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AS\Downloads\"/>
    </mc:Choice>
  </mc:AlternateContent>
  <xr:revisionPtr revIDLastSave="0" documentId="13_ncr:1_{68B6F9F3-E536-4586-B3D5-CAEC2F782BD4}" xr6:coauthVersionLast="47" xr6:coauthVersionMax="47" xr10:uidLastSave="{00000000-0000-0000-0000-000000000000}"/>
  <bookViews>
    <workbookView xWindow="-120" yWindow="-120" windowWidth="29040" windowHeight="15720" tabRatio="629" firstSheet="4" activeTab="5" xr2:uid="{00000000-000D-0000-FFFF-FFFF00000000}"/>
  </bookViews>
  <sheets>
    <sheet name="4. ODC Cv 15%" sheetId="7" r:id="rId1"/>
    <sheet name=" 3. ODC Cv 25%" sheetId="9" r:id="rId2"/>
    <sheet name=" 2. ODC Cv Res 631" sheetId="10" r:id="rId3"/>
    <sheet name=" 1. ODC Cv actual" sheetId="11" r:id="rId4"/>
    <sheet name="Resumen" sheetId="8" r:id="rId5"/>
    <sheet name="Usuario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1" l="1"/>
  <c r="F13" i="11"/>
  <c r="E12" i="11"/>
  <c r="G11" i="11"/>
  <c r="E14" i="10"/>
  <c r="G15" i="10" s="1"/>
  <c r="F13" i="10"/>
  <c r="E12" i="10"/>
  <c r="G11" i="10"/>
  <c r="E10" i="9"/>
  <c r="E12" i="9" s="1"/>
  <c r="F13" i="9"/>
  <c r="G11" i="9"/>
  <c r="G15" i="11" l="1"/>
  <c r="E14" i="9"/>
  <c r="G15" i="9" s="1"/>
  <c r="B6" i="8"/>
  <c r="C12" i="1"/>
  <c r="C11" i="1"/>
  <c r="E14" i="7" l="1"/>
  <c r="G15" i="7" l="1"/>
</calcChain>
</file>

<file path=xl/sharedStrings.xml><?xml version="1.0" encoding="utf-8"?>
<sst xmlns="http://schemas.openxmlformats.org/spreadsheetml/2006/main" count="211" uniqueCount="73">
  <si>
    <t>Información Mpio/Esp</t>
  </si>
  <si>
    <t>Población (ha)</t>
  </si>
  <si>
    <t>Puntos de vertimiento  (No)</t>
  </si>
  <si>
    <t>DBO5 (mg/l)</t>
  </si>
  <si>
    <t>SST (mg/l)</t>
  </si>
  <si>
    <t>Caudal AR (l/s)</t>
  </si>
  <si>
    <t>Tiempo de vertido (días)</t>
  </si>
  <si>
    <t>Limite permisible SST (mg/l)</t>
  </si>
  <si>
    <t>Limite permisible DBO5 (mg/l)</t>
  </si>
  <si>
    <t>Carga Vertida actual DBO5- KG/AÑO</t>
  </si>
  <si>
    <t>Carga Vertida actual SST-KG/AÑO</t>
  </si>
  <si>
    <t>Parametro</t>
  </si>
  <si>
    <t>Unidad</t>
  </si>
  <si>
    <t>Usuario</t>
  </si>
  <si>
    <t>Cuerpo receptor</t>
  </si>
  <si>
    <t>Antes del vertimiento</t>
  </si>
  <si>
    <t>Qe</t>
  </si>
  <si>
    <t>Qv</t>
  </si>
  <si>
    <t>Cv</t>
  </si>
  <si>
    <t>Qs</t>
  </si>
  <si>
    <t>Cs</t>
  </si>
  <si>
    <t>Descripcion</t>
  </si>
  <si>
    <t>Valor</t>
  </si>
  <si>
    <t>Vertimiento directo</t>
  </si>
  <si>
    <t>Caudal del cuerpo receptor aguas arriba de la descarga</t>
  </si>
  <si>
    <t>Ce- DBO5</t>
  </si>
  <si>
    <t>DBO5  del cuerpo receptor aguas arriba de la descarga</t>
  </si>
  <si>
    <t>Caudal del VERTIMIENTO directo</t>
  </si>
  <si>
    <t>DBO5  del vertimiento directo</t>
  </si>
  <si>
    <t>Caudal del cuerpo receptor aguas ABAJO de la descarga</t>
  </si>
  <si>
    <t>Concentracion de DBO5 RESULTANTE</t>
  </si>
  <si>
    <t>Carga de entrada</t>
  </si>
  <si>
    <t>kg/d</t>
  </si>
  <si>
    <t xml:space="preserve">Carga de DBO5 del  vertimiento </t>
  </si>
  <si>
    <t>ks= ke+kv</t>
  </si>
  <si>
    <t>Qs*Cs=(Qe*Ce)+(Qv*Cv)</t>
  </si>
  <si>
    <t>Ecuacion de contnuidad</t>
  </si>
  <si>
    <t>Ke+Kv</t>
  </si>
  <si>
    <t>Desarrollo formula</t>
  </si>
  <si>
    <t>Observaciones</t>
  </si>
  <si>
    <t>Cumple Objetivo de calidad del cuerpo receptor</t>
  </si>
  <si>
    <t>NO</t>
  </si>
  <si>
    <t>SI</t>
  </si>
  <si>
    <t>Resumen Cv Vs Cs</t>
  </si>
  <si>
    <r>
      <rPr>
        <b/>
        <sz val="24"/>
        <color rgb="FFC00000"/>
        <rFont val="Arial Narrow"/>
        <family val="2"/>
      </rPr>
      <t>Cs</t>
    </r>
    <r>
      <rPr>
        <b/>
        <sz val="24"/>
        <color theme="1"/>
        <rFont val="Arial Narrow"/>
        <family val="2"/>
      </rPr>
      <t>=(Qe*Ce+Qv*Cv)/Qs</t>
    </r>
  </si>
  <si>
    <r>
      <rPr>
        <b/>
        <sz val="18"/>
        <color rgb="FFC00000"/>
        <rFont val="Arial Narrow"/>
        <family val="2"/>
      </rPr>
      <t>Cs</t>
    </r>
    <r>
      <rPr>
        <sz val="11"/>
        <color theme="1"/>
        <rFont val="Arial Narrow"/>
        <family val="2"/>
      </rPr>
      <t>=(Qe*Ce)+(Qv*Cv)/Qs</t>
    </r>
  </si>
  <si>
    <r>
      <rPr>
        <b/>
        <sz val="18"/>
        <color rgb="FFC00000"/>
        <rFont val="Arial Narrow"/>
        <family val="2"/>
      </rPr>
      <t>Cs</t>
    </r>
    <r>
      <rPr>
        <sz val="11"/>
        <color theme="1"/>
        <rFont val="Arial Narrow"/>
        <family val="2"/>
      </rPr>
      <t>=Ke+ Kv/Qs</t>
    </r>
  </si>
  <si>
    <t>Despues del vertimiento</t>
  </si>
  <si>
    <t>L/s</t>
  </si>
  <si>
    <t>mg/L</t>
  </si>
  <si>
    <t>Kg/d</t>
  </si>
  <si>
    <t>Carga del cuerpo de agua  antes del vertimiento</t>
  </si>
  <si>
    <t>Carga de DBO5 del cuerpo de agua  antes del vertimiento</t>
  </si>
  <si>
    <t>Factor de conversion a Kg/d</t>
  </si>
  <si>
    <t>Es el valor que siempre debe ajustarse a los objetivos de calidad, ejemplo: si el tramo està definido para contacto primario, la DBO5 siempre debe estar aguas abajo, por debajo de los 5,0 mg/l. En este caso Cs&gt;5,0 mg/L y por tanto, EL USUARIO AUN CUMPLIENTO LIMITE PERMISIBLE no cumple con el  ODC. Su propuesta debe remover una carga superior.</t>
  </si>
  <si>
    <t>Modelación 4: Llevando al Cv de DBO5 a un 15% de la concentración actual</t>
  </si>
  <si>
    <t>Parámetro</t>
  </si>
  <si>
    <t>Descripción</t>
  </si>
  <si>
    <t>Después del vertimiento</t>
  </si>
  <si>
    <t>Ecuación de continuidad</t>
  </si>
  <si>
    <t>Concentración de DBO5 RESULTANTE</t>
  </si>
  <si>
    <t xml:space="preserve">Es el valor que siempre debe ajustarse a los objetivos de calidad, ejemplo: si el tramo está definido para contacto primario, la DBO5 siempre debe estar aguas abajo, por debajo de los 5,0 mg/L. En este caso Cs&lt;5,0 mg/L y por tanto, EL USUARIO cumple con el  ODC. </t>
  </si>
  <si>
    <t>Factor de conversión a Kg/d</t>
  </si>
  <si>
    <t>Modelación 4: Llevando al Cv de DBO5 a un 25% de la concentración actual</t>
  </si>
  <si>
    <t>Es el valor que siempre debe ajustarse a los objetivos de calidad, ejemplo: si el tramo está definido para contacto primario, la DBO5 siempre debe estar aguas abajo, por debajo de los 5,0 mg/l. En este caso Cs&gt;5,0 mg/L y por tanto, EL USUARIO AUN CUMPLIENDO LIMITE PERMISIBLE no cumple con el  ODC. Su propuesta debe remover una carga superior.</t>
  </si>
  <si>
    <t>Modelación 2: Llevando al Cv de DBO5 a un 25% de la concentración actual</t>
  </si>
  <si>
    <t>Modelacion 1: Vertimiento con la concentración de descarga actual</t>
  </si>
  <si>
    <t>Valor de Cv (mg/L)</t>
  </si>
  <si>
    <t>Cumple LP    (Resolución 0631)</t>
  </si>
  <si>
    <t>Remoción propuesta  (%)</t>
  </si>
  <si>
    <t>Valor de Cs (mg/L)  resultante de la modelación</t>
  </si>
  <si>
    <t>Conclusión</t>
  </si>
  <si>
    <t>Este usuario requiere una PROPUESTA DE   META de carga de DBO5 superior al 85% de remoción  de carga para cumplir Límite Permisible y OBJETIVO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</si>
</sst>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_-;\-* #,##0.0_-;_-* &quot;-&quot;_-;_-@_-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24"/>
      <color theme="1"/>
      <name val="Arial Narrow"/>
      <family val="2"/>
    </font>
    <font>
      <b/>
      <sz val="24"/>
      <color rgb="FFC00000"/>
      <name val="Arial Narrow"/>
      <family val="2"/>
    </font>
    <font>
      <b/>
      <sz val="20"/>
      <color theme="1"/>
      <name val="Arial Narrow"/>
      <family val="2"/>
    </font>
    <font>
      <sz val="11"/>
      <name val="Arial Narrow"/>
      <family val="2"/>
    </font>
    <font>
      <b/>
      <sz val="22"/>
      <color rgb="FFFF0000"/>
      <name val="Arial Narrow"/>
      <family val="2"/>
    </font>
    <font>
      <b/>
      <sz val="18"/>
      <color rgb="FFC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1B587C"/>
        <bgColor indexed="64"/>
      </patternFill>
    </fill>
    <fill>
      <patternFill patternType="solid">
        <fgColor rgb="FFCCD1D7"/>
        <bgColor indexed="64"/>
      </patternFill>
    </fill>
    <fill>
      <patternFill patternType="solid">
        <fgColor rgb="FFE7EAE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3" borderId="3" xfId="0" applyFont="1" applyFill="1" applyBorder="1" applyAlignment="1">
      <alignment horizontal="left" vertical="center" wrapText="1" readingOrder="1"/>
    </xf>
    <xf numFmtId="3" fontId="4" fillId="3" borderId="3" xfId="0" applyNumberFormat="1" applyFont="1" applyFill="1" applyBorder="1" applyAlignment="1">
      <alignment horizontal="center" vertical="center" wrapText="1" readingOrder="1"/>
    </xf>
    <xf numFmtId="0" fontId="4" fillId="4" borderId="4" xfId="0" applyFont="1" applyFill="1" applyBorder="1" applyAlignment="1">
      <alignment horizontal="left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left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left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165" fontId="4" fillId="4" borderId="4" xfId="1" applyNumberFormat="1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8" fillId="0" borderId="5" xfId="2" applyNumberFormat="1" applyFont="1" applyBorder="1" applyAlignment="1">
      <alignment vertical="center"/>
    </xf>
    <xf numFmtId="166" fontId="8" fillId="0" borderId="5" xfId="2" applyNumberFormat="1" applyFont="1" applyBorder="1" applyAlignment="1">
      <alignment horizontal="center" vertical="center"/>
    </xf>
    <xf numFmtId="166" fontId="12" fillId="6" borderId="5" xfId="2" applyNumberFormat="1" applyFont="1" applyFill="1" applyBorder="1" applyAlignment="1">
      <alignment horizontal="center" vertical="center"/>
    </xf>
    <xf numFmtId="166" fontId="8" fillId="6" borderId="5" xfId="2" applyNumberFormat="1" applyFont="1" applyFill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 wrapText="1"/>
    </xf>
    <xf numFmtId="166" fontId="8" fillId="0" borderId="0" xfId="2" applyNumberFormat="1" applyFont="1" applyAlignment="1">
      <alignment vertical="center"/>
    </xf>
    <xf numFmtId="166" fontId="9" fillId="5" borderId="5" xfId="2" applyNumberFormat="1" applyFont="1" applyFill="1" applyBorder="1" applyAlignment="1">
      <alignment horizontal="center" vertical="center" wrapText="1"/>
    </xf>
    <xf numFmtId="166" fontId="9" fillId="7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166" fontId="0" fillId="0" borderId="5" xfId="2" applyNumberFormat="1" applyFont="1" applyBorder="1" applyAlignment="1">
      <alignment horizontal="center" vertical="center" wrapText="1"/>
    </xf>
    <xf numFmtId="9" fontId="0" fillId="0" borderId="5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5" xfId="0" applyNumberForma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H23"/>
  <sheetViews>
    <sheetView topLeftCell="E4" zoomScale="80" zoomScaleNormal="80" workbookViewId="0">
      <selection activeCell="H15" sqref="H15"/>
    </sheetView>
  </sheetViews>
  <sheetFormatPr baseColWidth="10" defaultRowHeight="16.5" x14ac:dyDescent="0.25"/>
  <cols>
    <col min="1" max="1" width="5.28515625" style="17" customWidth="1"/>
    <col min="2" max="2" width="17.42578125" style="17" customWidth="1"/>
    <col min="3" max="3" width="44.7109375" style="17" customWidth="1"/>
    <col min="4" max="4" width="11.42578125" style="17"/>
    <col min="5" max="5" width="12.28515625" style="17" customWidth="1"/>
    <col min="6" max="6" width="11.42578125" style="17"/>
    <col min="7" max="7" width="12.7109375" style="17" customWidth="1"/>
    <col min="8" max="8" width="54.85546875" style="17" customWidth="1"/>
    <col min="9" max="16384" width="11.42578125" style="17"/>
  </cols>
  <sheetData>
    <row r="2" spans="2:8" ht="30" customHeight="1" x14ac:dyDescent="0.25">
      <c r="B2" s="45" t="s">
        <v>55</v>
      </c>
      <c r="C2" s="45"/>
      <c r="D2" s="45"/>
      <c r="E2" s="45"/>
      <c r="F2" s="45"/>
      <c r="G2" s="45"/>
      <c r="H2" s="45"/>
    </row>
    <row r="3" spans="2:8" x14ac:dyDescent="0.25">
      <c r="B3" s="46" t="s">
        <v>56</v>
      </c>
      <c r="C3" s="46" t="s">
        <v>57</v>
      </c>
      <c r="D3" s="46" t="s">
        <v>12</v>
      </c>
      <c r="E3" s="49" t="s">
        <v>22</v>
      </c>
      <c r="F3" s="49"/>
      <c r="G3" s="49"/>
      <c r="H3" s="46" t="s">
        <v>39</v>
      </c>
    </row>
    <row r="4" spans="2:8" x14ac:dyDescent="0.25">
      <c r="B4" s="47"/>
      <c r="C4" s="47"/>
      <c r="D4" s="47"/>
      <c r="E4" s="18" t="s">
        <v>13</v>
      </c>
      <c r="F4" s="49" t="s">
        <v>14</v>
      </c>
      <c r="G4" s="49"/>
      <c r="H4" s="47"/>
    </row>
    <row r="5" spans="2:8" ht="34.5" customHeight="1" x14ac:dyDescent="0.25">
      <c r="B5" s="48"/>
      <c r="C5" s="48"/>
      <c r="D5" s="48"/>
      <c r="E5" s="18" t="s">
        <v>23</v>
      </c>
      <c r="F5" s="18" t="s">
        <v>15</v>
      </c>
      <c r="G5" s="18" t="s">
        <v>58</v>
      </c>
      <c r="H5" s="48"/>
    </row>
    <row r="6" spans="2:8" ht="33" x14ac:dyDescent="0.25">
      <c r="B6" s="19" t="s">
        <v>59</v>
      </c>
      <c r="C6" s="42" t="s">
        <v>44</v>
      </c>
      <c r="D6" s="43"/>
      <c r="E6" s="43"/>
      <c r="F6" s="43"/>
      <c r="G6" s="44"/>
      <c r="H6" s="19"/>
    </row>
    <row r="7" spans="2:8" ht="15" customHeight="1" x14ac:dyDescent="0.25">
      <c r="B7" s="20" t="s">
        <v>16</v>
      </c>
      <c r="C7" s="21" t="s">
        <v>24</v>
      </c>
      <c r="D7" s="22" t="s">
        <v>48</v>
      </c>
      <c r="E7" s="29"/>
      <c r="F7" s="30">
        <v>10.8</v>
      </c>
      <c r="G7" s="30"/>
      <c r="H7" s="21"/>
    </row>
    <row r="8" spans="2:8" ht="15" customHeight="1" x14ac:dyDescent="0.25">
      <c r="B8" s="20" t="s">
        <v>25</v>
      </c>
      <c r="C8" s="21" t="s">
        <v>26</v>
      </c>
      <c r="D8" s="22" t="s">
        <v>49</v>
      </c>
      <c r="E8" s="29"/>
      <c r="F8" s="30">
        <v>3.2</v>
      </c>
      <c r="G8" s="30"/>
      <c r="H8" s="21"/>
    </row>
    <row r="9" spans="2:8" ht="15" customHeight="1" x14ac:dyDescent="0.25">
      <c r="B9" s="20" t="s">
        <v>17</v>
      </c>
      <c r="C9" s="21" t="s">
        <v>27</v>
      </c>
      <c r="D9" s="22" t="s">
        <v>48</v>
      </c>
      <c r="E9" s="30">
        <v>0.19</v>
      </c>
      <c r="F9" s="30"/>
      <c r="G9" s="30"/>
      <c r="H9" s="21"/>
    </row>
    <row r="10" spans="2:8" x14ac:dyDescent="0.25">
      <c r="B10" s="23" t="s">
        <v>18</v>
      </c>
      <c r="C10" s="24" t="s">
        <v>28</v>
      </c>
      <c r="D10" s="25" t="s">
        <v>49</v>
      </c>
      <c r="E10" s="41">
        <v>70</v>
      </c>
      <c r="F10" s="32"/>
      <c r="G10" s="32"/>
      <c r="H10" s="24"/>
    </row>
    <row r="11" spans="2:8" ht="15" customHeight="1" x14ac:dyDescent="0.25">
      <c r="B11" s="20" t="s">
        <v>19</v>
      </c>
      <c r="C11" s="21" t="s">
        <v>29</v>
      </c>
      <c r="D11" s="22" t="s">
        <v>48</v>
      </c>
      <c r="E11" s="29"/>
      <c r="F11" s="30"/>
      <c r="G11" s="30">
        <v>84.4</v>
      </c>
      <c r="H11" s="21"/>
    </row>
    <row r="12" spans="2:8" ht="33" x14ac:dyDescent="0.25">
      <c r="B12" s="26" t="s">
        <v>33</v>
      </c>
      <c r="C12" s="21" t="s">
        <v>51</v>
      </c>
      <c r="D12" s="22" t="s">
        <v>50</v>
      </c>
      <c r="E12" s="29">
        <v>3.2</v>
      </c>
      <c r="F12" s="30"/>
      <c r="G12" s="33"/>
      <c r="H12" s="21"/>
    </row>
    <row r="13" spans="2:8" ht="15" customHeight="1" x14ac:dyDescent="0.25">
      <c r="B13" s="26" t="s">
        <v>31</v>
      </c>
      <c r="C13" s="21" t="s">
        <v>52</v>
      </c>
      <c r="D13" s="22" t="s">
        <v>32</v>
      </c>
      <c r="E13" s="34"/>
      <c r="F13" s="29">
        <v>3.2</v>
      </c>
      <c r="G13" s="33"/>
      <c r="H13" s="21"/>
    </row>
    <row r="14" spans="2:8" ht="15" customHeight="1" x14ac:dyDescent="0.25">
      <c r="B14" s="26" t="s">
        <v>37</v>
      </c>
      <c r="C14" s="21" t="s">
        <v>38</v>
      </c>
      <c r="D14" s="28" t="s">
        <v>32</v>
      </c>
      <c r="E14" s="29">
        <f>+(E9*E10)+(F7*F8)</f>
        <v>47.86</v>
      </c>
      <c r="F14" s="30"/>
      <c r="G14" s="33"/>
      <c r="H14" s="21"/>
    </row>
    <row r="15" spans="2:8" ht="72.75" customHeight="1" x14ac:dyDescent="0.25">
      <c r="B15" s="27" t="s">
        <v>20</v>
      </c>
      <c r="C15" s="21" t="s">
        <v>60</v>
      </c>
      <c r="D15" s="22" t="s">
        <v>49</v>
      </c>
      <c r="E15" s="29"/>
      <c r="F15" s="30"/>
      <c r="G15" s="35">
        <f>E14/G11</f>
        <v>0.56706161137440758</v>
      </c>
      <c r="H15" s="37" t="s">
        <v>61</v>
      </c>
    </row>
    <row r="16" spans="2:8" ht="33" x14ac:dyDescent="0.25">
      <c r="B16" s="20" t="s">
        <v>62</v>
      </c>
      <c r="C16" s="20">
        <v>8.6400000000000005E-2</v>
      </c>
      <c r="D16" s="22"/>
      <c r="E16" s="22"/>
      <c r="F16" s="22"/>
      <c r="G16" s="22"/>
      <c r="H16" s="21"/>
    </row>
    <row r="19" spans="3:3" x14ac:dyDescent="0.25">
      <c r="C19" s="17" t="s">
        <v>34</v>
      </c>
    </row>
    <row r="20" spans="3:3" x14ac:dyDescent="0.25">
      <c r="C20" s="17" t="s">
        <v>35</v>
      </c>
    </row>
    <row r="21" spans="3:3" ht="23.25" x14ac:dyDescent="0.25">
      <c r="C21" s="17" t="s">
        <v>45</v>
      </c>
    </row>
    <row r="23" spans="3:3" ht="23.25" x14ac:dyDescent="0.25">
      <c r="C23" s="17" t="s">
        <v>46</v>
      </c>
    </row>
  </sheetData>
  <mergeCells count="8">
    <mergeCell ref="C6:G6"/>
    <mergeCell ref="B2:H2"/>
    <mergeCell ref="B3:B5"/>
    <mergeCell ref="C3:C5"/>
    <mergeCell ref="D3:D5"/>
    <mergeCell ref="E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H23"/>
  <sheetViews>
    <sheetView topLeftCell="D1" zoomScale="80" zoomScaleNormal="80" workbookViewId="0">
      <selection activeCell="F15" sqref="F15"/>
    </sheetView>
  </sheetViews>
  <sheetFormatPr baseColWidth="10" defaultRowHeight="16.5" x14ac:dyDescent="0.25"/>
  <cols>
    <col min="1" max="1" width="5.28515625" style="17" customWidth="1"/>
    <col min="2" max="2" width="17.42578125" style="17" customWidth="1"/>
    <col min="3" max="3" width="45.140625" style="17" customWidth="1"/>
    <col min="4" max="4" width="11.42578125" style="17"/>
    <col min="5" max="5" width="12.28515625" style="17" customWidth="1"/>
    <col min="6" max="6" width="11.42578125" style="17"/>
    <col min="7" max="7" width="12.7109375" style="17" customWidth="1"/>
    <col min="8" max="8" width="55.5703125" style="17" customWidth="1"/>
    <col min="9" max="16384" width="11.42578125" style="17"/>
  </cols>
  <sheetData>
    <row r="2" spans="2:8" ht="30" customHeight="1" x14ac:dyDescent="0.25">
      <c r="B2" s="45" t="s">
        <v>63</v>
      </c>
      <c r="C2" s="45"/>
      <c r="D2" s="45"/>
      <c r="E2" s="45"/>
      <c r="F2" s="45"/>
      <c r="G2" s="45"/>
      <c r="H2" s="45"/>
    </row>
    <row r="3" spans="2:8" x14ac:dyDescent="0.25">
      <c r="B3" s="46" t="s">
        <v>56</v>
      </c>
      <c r="C3" s="46" t="s">
        <v>57</v>
      </c>
      <c r="D3" s="46" t="s">
        <v>12</v>
      </c>
      <c r="E3" s="49" t="s">
        <v>22</v>
      </c>
      <c r="F3" s="49"/>
      <c r="G3" s="49"/>
      <c r="H3" s="46" t="s">
        <v>39</v>
      </c>
    </row>
    <row r="4" spans="2:8" x14ac:dyDescent="0.25">
      <c r="B4" s="47"/>
      <c r="C4" s="47"/>
      <c r="D4" s="47"/>
      <c r="E4" s="18" t="s">
        <v>13</v>
      </c>
      <c r="F4" s="49" t="s">
        <v>14</v>
      </c>
      <c r="G4" s="49"/>
      <c r="H4" s="47"/>
    </row>
    <row r="5" spans="2:8" ht="34.5" customHeight="1" x14ac:dyDescent="0.25">
      <c r="B5" s="48"/>
      <c r="C5" s="48"/>
      <c r="D5" s="48"/>
      <c r="E5" s="18" t="s">
        <v>23</v>
      </c>
      <c r="F5" s="18" t="s">
        <v>15</v>
      </c>
      <c r="G5" s="18" t="s">
        <v>58</v>
      </c>
      <c r="H5" s="48"/>
    </row>
    <row r="6" spans="2:8" ht="33" x14ac:dyDescent="0.25">
      <c r="B6" s="19" t="s">
        <v>59</v>
      </c>
      <c r="C6" s="42" t="s">
        <v>44</v>
      </c>
      <c r="D6" s="43"/>
      <c r="E6" s="43"/>
      <c r="F6" s="43"/>
      <c r="G6" s="44"/>
      <c r="H6" s="19"/>
    </row>
    <row r="7" spans="2:8" ht="15" customHeight="1" x14ac:dyDescent="0.25">
      <c r="B7" s="20" t="s">
        <v>16</v>
      </c>
      <c r="C7" s="21" t="s">
        <v>24</v>
      </c>
      <c r="D7" s="22" t="s">
        <v>48</v>
      </c>
      <c r="E7" s="29"/>
      <c r="F7" s="30">
        <v>350</v>
      </c>
      <c r="G7" s="30"/>
      <c r="H7" s="21"/>
    </row>
    <row r="8" spans="2:8" ht="15" customHeight="1" x14ac:dyDescent="0.25">
      <c r="B8" s="20" t="s">
        <v>25</v>
      </c>
      <c r="C8" s="21" t="s">
        <v>26</v>
      </c>
      <c r="D8" s="22" t="s">
        <v>49</v>
      </c>
      <c r="E8" s="29"/>
      <c r="F8" s="30">
        <v>4</v>
      </c>
      <c r="G8" s="30"/>
      <c r="H8" s="21"/>
    </row>
    <row r="9" spans="2:8" ht="15" customHeight="1" x14ac:dyDescent="0.25">
      <c r="B9" s="20" t="s">
        <v>17</v>
      </c>
      <c r="C9" s="21" t="s">
        <v>27</v>
      </c>
      <c r="D9" s="22" t="s">
        <v>48</v>
      </c>
      <c r="E9" s="30">
        <v>10</v>
      </c>
      <c r="F9" s="30"/>
      <c r="G9" s="30"/>
      <c r="H9" s="21"/>
    </row>
    <row r="10" spans="2:8" ht="25.5" x14ac:dyDescent="0.25">
      <c r="B10" s="23" t="s">
        <v>18</v>
      </c>
      <c r="C10" s="24" t="s">
        <v>28</v>
      </c>
      <c r="D10" s="25" t="s">
        <v>49</v>
      </c>
      <c r="E10" s="31">
        <f>250*0.25</f>
        <v>62.5</v>
      </c>
      <c r="F10" s="32"/>
      <c r="G10" s="32"/>
      <c r="H10" s="24"/>
    </row>
    <row r="11" spans="2:8" ht="15" customHeight="1" x14ac:dyDescent="0.25">
      <c r="B11" s="20" t="s">
        <v>19</v>
      </c>
      <c r="C11" s="21" t="s">
        <v>29</v>
      </c>
      <c r="D11" s="22" t="s">
        <v>48</v>
      </c>
      <c r="E11" s="29"/>
      <c r="F11" s="30"/>
      <c r="G11" s="30">
        <f>+F7+E9</f>
        <v>360</v>
      </c>
      <c r="H11" s="21"/>
    </row>
    <row r="12" spans="2:8" ht="33" x14ac:dyDescent="0.25">
      <c r="B12" s="26" t="s">
        <v>33</v>
      </c>
      <c r="C12" s="21" t="s">
        <v>51</v>
      </c>
      <c r="D12" s="22" t="s">
        <v>50</v>
      </c>
      <c r="E12" s="29">
        <f>E9*E10*C16</f>
        <v>54</v>
      </c>
      <c r="F12" s="30"/>
      <c r="G12" s="33"/>
      <c r="H12" s="21"/>
    </row>
    <row r="13" spans="2:8" ht="15" customHeight="1" x14ac:dyDescent="0.25">
      <c r="B13" s="26" t="s">
        <v>31</v>
      </c>
      <c r="C13" s="21" t="s">
        <v>52</v>
      </c>
      <c r="D13" s="22" t="s">
        <v>32</v>
      </c>
      <c r="E13" s="34"/>
      <c r="F13" s="29">
        <f>F7*F8*C16</f>
        <v>120.96000000000001</v>
      </c>
      <c r="G13" s="33"/>
      <c r="H13" s="21"/>
    </row>
    <row r="14" spans="2:8" ht="15" customHeight="1" x14ac:dyDescent="0.25">
      <c r="B14" s="26" t="s">
        <v>37</v>
      </c>
      <c r="C14" s="21" t="s">
        <v>38</v>
      </c>
      <c r="D14" s="28" t="s">
        <v>32</v>
      </c>
      <c r="E14" s="29">
        <f>+(E9*E10)+(F7*F8)</f>
        <v>2025</v>
      </c>
      <c r="F14" s="30"/>
      <c r="G14" s="33"/>
      <c r="H14" s="21"/>
    </row>
    <row r="15" spans="2:8" ht="107.25" customHeight="1" x14ac:dyDescent="0.25">
      <c r="B15" s="27" t="s">
        <v>20</v>
      </c>
      <c r="C15" s="21" t="s">
        <v>60</v>
      </c>
      <c r="D15" s="22" t="s">
        <v>49</v>
      </c>
      <c r="E15" s="29"/>
      <c r="F15" s="30"/>
      <c r="G15" s="36">
        <f>E14/G11</f>
        <v>5.625</v>
      </c>
      <c r="H15" s="37" t="s">
        <v>64</v>
      </c>
    </row>
    <row r="16" spans="2:8" ht="33" x14ac:dyDescent="0.25">
      <c r="B16" s="20" t="s">
        <v>62</v>
      </c>
      <c r="C16" s="20">
        <v>8.6400000000000005E-2</v>
      </c>
      <c r="D16" s="22"/>
      <c r="E16" s="22"/>
      <c r="F16" s="22"/>
      <c r="G16" s="22"/>
      <c r="H16" s="21"/>
    </row>
    <row r="19" spans="3:3" x14ac:dyDescent="0.25">
      <c r="C19" s="17" t="s">
        <v>34</v>
      </c>
    </row>
    <row r="20" spans="3:3" x14ac:dyDescent="0.25">
      <c r="C20" s="17" t="s">
        <v>35</v>
      </c>
    </row>
    <row r="21" spans="3:3" ht="23.25" x14ac:dyDescent="0.25">
      <c r="C21" s="17" t="s">
        <v>45</v>
      </c>
    </row>
    <row r="23" spans="3:3" ht="23.25" x14ac:dyDescent="0.25">
      <c r="C23" s="17" t="s">
        <v>46</v>
      </c>
    </row>
  </sheetData>
  <mergeCells count="8">
    <mergeCell ref="C6:G6"/>
    <mergeCell ref="B2:H2"/>
    <mergeCell ref="B3:B5"/>
    <mergeCell ref="C3:C5"/>
    <mergeCell ref="D3:D5"/>
    <mergeCell ref="E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H23"/>
  <sheetViews>
    <sheetView topLeftCell="D1" zoomScale="80" zoomScaleNormal="80" workbookViewId="0">
      <selection activeCell="H15" sqref="H15"/>
    </sheetView>
  </sheetViews>
  <sheetFormatPr baseColWidth="10" defaultRowHeight="16.5" x14ac:dyDescent="0.25"/>
  <cols>
    <col min="1" max="1" width="5.28515625" style="17" customWidth="1"/>
    <col min="2" max="2" width="17.42578125" style="17" customWidth="1"/>
    <col min="3" max="3" width="45.42578125" style="17" customWidth="1"/>
    <col min="4" max="4" width="11.42578125" style="17"/>
    <col min="5" max="5" width="12.28515625" style="17" customWidth="1"/>
    <col min="6" max="6" width="11.42578125" style="17"/>
    <col min="7" max="7" width="12.7109375" style="17" customWidth="1"/>
    <col min="8" max="8" width="55.5703125" style="17" customWidth="1"/>
    <col min="9" max="16384" width="11.42578125" style="17"/>
  </cols>
  <sheetData>
    <row r="2" spans="2:8" ht="30" customHeight="1" x14ac:dyDescent="0.25">
      <c r="B2" s="45" t="s">
        <v>65</v>
      </c>
      <c r="C2" s="45"/>
      <c r="D2" s="45"/>
      <c r="E2" s="45"/>
      <c r="F2" s="45"/>
      <c r="G2" s="45"/>
      <c r="H2" s="45"/>
    </row>
    <row r="3" spans="2:8" x14ac:dyDescent="0.25">
      <c r="B3" s="46" t="s">
        <v>56</v>
      </c>
      <c r="C3" s="46" t="s">
        <v>57</v>
      </c>
      <c r="D3" s="46" t="s">
        <v>12</v>
      </c>
      <c r="E3" s="49" t="s">
        <v>22</v>
      </c>
      <c r="F3" s="49"/>
      <c r="G3" s="49"/>
      <c r="H3" s="46" t="s">
        <v>39</v>
      </c>
    </row>
    <row r="4" spans="2:8" x14ac:dyDescent="0.25">
      <c r="B4" s="47"/>
      <c r="C4" s="47"/>
      <c r="D4" s="47"/>
      <c r="E4" s="18" t="s">
        <v>13</v>
      </c>
      <c r="F4" s="49" t="s">
        <v>14</v>
      </c>
      <c r="G4" s="49"/>
      <c r="H4" s="47"/>
    </row>
    <row r="5" spans="2:8" ht="34.5" customHeight="1" x14ac:dyDescent="0.25">
      <c r="B5" s="48"/>
      <c r="C5" s="48"/>
      <c r="D5" s="48"/>
      <c r="E5" s="18" t="s">
        <v>23</v>
      </c>
      <c r="F5" s="18" t="s">
        <v>15</v>
      </c>
      <c r="G5" s="18" t="s">
        <v>58</v>
      </c>
      <c r="H5" s="48"/>
    </row>
    <row r="6" spans="2:8" ht="33" x14ac:dyDescent="0.25">
      <c r="B6" s="19" t="s">
        <v>59</v>
      </c>
      <c r="C6" s="42" t="s">
        <v>44</v>
      </c>
      <c r="D6" s="43"/>
      <c r="E6" s="43"/>
      <c r="F6" s="43"/>
      <c r="G6" s="44"/>
      <c r="H6" s="19"/>
    </row>
    <row r="7" spans="2:8" ht="15" customHeight="1" x14ac:dyDescent="0.25">
      <c r="B7" s="20" t="s">
        <v>16</v>
      </c>
      <c r="C7" s="21" t="s">
        <v>24</v>
      </c>
      <c r="D7" s="22" t="s">
        <v>48</v>
      </c>
      <c r="E7" s="29"/>
      <c r="F7" s="30">
        <v>350</v>
      </c>
      <c r="G7" s="30"/>
      <c r="H7" s="21"/>
    </row>
    <row r="8" spans="2:8" ht="15" customHeight="1" x14ac:dyDescent="0.25">
      <c r="B8" s="20" t="s">
        <v>25</v>
      </c>
      <c r="C8" s="21" t="s">
        <v>26</v>
      </c>
      <c r="D8" s="22" t="s">
        <v>49</v>
      </c>
      <c r="E8" s="29"/>
      <c r="F8" s="30">
        <v>4</v>
      </c>
      <c r="G8" s="30"/>
      <c r="H8" s="21"/>
    </row>
    <row r="9" spans="2:8" ht="15" customHeight="1" x14ac:dyDescent="0.25">
      <c r="B9" s="20" t="s">
        <v>17</v>
      </c>
      <c r="C9" s="21" t="s">
        <v>27</v>
      </c>
      <c r="D9" s="22" t="s">
        <v>48</v>
      </c>
      <c r="E9" s="30">
        <v>10</v>
      </c>
      <c r="F9" s="30"/>
      <c r="G9" s="30"/>
      <c r="H9" s="21"/>
    </row>
    <row r="10" spans="2:8" ht="25.5" x14ac:dyDescent="0.25">
      <c r="B10" s="23" t="s">
        <v>18</v>
      </c>
      <c r="C10" s="24" t="s">
        <v>28</v>
      </c>
      <c r="D10" s="25" t="s">
        <v>49</v>
      </c>
      <c r="E10" s="31">
        <v>90</v>
      </c>
      <c r="F10" s="32"/>
      <c r="G10" s="32"/>
      <c r="H10" s="24"/>
    </row>
    <row r="11" spans="2:8" ht="15" customHeight="1" x14ac:dyDescent="0.25">
      <c r="B11" s="20" t="s">
        <v>19</v>
      </c>
      <c r="C11" s="21" t="s">
        <v>29</v>
      </c>
      <c r="D11" s="22" t="s">
        <v>48</v>
      </c>
      <c r="E11" s="29"/>
      <c r="F11" s="30"/>
      <c r="G11" s="30">
        <f>+F7+E9</f>
        <v>360</v>
      </c>
      <c r="H11" s="21"/>
    </row>
    <row r="12" spans="2:8" ht="33" x14ac:dyDescent="0.25">
      <c r="B12" s="26" t="s">
        <v>33</v>
      </c>
      <c r="C12" s="21" t="s">
        <v>51</v>
      </c>
      <c r="D12" s="22" t="s">
        <v>50</v>
      </c>
      <c r="E12" s="29">
        <f>E9*E10*C16</f>
        <v>77.760000000000005</v>
      </c>
      <c r="F12" s="30"/>
      <c r="G12" s="33"/>
      <c r="H12" s="21"/>
    </row>
    <row r="13" spans="2:8" ht="15" customHeight="1" x14ac:dyDescent="0.25">
      <c r="B13" s="26" t="s">
        <v>31</v>
      </c>
      <c r="C13" s="21" t="s">
        <v>52</v>
      </c>
      <c r="D13" s="22" t="s">
        <v>32</v>
      </c>
      <c r="E13" s="34"/>
      <c r="F13" s="29">
        <f>F7*F8*C16</f>
        <v>120.96000000000001</v>
      </c>
      <c r="G13" s="33"/>
      <c r="H13" s="21"/>
    </row>
    <row r="14" spans="2:8" ht="15" customHeight="1" x14ac:dyDescent="0.25">
      <c r="B14" s="26" t="s">
        <v>37</v>
      </c>
      <c r="C14" s="21" t="s">
        <v>38</v>
      </c>
      <c r="D14" s="28" t="s">
        <v>32</v>
      </c>
      <c r="E14" s="29">
        <f>+(E9*E10)+(F7*F8)</f>
        <v>2300</v>
      </c>
      <c r="F14" s="30"/>
      <c r="G14" s="33"/>
      <c r="H14" s="21"/>
    </row>
    <row r="15" spans="2:8" ht="107.25" customHeight="1" x14ac:dyDescent="0.25">
      <c r="B15" s="27" t="s">
        <v>20</v>
      </c>
      <c r="C15" s="21" t="s">
        <v>60</v>
      </c>
      <c r="D15" s="22" t="s">
        <v>49</v>
      </c>
      <c r="E15" s="29"/>
      <c r="F15" s="30"/>
      <c r="G15" s="36">
        <f>E14/G11</f>
        <v>6.3888888888888893</v>
      </c>
      <c r="H15" s="37" t="s">
        <v>64</v>
      </c>
    </row>
    <row r="16" spans="2:8" ht="33" x14ac:dyDescent="0.25">
      <c r="B16" s="20" t="s">
        <v>62</v>
      </c>
      <c r="C16" s="20">
        <v>8.6400000000000005E-2</v>
      </c>
      <c r="D16" s="22"/>
      <c r="E16" s="22"/>
      <c r="F16" s="22"/>
      <c r="G16" s="22"/>
      <c r="H16" s="21"/>
    </row>
    <row r="19" spans="3:3" x14ac:dyDescent="0.25">
      <c r="C19" s="17" t="s">
        <v>34</v>
      </c>
    </row>
    <row r="20" spans="3:3" x14ac:dyDescent="0.25">
      <c r="C20" s="17" t="s">
        <v>35</v>
      </c>
    </row>
    <row r="21" spans="3:3" ht="23.25" x14ac:dyDescent="0.25">
      <c r="C21" s="17" t="s">
        <v>45</v>
      </c>
    </row>
    <row r="23" spans="3:3" ht="23.25" x14ac:dyDescent="0.25">
      <c r="C23" s="17" t="s">
        <v>46</v>
      </c>
    </row>
  </sheetData>
  <mergeCells count="8">
    <mergeCell ref="C6:G6"/>
    <mergeCell ref="B2:H2"/>
    <mergeCell ref="B3:B5"/>
    <mergeCell ref="C3:C5"/>
    <mergeCell ref="D3:D5"/>
    <mergeCell ref="E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H23"/>
  <sheetViews>
    <sheetView topLeftCell="A10" zoomScale="80" zoomScaleNormal="80" workbookViewId="0">
      <selection activeCell="E15" sqref="E15"/>
    </sheetView>
  </sheetViews>
  <sheetFormatPr baseColWidth="10" defaultRowHeight="16.5" x14ac:dyDescent="0.25"/>
  <cols>
    <col min="1" max="1" width="5.28515625" style="17" customWidth="1"/>
    <col min="2" max="2" width="17.42578125" style="17" customWidth="1"/>
    <col min="3" max="3" width="46.5703125" style="17" customWidth="1"/>
    <col min="4" max="4" width="11.42578125" style="17"/>
    <col min="5" max="5" width="12.28515625" style="17" customWidth="1"/>
    <col min="6" max="6" width="11.42578125" style="17"/>
    <col min="7" max="7" width="12.7109375" style="17" customWidth="1"/>
    <col min="8" max="8" width="54.85546875" style="17" customWidth="1"/>
    <col min="9" max="16384" width="11.42578125" style="17"/>
  </cols>
  <sheetData>
    <row r="2" spans="2:8" ht="30" customHeight="1" x14ac:dyDescent="0.25">
      <c r="B2" s="45" t="s">
        <v>66</v>
      </c>
      <c r="C2" s="45"/>
      <c r="D2" s="45"/>
      <c r="E2" s="45"/>
      <c r="F2" s="45"/>
      <c r="G2" s="45"/>
      <c r="H2" s="45"/>
    </row>
    <row r="3" spans="2:8" x14ac:dyDescent="0.25">
      <c r="B3" s="46" t="s">
        <v>11</v>
      </c>
      <c r="C3" s="46" t="s">
        <v>21</v>
      </c>
      <c r="D3" s="46" t="s">
        <v>12</v>
      </c>
      <c r="E3" s="49" t="s">
        <v>22</v>
      </c>
      <c r="F3" s="49"/>
      <c r="G3" s="49"/>
      <c r="H3" s="46" t="s">
        <v>39</v>
      </c>
    </row>
    <row r="4" spans="2:8" x14ac:dyDescent="0.25">
      <c r="B4" s="47"/>
      <c r="C4" s="47"/>
      <c r="D4" s="47"/>
      <c r="E4" s="18" t="s">
        <v>13</v>
      </c>
      <c r="F4" s="49" t="s">
        <v>14</v>
      </c>
      <c r="G4" s="49"/>
      <c r="H4" s="47"/>
    </row>
    <row r="5" spans="2:8" ht="34.5" customHeight="1" x14ac:dyDescent="0.25">
      <c r="B5" s="48"/>
      <c r="C5" s="48"/>
      <c r="D5" s="48"/>
      <c r="E5" s="18" t="s">
        <v>23</v>
      </c>
      <c r="F5" s="18" t="s">
        <v>15</v>
      </c>
      <c r="G5" s="18" t="s">
        <v>47</v>
      </c>
      <c r="H5" s="48"/>
    </row>
    <row r="6" spans="2:8" ht="33" x14ac:dyDescent="0.25">
      <c r="B6" s="19" t="s">
        <v>36</v>
      </c>
      <c r="C6" s="42" t="s">
        <v>44</v>
      </c>
      <c r="D6" s="43"/>
      <c r="E6" s="43"/>
      <c r="F6" s="43"/>
      <c r="G6" s="44"/>
      <c r="H6" s="19"/>
    </row>
    <row r="7" spans="2:8" ht="15" customHeight="1" x14ac:dyDescent="0.25">
      <c r="B7" s="20" t="s">
        <v>16</v>
      </c>
      <c r="C7" s="21" t="s">
        <v>24</v>
      </c>
      <c r="D7" s="22" t="s">
        <v>48</v>
      </c>
      <c r="E7" s="29"/>
      <c r="F7" s="30">
        <v>350</v>
      </c>
      <c r="G7" s="30"/>
      <c r="H7" s="21"/>
    </row>
    <row r="8" spans="2:8" ht="15" customHeight="1" x14ac:dyDescent="0.25">
      <c r="B8" s="20" t="s">
        <v>25</v>
      </c>
      <c r="C8" s="21" t="s">
        <v>26</v>
      </c>
      <c r="D8" s="22" t="s">
        <v>49</v>
      </c>
      <c r="E8" s="29"/>
      <c r="F8" s="30">
        <v>4</v>
      </c>
      <c r="G8" s="30"/>
      <c r="H8" s="21"/>
    </row>
    <row r="9" spans="2:8" ht="15" customHeight="1" x14ac:dyDescent="0.25">
      <c r="B9" s="20" t="s">
        <v>17</v>
      </c>
      <c r="C9" s="21" t="s">
        <v>27</v>
      </c>
      <c r="D9" s="22" t="s">
        <v>48</v>
      </c>
      <c r="E9" s="30">
        <v>10</v>
      </c>
      <c r="F9" s="30"/>
      <c r="G9" s="30"/>
      <c r="H9" s="21"/>
    </row>
    <row r="10" spans="2:8" ht="25.5" x14ac:dyDescent="0.25">
      <c r="B10" s="23" t="s">
        <v>18</v>
      </c>
      <c r="C10" s="24" t="s">
        <v>28</v>
      </c>
      <c r="D10" s="25" t="s">
        <v>49</v>
      </c>
      <c r="E10" s="31">
        <v>250</v>
      </c>
      <c r="F10" s="32"/>
      <c r="G10" s="32"/>
      <c r="H10" s="24"/>
    </row>
    <row r="11" spans="2:8" ht="15" customHeight="1" x14ac:dyDescent="0.25">
      <c r="B11" s="20" t="s">
        <v>19</v>
      </c>
      <c r="C11" s="21" t="s">
        <v>29</v>
      </c>
      <c r="D11" s="22" t="s">
        <v>48</v>
      </c>
      <c r="E11" s="29"/>
      <c r="F11" s="30"/>
      <c r="G11" s="30">
        <f>+F7+E9</f>
        <v>360</v>
      </c>
      <c r="H11" s="21"/>
    </row>
    <row r="12" spans="2:8" ht="33" x14ac:dyDescent="0.25">
      <c r="B12" s="26" t="s">
        <v>33</v>
      </c>
      <c r="C12" s="21" t="s">
        <v>51</v>
      </c>
      <c r="D12" s="22" t="s">
        <v>50</v>
      </c>
      <c r="E12" s="29">
        <f>E9*E10*C16</f>
        <v>216</v>
      </c>
      <c r="F12" s="30"/>
      <c r="G12" s="33"/>
      <c r="H12" s="21"/>
    </row>
    <row r="13" spans="2:8" ht="15" customHeight="1" x14ac:dyDescent="0.25">
      <c r="B13" s="26" t="s">
        <v>31</v>
      </c>
      <c r="C13" s="21" t="s">
        <v>52</v>
      </c>
      <c r="D13" s="22" t="s">
        <v>32</v>
      </c>
      <c r="E13" s="34"/>
      <c r="F13" s="29">
        <f>F7*F8*C16</f>
        <v>120.96000000000001</v>
      </c>
      <c r="G13" s="33"/>
      <c r="H13" s="21"/>
    </row>
    <row r="14" spans="2:8" ht="15" customHeight="1" x14ac:dyDescent="0.25">
      <c r="B14" s="26" t="s">
        <v>37</v>
      </c>
      <c r="C14" s="21" t="s">
        <v>38</v>
      </c>
      <c r="D14" s="28" t="s">
        <v>32</v>
      </c>
      <c r="E14" s="29">
        <f>+(E9*E10)+(F7*F8)</f>
        <v>3900</v>
      </c>
      <c r="F14" s="30"/>
      <c r="G14" s="33"/>
      <c r="H14" s="21"/>
    </row>
    <row r="15" spans="2:8" ht="112.5" customHeight="1" x14ac:dyDescent="0.25">
      <c r="B15" s="27" t="s">
        <v>20</v>
      </c>
      <c r="C15" s="21" t="s">
        <v>30</v>
      </c>
      <c r="D15" s="22" t="s">
        <v>49</v>
      </c>
      <c r="E15" s="29"/>
      <c r="F15" s="30"/>
      <c r="G15" s="36">
        <f>E14/G11</f>
        <v>10.833333333333334</v>
      </c>
      <c r="H15" s="37" t="s">
        <v>54</v>
      </c>
    </row>
    <row r="16" spans="2:8" ht="33" x14ac:dyDescent="0.25">
      <c r="B16" s="20" t="s">
        <v>53</v>
      </c>
      <c r="C16" s="20">
        <v>8.6400000000000005E-2</v>
      </c>
      <c r="D16" s="22"/>
      <c r="E16" s="22"/>
      <c r="F16" s="22"/>
      <c r="G16" s="22"/>
      <c r="H16" s="21"/>
    </row>
    <row r="19" spans="3:3" x14ac:dyDescent="0.25">
      <c r="C19" s="17" t="s">
        <v>34</v>
      </c>
    </row>
    <row r="20" spans="3:3" x14ac:dyDescent="0.25">
      <c r="C20" s="17" t="s">
        <v>35</v>
      </c>
    </row>
    <row r="21" spans="3:3" ht="23.25" x14ac:dyDescent="0.25">
      <c r="C21" s="17" t="s">
        <v>45</v>
      </c>
    </row>
    <row r="23" spans="3:3" ht="23.25" x14ac:dyDescent="0.25">
      <c r="C23" s="17" t="s">
        <v>46</v>
      </c>
    </row>
  </sheetData>
  <mergeCells count="8">
    <mergeCell ref="C6:G6"/>
    <mergeCell ref="B2:H2"/>
    <mergeCell ref="B3:B5"/>
    <mergeCell ref="C3:C5"/>
    <mergeCell ref="D3:D5"/>
    <mergeCell ref="E3:G3"/>
    <mergeCell ref="H3:H5"/>
    <mergeCell ref="F4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7"/>
  <sheetViews>
    <sheetView topLeftCell="E1" workbookViewId="0">
      <selection activeCell="G4" sqref="G4:G7"/>
    </sheetView>
  </sheetViews>
  <sheetFormatPr baseColWidth="10" defaultRowHeight="15" x14ac:dyDescent="0.25"/>
  <cols>
    <col min="1" max="3" width="11.42578125" style="40"/>
    <col min="4" max="4" width="14" style="40" customWidth="1"/>
    <col min="5" max="5" width="11.42578125" style="40"/>
    <col min="6" max="6" width="16" style="40" customWidth="1"/>
    <col min="7" max="7" width="40.5703125" style="40" customWidth="1"/>
    <col min="8" max="16384" width="11.42578125" style="40"/>
  </cols>
  <sheetData>
    <row r="2" spans="2:7" ht="28.5" customHeight="1" x14ac:dyDescent="0.25">
      <c r="B2" s="50" t="s">
        <v>43</v>
      </c>
      <c r="C2" s="50"/>
      <c r="D2" s="50"/>
      <c r="E2" s="50"/>
      <c r="F2" s="50"/>
      <c r="G2" s="50"/>
    </row>
    <row r="3" spans="2:7" ht="60" x14ac:dyDescent="0.25">
      <c r="B3" s="12" t="s">
        <v>67</v>
      </c>
      <c r="C3" s="12" t="s">
        <v>69</v>
      </c>
      <c r="D3" s="12" t="s">
        <v>70</v>
      </c>
      <c r="E3" s="12" t="s">
        <v>68</v>
      </c>
      <c r="F3" s="12" t="s">
        <v>40</v>
      </c>
      <c r="G3" s="12" t="s">
        <v>71</v>
      </c>
    </row>
    <row r="4" spans="2:7" ht="18" customHeight="1" x14ac:dyDescent="0.25">
      <c r="B4" s="38">
        <v>250</v>
      </c>
      <c r="C4" s="39">
        <v>0</v>
      </c>
      <c r="D4" s="14">
        <v>10.8</v>
      </c>
      <c r="E4" s="13" t="s">
        <v>41</v>
      </c>
      <c r="F4" s="13" t="s">
        <v>41</v>
      </c>
      <c r="G4" s="51" t="s">
        <v>72</v>
      </c>
    </row>
    <row r="5" spans="2:7" ht="18" customHeight="1" x14ac:dyDescent="0.25">
      <c r="B5" s="38">
        <v>90</v>
      </c>
      <c r="C5" s="39">
        <v>0.64</v>
      </c>
      <c r="D5" s="16">
        <v>6.4</v>
      </c>
      <c r="E5" s="13" t="s">
        <v>42</v>
      </c>
      <c r="F5" s="13" t="s">
        <v>41</v>
      </c>
      <c r="G5" s="52"/>
    </row>
    <row r="6" spans="2:7" ht="18" customHeight="1" x14ac:dyDescent="0.25">
      <c r="B6" s="38">
        <f>B4*0.25</f>
        <v>62.5</v>
      </c>
      <c r="C6" s="39">
        <v>0.75</v>
      </c>
      <c r="D6" s="16">
        <v>5.6</v>
      </c>
      <c r="E6" s="13" t="s">
        <v>42</v>
      </c>
      <c r="F6" s="13" t="s">
        <v>41</v>
      </c>
      <c r="G6" s="52"/>
    </row>
    <row r="7" spans="2:7" ht="18" customHeight="1" x14ac:dyDescent="0.25">
      <c r="B7" s="38">
        <v>10.8</v>
      </c>
      <c r="C7" s="39">
        <v>0.85</v>
      </c>
      <c r="D7" s="15">
        <v>4.9000000000000004</v>
      </c>
      <c r="E7" s="13" t="s">
        <v>42</v>
      </c>
      <c r="F7" s="13" t="s">
        <v>42</v>
      </c>
      <c r="G7" s="53"/>
    </row>
  </sheetData>
  <mergeCells count="2">
    <mergeCell ref="B2:G2"/>
    <mergeCell ref="G4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12"/>
  <sheetViews>
    <sheetView tabSelected="1" workbookViewId="0">
      <selection activeCell="E13" sqref="E13"/>
    </sheetView>
  </sheetViews>
  <sheetFormatPr baseColWidth="10" defaultRowHeight="24.95" customHeight="1" x14ac:dyDescent="0.25"/>
  <cols>
    <col min="2" max="2" width="52.85546875" customWidth="1"/>
    <col min="3" max="3" width="20.28515625" customWidth="1"/>
  </cols>
  <sheetData>
    <row r="1" spans="2:3" ht="24.95" customHeight="1" thickBot="1" x14ac:dyDescent="0.3"/>
    <row r="2" spans="2:3" ht="24.95" customHeight="1" thickBot="1" x14ac:dyDescent="0.3">
      <c r="B2" s="54" t="s">
        <v>0</v>
      </c>
      <c r="C2" s="55"/>
    </row>
    <row r="3" spans="2:3" ht="24.95" customHeight="1" thickTop="1" thickBot="1" x14ac:dyDescent="0.3">
      <c r="B3" s="1" t="s">
        <v>1</v>
      </c>
      <c r="C3" s="2"/>
    </row>
    <row r="4" spans="2:3" ht="24.95" customHeight="1" thickBot="1" x14ac:dyDescent="0.3">
      <c r="B4" s="3" t="s">
        <v>2</v>
      </c>
      <c r="C4" s="4"/>
    </row>
    <row r="5" spans="2:3" ht="24.95" customHeight="1" thickBot="1" x14ac:dyDescent="0.3">
      <c r="B5" s="5" t="s">
        <v>3</v>
      </c>
      <c r="C5" s="6"/>
    </row>
    <row r="6" spans="2:3" ht="24.95" customHeight="1" thickBot="1" x14ac:dyDescent="0.3">
      <c r="B6" s="3" t="s">
        <v>4</v>
      </c>
      <c r="C6" s="4"/>
    </row>
    <row r="7" spans="2:3" ht="24.95" customHeight="1" thickBot="1" x14ac:dyDescent="0.3">
      <c r="B7" s="5" t="s">
        <v>5</v>
      </c>
      <c r="C7" s="6"/>
    </row>
    <row r="8" spans="2:3" ht="24.95" customHeight="1" thickBot="1" x14ac:dyDescent="0.3">
      <c r="B8" s="3" t="s">
        <v>6</v>
      </c>
      <c r="C8" s="4">
        <v>365</v>
      </c>
    </row>
    <row r="9" spans="2:3" ht="24.95" customHeight="1" thickBot="1" x14ac:dyDescent="0.3">
      <c r="B9" s="7" t="s">
        <v>7</v>
      </c>
      <c r="C9" s="8">
        <v>90</v>
      </c>
    </row>
    <row r="10" spans="2:3" ht="24.95" customHeight="1" thickBot="1" x14ac:dyDescent="0.3">
      <c r="B10" s="9" t="s">
        <v>8</v>
      </c>
      <c r="C10" s="10">
        <v>90</v>
      </c>
    </row>
    <row r="11" spans="2:3" ht="24.95" customHeight="1" thickBot="1" x14ac:dyDescent="0.3">
      <c r="B11" s="5" t="s">
        <v>9</v>
      </c>
      <c r="C11" s="11">
        <f>C7*C5*0.0864*365</f>
        <v>0</v>
      </c>
    </row>
    <row r="12" spans="2:3" ht="24.95" customHeight="1" thickBot="1" x14ac:dyDescent="0.3">
      <c r="B12" s="3" t="s">
        <v>10</v>
      </c>
      <c r="C12" s="11">
        <f>C7*C6*365*0.0864</f>
        <v>0</v>
      </c>
    </row>
  </sheetData>
  <mergeCells count="1">
    <mergeCell ref="B2:C2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4. ODC Cv 15%</vt:lpstr>
      <vt:lpstr> 3. ODC Cv 25%</vt:lpstr>
      <vt:lpstr> 2. ODC Cv Res 631</vt:lpstr>
      <vt:lpstr> 1. ODC Cv actual</vt:lpstr>
      <vt:lpstr>Resumen</vt:lpstr>
      <vt:lpstr>Usuario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Castro</dc:creator>
  <cp:lastModifiedBy>Gladys Cecilia Osorio Cavanzo</cp:lastModifiedBy>
  <dcterms:created xsi:type="dcterms:W3CDTF">2018-11-06T11:59:32Z</dcterms:created>
  <dcterms:modified xsi:type="dcterms:W3CDTF">2024-10-29T14:56:53Z</dcterms:modified>
</cp:coreProperties>
</file>