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\Documents\ARCHIVOS PROTEGIDOS DE EXCEL\"/>
    </mc:Choice>
  </mc:AlternateContent>
  <xr:revisionPtr revIDLastSave="0" documentId="8_{49D6D691-9A53-4B80-B90A-847B4D747170}" xr6:coauthVersionLast="47" xr6:coauthVersionMax="47" xr10:uidLastSave="{00000000-0000-0000-0000-000000000000}"/>
  <bookViews>
    <workbookView xWindow="-120" yWindow="-120" windowWidth="29040" windowHeight="15720" xr2:uid="{7ACFCD69-FBC3-4ECE-A737-0C85DDF2F48C}"/>
  </bookViews>
  <sheets>
    <sheet name="1 Analisis DOFA" sheetId="2" r:id="rId1"/>
    <sheet name="2 Plan Mejora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M11" i="1"/>
  <c r="I12" i="1"/>
  <c r="J12" i="1"/>
  <c r="I11" i="1"/>
  <c r="P10" i="1"/>
  <c r="O10" i="1"/>
  <c r="M10" i="1"/>
  <c r="J10" i="1"/>
  <c r="P9" i="1"/>
  <c r="O9" i="1"/>
  <c r="M9" i="1"/>
  <c r="J9" i="1"/>
  <c r="P8" i="1"/>
  <c r="O8" i="1"/>
  <c r="M8" i="1"/>
  <c r="J8" i="1"/>
  <c r="M7" i="1"/>
  <c r="J7" i="1"/>
  <c r="N8" i="1" l="1"/>
  <c r="N9" i="1"/>
  <c r="P11" i="1"/>
  <c r="O11" i="1"/>
  <c r="J11" i="1"/>
  <c r="J21" i="1" s="1"/>
  <c r="H24" i="1" s="1"/>
  <c r="P12" i="1"/>
  <c r="O12" i="1"/>
  <c r="N11" i="1"/>
  <c r="N12" i="1"/>
  <c r="N10" i="1"/>
  <c r="P7" i="1"/>
  <c r="P21" i="1" s="1"/>
  <c r="N7" i="1"/>
  <c r="N21" i="1" l="1"/>
  <c r="H28" i="1" s="1"/>
  <c r="O7" i="1"/>
  <c r="O21" i="1" s="1"/>
  <c r="H23" i="1" s="1"/>
  <c r="H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laquijano</author>
    <author>mporrasa</author>
  </authors>
  <commentList>
    <comment ref="G5" authorId="0" shapeId="0" xr:uid="{D753B8E3-83A2-421A-BD35-AFDF0A23DDBB}">
      <text>
        <r>
          <rPr>
            <sz val="8"/>
            <color indexed="81"/>
            <rFont val="Tahoma"/>
            <family val="2"/>
          </rPr>
          <t xml:space="preserve">Se debe consignar el volumen o tamaño de la meta propuesta en las unidades de medida esatblecidas para ella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5" authorId="0" shapeId="0" xr:uid="{2A3F2C15-50C0-4E01-A6C3-BC137F3E52E1}">
      <text>
        <r>
          <rPr>
            <sz val="8"/>
            <color indexed="81"/>
            <rFont val="Tahoma"/>
            <family val="2"/>
          </rPr>
          <t>Se consigna el número de unidades ejecutadas de acuerdo con la meta formulada. Esta casilla es un número entero que permitirá medir el avance y cumplimiento del Plan.</t>
        </r>
      </text>
    </comment>
    <comment ref="M5" authorId="0" shapeId="0" xr:uid="{DCC4D861-21F6-43A5-AB70-6B3EC3F8C9F4}">
      <text>
        <r>
          <rPr>
            <sz val="8"/>
            <color indexed="81"/>
            <rFont val="Tahoma"/>
            <family val="2"/>
          </rPr>
          <t xml:space="preserve">Calcula el avance porcentual de la meta  dividiendo el AVANCE FISICO DE EJECUCIÖN DE LAS METAS / DIMENSIÖN DE LA META
</t>
        </r>
      </text>
    </comment>
    <comment ref="N5" authorId="1" shapeId="0" xr:uid="{EDA248B2-F03E-4A0B-A28A-1438DCF03F96}">
      <text>
        <r>
          <rPr>
            <sz val="8"/>
            <color indexed="81"/>
            <rFont val="Tahoma"/>
            <family val="2"/>
          </rPr>
          <t xml:space="preserve">Multiplica el % por el Plazo en Semanas.
</t>
        </r>
      </text>
    </comment>
    <comment ref="O5" authorId="1" shapeId="0" xr:uid="{A00AD00F-A561-491C-91BE-2B284C54F4B6}">
      <text>
        <r>
          <rPr>
            <sz val="8"/>
            <color indexed="81"/>
            <rFont val="Tahoma"/>
            <family val="2"/>
          </rPr>
          <t xml:space="preserve">Si la meta esta vencida coloca el puntaje logrado, de lo contrario coloca 0
</t>
        </r>
      </text>
    </comment>
    <comment ref="P5" authorId="1" shapeId="0" xr:uid="{18996E49-AF79-4899-9830-3A66EAB7379A}">
      <text>
        <r>
          <rPr>
            <sz val="8"/>
            <color indexed="81"/>
            <rFont val="Tahoma"/>
            <family val="2"/>
          </rPr>
          <t xml:space="preserve">Si la meta esta vencida coloca el Plazo en Semanas
</t>
        </r>
      </text>
    </comment>
    <comment ref="H23" authorId="1" shapeId="0" xr:uid="{91C6B4B3-9FBA-4693-AFB4-FC826A4F2485}">
      <text>
        <r>
          <rPr>
            <sz val="8"/>
            <color indexed="81"/>
            <rFont val="Tahoma"/>
            <family val="2"/>
          </rPr>
          <t>Trae la sumatoría la Columna "Puntaje atribuido actividades vencidas"</t>
        </r>
      </text>
    </comment>
    <comment ref="H24" authorId="1" shapeId="0" xr:uid="{242C4859-989E-490D-A619-0F5BD8B48DE6}">
      <text>
        <r>
          <rPr>
            <sz val="8"/>
            <color indexed="81"/>
            <rFont val="Tahoma"/>
            <family val="2"/>
          </rPr>
          <t>Trae la sumatoria del "Plazo en semanas de las actividades"</t>
        </r>
      </text>
    </comment>
  </commentList>
</comments>
</file>

<file path=xl/sharedStrings.xml><?xml version="1.0" encoding="utf-8"?>
<sst xmlns="http://schemas.openxmlformats.org/spreadsheetml/2006/main" count="96" uniqueCount="95">
  <si>
    <t>PLAN DE MEJORA RENDICIÓN CUENTAS CAS 2023</t>
  </si>
  <si>
    <t>AREA / DEPENDENCIA</t>
  </si>
  <si>
    <t>SPL - Dirección General</t>
  </si>
  <si>
    <t>FECHA ELABORACIÓN</t>
  </si>
  <si>
    <t>PROCESO</t>
  </si>
  <si>
    <t>FECHA SEGUIMIENTO</t>
  </si>
  <si>
    <t xml:space="preserve">FORMULACIÓN </t>
  </si>
  <si>
    <t>SEGUIMIENTO</t>
  </si>
  <si>
    <t>No.</t>
  </si>
  <si>
    <t>HALLAZGO</t>
  </si>
  <si>
    <t>CAUSA</t>
  </si>
  <si>
    <t>ACCIÓN DE MEJORA</t>
  </si>
  <si>
    <t>DESCRIPCIÓN DE LAS METAS</t>
  </si>
  <si>
    <t xml:space="preserve">UNIDAD DE MEDIDA DE LAS METAS </t>
  </si>
  <si>
    <t>DIMENSIÓN DE LAS METAS</t>
  </si>
  <si>
    <t>FECHA DE INICIO</t>
  </si>
  <si>
    <t>FECHA DE TERMINACIÓN</t>
  </si>
  <si>
    <t xml:space="preserve">PLAZO EN SEMANAS </t>
  </si>
  <si>
    <t>EFECTIVIDAD DE LA ACCIÓN</t>
  </si>
  <si>
    <t>Avance físico de ejecución de las actividades</t>
  </si>
  <si>
    <t>Porcentaje de Avance fisico de ejecución de las actividades</t>
  </si>
  <si>
    <t>Puntaje  Logrado  por las actividades</t>
  </si>
  <si>
    <t xml:space="preserve">Puntaje Logrado por las actividades vencidas </t>
  </si>
  <si>
    <t>Puntaje atribuido actividades vencidas</t>
  </si>
  <si>
    <t>Verificación del soporte que justifica el avance de la acción emprendida</t>
  </si>
  <si>
    <t>Se describe el hallazgo evidenciado, este se puede generar de informes de auditoría, acciones de autocontrol o autogestión.</t>
  </si>
  <si>
    <t>Determine qué origina el hallazgo evidenciado. (La causa raíz o causas)</t>
  </si>
  <si>
    <t>Se describe de manera general la acción de mejora (acciones preventivas, acciones correctivas, corrección, reclasificación, reproceso, reparación, cambio abrupto, innovación, y reorganización, entre otras) que permitan la solución definitiva de las situaciones detectadas o eliminar la causa del hallazgo evidenciado.</t>
  </si>
  <si>
    <t>Conjunto de actividades o tareas específicas que se han programado para alcanzar la acción de mejora.</t>
  </si>
  <si>
    <t>Se debe consignar el parámetro de referencia que permite cuantificar las metas. Ej. Reuniones, oficios, informes, entre otros</t>
  </si>
  <si>
    <t>Se debe consignar el volumen o tamaño de la actividad, en cantidades, según la unidad de medida definida. Este siempre debe ser un número entero.</t>
  </si>
  <si>
    <t>Indique la fecha (dd-mm-aa) programada para iniciar la actividad o tarea</t>
  </si>
  <si>
    <t>Indique la fecha (dd-mm-aa) en que finaliza la actividad o tarea</t>
  </si>
  <si>
    <r>
      <rPr>
        <b/>
        <sz val="8"/>
        <rFont val="Arial"/>
        <family val="2"/>
      </rPr>
      <t>Cálculo Automático.</t>
    </r>
    <r>
      <rPr>
        <sz val="8"/>
        <rFont val="Arial"/>
        <family val="2"/>
      </rPr>
      <t xml:space="preserve"> Esta casilla muestra la cantidad de semanas requeridas para cumplir con el objetivo propuesto.</t>
    </r>
  </si>
  <si>
    <t>Esta casilla se diligencia cuando se realiza el seguimiento. Se debe registrar la cantidad de unidades ejecutadas según la unidad de medida de las metas(Columna F)</t>
  </si>
  <si>
    <r>
      <rPr>
        <b/>
        <sz val="8"/>
        <rFont val="Arial"/>
        <family val="2"/>
      </rPr>
      <t>Cálculo Automático.</t>
    </r>
    <r>
      <rPr>
        <sz val="8"/>
        <rFont val="Arial"/>
        <family val="2"/>
      </rPr>
      <t xml:space="preserve"> Calcula el avance porcentual de la meta. Avance físico de ejecución de las metas /dimensión de la meta</t>
    </r>
  </si>
  <si>
    <r>
      <rPr>
        <b/>
        <sz val="8"/>
        <rFont val="Arial"/>
        <family val="2"/>
      </rPr>
      <t xml:space="preserve">Cálculo Automático. </t>
    </r>
    <r>
      <rPr>
        <sz val="8"/>
        <rFont val="Arial"/>
        <family val="2"/>
      </rPr>
      <t>Multiplica el porcentaje por el plazo en semanas</t>
    </r>
  </si>
  <si>
    <r>
      <rPr>
        <b/>
        <sz val="8"/>
        <rFont val="Arial"/>
        <family val="2"/>
      </rPr>
      <t>Cálculo Automático.</t>
    </r>
    <r>
      <rPr>
        <sz val="8"/>
        <rFont val="Arial"/>
        <family val="2"/>
      </rPr>
      <t xml:space="preserve"> Si la meta esta vencida se coloca el puntaje logrado de lo contrario se coloca cero (0)</t>
    </r>
  </si>
  <si>
    <r>
      <rPr>
        <b/>
        <sz val="8"/>
        <rFont val="Arial"/>
        <family val="2"/>
      </rPr>
      <t xml:space="preserve">Cálculo Automático. </t>
    </r>
    <r>
      <rPr>
        <sz val="8"/>
        <rFont val="Arial"/>
        <family val="2"/>
      </rPr>
      <t>Si la meta esta vencida, se coloca el plazo en semanas.</t>
    </r>
  </si>
  <si>
    <t xml:space="preserve">Inadecuada gestión  de convocatoria, confirmación y seguimiento a las personas convocadas.
</t>
  </si>
  <si>
    <t xml:space="preserve">Realizar la convocatoria a los diferentes grupos de valor, de acuerdo con la tematica de la jornada de rendicion de cuentas y realizar el respectivo  seguimiento a la confirmacion de asitencia.  </t>
  </si>
  <si>
    <t>Envio de convocatorias a traves de los diferentes canales comunicacion ( pagina web, redes sociales, prensa, radio, television Y cartelera) y correo electronico. La confirmacion de asitencia se realizara a traves de correo electronico, llamadas telefonicas.</t>
  </si>
  <si>
    <t>Soporte de publicacion de los diferentes canales de comunicacion.
Soporte de envio de correo electronico y listado de confirmacion de asistencia.</t>
  </si>
  <si>
    <t>Baja</t>
  </si>
  <si>
    <t>Se reviso Drive gestionado por SPL</t>
  </si>
  <si>
    <t>Dificultades en la depuración y sistematización de las bases de datos  con informacion de grupos de valor.</t>
  </si>
  <si>
    <t>Validar la actualización realizada por las dependencias, oficinas y regionales.</t>
  </si>
  <si>
    <t>Validar las bases de datos actualizadas a 24 ago de 2023</t>
  </si>
  <si>
    <t>Bases de Datos Validadas</t>
  </si>
  <si>
    <t xml:space="preserve">Bajo conocimiento sobre las nececidades y expectativas de los grupos de valor. </t>
  </si>
  <si>
    <t>Elaborar Guiones de comunicación correos y llamadas a invitación</t>
  </si>
  <si>
    <t>Guiones para correos, llamadas y whatsapp</t>
  </si>
  <si>
    <t>Guiones elaborados</t>
  </si>
  <si>
    <t>No se elaboran guiones de acuerdo con la convocatoria</t>
  </si>
  <si>
    <t>Hacer Seguimiento a la Información Enviada</t>
  </si>
  <si>
    <t>Hacer muestreo a la base de datos enviada</t>
  </si>
  <si>
    <t>Mayor al 70%</t>
  </si>
  <si>
    <t>Presentación de la Información no es dinámica, acartonada y no es clara</t>
  </si>
  <si>
    <t>Se quiere presentar demasiada información
No se condensa la información</t>
  </si>
  <si>
    <t>Simplificar las presentaciones, hacer resúmenes más ejecutivos.</t>
  </si>
  <si>
    <t>Revisión de Agenda Presentación</t>
  </si>
  <si>
    <t>Presentaciones Agenda Revisados</t>
  </si>
  <si>
    <t>Herramienta Medición Satisfacción Actividad presenta fallas</t>
  </si>
  <si>
    <t>No se revisa ni se prueba antes de habilitarla</t>
  </si>
  <si>
    <t>Elaborarla con antelación y probarla</t>
  </si>
  <si>
    <t>Herramienta Probada</t>
  </si>
  <si>
    <t>Herramienta evaluación probada</t>
  </si>
  <si>
    <t>EVALUACIÓN DEL PLAN DE MEJORAMIENTO</t>
  </si>
  <si>
    <t>PUNTAJES BASE DE EVALUACIÓN</t>
  </si>
  <si>
    <t>Puntaje base evaluación de cumplimiento</t>
  </si>
  <si>
    <t xml:space="preserve">PBEC = </t>
  </si>
  <si>
    <t xml:space="preserve">Puntaje base evaluación de avance </t>
  </si>
  <si>
    <t xml:space="preserve">PBEA = </t>
  </si>
  <si>
    <t>Una vez efectuado el seguimiento al Plan de Mejoramiento, el formato calcula automáticamente dos indicadores:</t>
  </si>
  <si>
    <t>1. Cumplimiento del Plan de Mejoramiento</t>
  </si>
  <si>
    <t>(CPM = POMMVi/PBEC)</t>
  </si>
  <si>
    <t>2. Avance del Plan</t>
  </si>
  <si>
    <t>(AP= POMi/PBEA)</t>
  </si>
  <si>
    <t>EQUIPO MIPG</t>
  </si>
  <si>
    <t>ANÁLISIS DOFA</t>
  </si>
  <si>
    <t>ESTRATEGIA DEFINIDAS A PARTIR ANÁLISIS DOFA</t>
  </si>
  <si>
    <t xml:space="preserve">Baja participacion de los diferentes grupos de valor en los espacios de rendicion de cuentas </t>
  </si>
  <si>
    <t>Fortalecer las acciones de Comunicación relacionadas con convocatoria, inscripciones, mensajes y seguimiento al proceso.</t>
  </si>
  <si>
    <t>Actualizar bases de datos de Grupos de Interés por cada área/dependencia/oficina y regionales</t>
  </si>
  <si>
    <t>Validar las bases de datos utilizadas para el envió de mensajes de convocatoria.</t>
  </si>
  <si>
    <t>Ampliar las actividades de rendición de cuentas a lo largo de las respectivas vigencias</t>
  </si>
  <si>
    <t>Ampliar los canales de comunicación y divulgación, integrando las emisoras y televisiones comunitarias</t>
  </si>
  <si>
    <t>Mejorar las herramientas de captura de percepción de las respectivas sesiones para mejorar los procesos de retroalimentación y mejoras.</t>
  </si>
  <si>
    <t>Focalizar las presentaciones en el avance y el resultado y menos en las cifras puntuales que no entienden los diferentes grupos de valor</t>
  </si>
  <si>
    <t>Proyecto</t>
  </si>
  <si>
    <t>Reviso</t>
  </si>
  <si>
    <t xml:space="preserve">Alba Afanador </t>
  </si>
  <si>
    <t>SPL</t>
  </si>
  <si>
    <t>Aprobo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</si>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</sst>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CF38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2" fillId="7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2" fillId="7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horizontal="center" vertical="center" wrapText="1"/>
    </xf>
    <xf numFmtId="9" fontId="7" fillId="0" borderId="1" xfId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1" fontId="3" fillId="0" borderId="1" xfId="0" applyNumberFormat="1" applyFont="1" applyBorder="1"/>
    <xf numFmtId="0" fontId="5" fillId="11" borderId="1" xfId="0" applyFont="1" applyFill="1" applyBorder="1" applyAlignment="1">
      <alignment horizontal="left" vertical="top" wrapText="1"/>
    </xf>
    <xf numFmtId="164" fontId="5" fillId="11" borderId="1" xfId="0" applyNumberFormat="1" applyFont="1" applyFill="1" applyBorder="1" applyAlignment="1">
      <alignment horizontal="center" vertical="center" wrapText="1"/>
    </xf>
    <xf numFmtId="1" fontId="5" fillId="11" borderId="1" xfId="0" applyNumberFormat="1" applyFont="1" applyFill="1" applyBorder="1" applyAlignment="1">
      <alignment horizontal="left" vertical="top" wrapText="1"/>
    </xf>
    <xf numFmtId="0" fontId="5" fillId="11" borderId="1" xfId="0" applyFont="1" applyFill="1" applyBorder="1" applyAlignment="1">
      <alignment horizontal="justify" vertical="top" wrapText="1"/>
    </xf>
    <xf numFmtId="0" fontId="5" fillId="11" borderId="1" xfId="0" applyFont="1" applyFill="1" applyBorder="1" applyAlignment="1">
      <alignment vertical="top" wrapText="1"/>
    </xf>
    <xf numFmtId="9" fontId="7" fillId="0" borderId="1" xfId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0" fillId="9" borderId="12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164" fontId="7" fillId="8" borderId="1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5" fillId="11" borderId="10" xfId="0" applyFont="1" applyFill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9" fontId="7" fillId="0" borderId="1" xfId="1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12" borderId="13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11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9" borderId="14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1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66675</xdr:rowOff>
    </xdr:from>
    <xdr:to>
      <xdr:col>4</xdr:col>
      <xdr:colOff>1257300</xdr:colOff>
      <xdr:row>0</xdr:row>
      <xdr:rowOff>1123221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7F87E1-BE85-4D0D-9F4C-D2DF69E5FE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37" b="5778"/>
        <a:stretch/>
      </xdr:blipFill>
      <xdr:spPr>
        <a:xfrm>
          <a:off x="838200" y="66675"/>
          <a:ext cx="8372475" cy="1056546"/>
        </a:xfrm>
        <a:prstGeom prst="rect">
          <a:avLst/>
        </a:prstGeom>
      </xdr:spPr>
    </xdr:pic>
    <xdr:clientData/>
  </xdr:twoCellAnchor>
  <xdr:twoCellAnchor editAs="oneCell">
    <xdr:from>
      <xdr:col>1</xdr:col>
      <xdr:colOff>607166</xdr:colOff>
      <xdr:row>4</xdr:row>
      <xdr:rowOff>74083</xdr:rowOff>
    </xdr:from>
    <xdr:to>
      <xdr:col>4</xdr:col>
      <xdr:colOff>1206499</xdr:colOff>
      <xdr:row>36</xdr:row>
      <xdr:rowOff>10583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BDF6DFA-1FD6-2247-DC5C-B9E9CDA76E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375" t="36280" r="64316" b="5150"/>
        <a:stretch/>
      </xdr:blipFill>
      <xdr:spPr>
        <a:xfrm>
          <a:off x="1041083" y="1936750"/>
          <a:ext cx="8124083" cy="6159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66675</xdr:rowOff>
    </xdr:from>
    <xdr:to>
      <xdr:col>4</xdr:col>
      <xdr:colOff>1809750</xdr:colOff>
      <xdr:row>0</xdr:row>
      <xdr:rowOff>1123221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9FA033-63CF-4521-B15B-93576E2BCC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37" b="5778"/>
        <a:stretch/>
      </xdr:blipFill>
      <xdr:spPr>
        <a:xfrm>
          <a:off x="1390650" y="66675"/>
          <a:ext cx="8372475" cy="1056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A797-54BF-4F80-B0C8-F1EB82FA4DF8}">
  <dimension ref="A1:L37"/>
  <sheetViews>
    <sheetView tabSelected="1" topLeftCell="B1" zoomScale="90" zoomScaleNormal="90" workbookViewId="0">
      <selection activeCell="H30" sqref="H30"/>
    </sheetView>
  </sheetViews>
  <sheetFormatPr baseColWidth="10" defaultColWidth="11.42578125" defaultRowHeight="15" x14ac:dyDescent="0.25"/>
  <cols>
    <col min="1" max="1" width="6.5703125" style="13" customWidth="1"/>
    <col min="2" max="2" width="47.85546875" customWidth="1"/>
    <col min="3" max="3" width="27.5703125" customWidth="1"/>
    <col min="4" max="4" width="37.28515625" customWidth="1"/>
    <col min="5" max="6" width="27.5703125" customWidth="1"/>
    <col min="7" max="7" width="26" customWidth="1"/>
    <col min="8" max="8" width="18.140625" style="18" customWidth="1"/>
    <col min="9" max="9" width="17" style="18" customWidth="1"/>
    <col min="10" max="10" width="23.7109375" style="7" customWidth="1"/>
    <col min="11" max="11" width="15.85546875" customWidth="1"/>
    <col min="12" max="12" width="21.28515625" customWidth="1"/>
  </cols>
  <sheetData>
    <row r="1" spans="1:12" ht="101.25" customHeight="1" x14ac:dyDescent="0.2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ht="15" customHeight="1" x14ac:dyDescent="0.25">
      <c r="A2" s="71" t="s">
        <v>79</v>
      </c>
      <c r="B2" s="72"/>
      <c r="C2" s="72"/>
      <c r="D2" s="72"/>
      <c r="E2" s="73"/>
      <c r="F2" s="80" t="s">
        <v>80</v>
      </c>
      <c r="G2" s="81"/>
      <c r="H2" s="81"/>
      <c r="I2" s="81"/>
      <c r="J2" s="81"/>
      <c r="K2" s="81"/>
      <c r="L2" s="82"/>
    </row>
    <row r="3" spans="1:12" ht="15" customHeight="1" x14ac:dyDescent="0.25">
      <c r="A3" s="74"/>
      <c r="B3" s="75"/>
      <c r="C3" s="75"/>
      <c r="D3" s="75"/>
      <c r="E3" s="76"/>
      <c r="F3" s="83"/>
      <c r="G3" s="84"/>
      <c r="H3" s="84"/>
      <c r="I3" s="84"/>
      <c r="J3" s="84"/>
      <c r="K3" s="84"/>
      <c r="L3" s="85"/>
    </row>
    <row r="5" spans="1:12" ht="15.75" x14ac:dyDescent="0.25">
      <c r="B5" s="62"/>
      <c r="C5" s="63"/>
      <c r="D5" s="63"/>
      <c r="E5" s="64"/>
      <c r="F5" s="53">
        <v>1</v>
      </c>
      <c r="G5" s="60" t="s">
        <v>82</v>
      </c>
      <c r="H5" s="60"/>
      <c r="I5" s="60"/>
      <c r="J5" s="60"/>
      <c r="K5" s="60"/>
      <c r="L5" s="61"/>
    </row>
    <row r="6" spans="1:12" ht="15.75" x14ac:dyDescent="0.25">
      <c r="B6" s="65"/>
      <c r="C6" s="66"/>
      <c r="D6" s="66"/>
      <c r="E6" s="67"/>
      <c r="F6" s="52"/>
      <c r="G6" s="48"/>
      <c r="H6" s="49"/>
      <c r="I6" s="50"/>
      <c r="J6" s="51"/>
      <c r="K6" s="45"/>
      <c r="L6" s="45"/>
    </row>
    <row r="7" spans="1:12" ht="15.75" x14ac:dyDescent="0.25">
      <c r="B7" s="65"/>
      <c r="C7" s="66"/>
      <c r="D7" s="66"/>
      <c r="E7" s="67"/>
      <c r="F7" s="53">
        <v>2</v>
      </c>
      <c r="G7" s="60" t="s">
        <v>83</v>
      </c>
      <c r="H7" s="60"/>
      <c r="I7" s="60"/>
      <c r="J7" s="60"/>
      <c r="K7" s="60"/>
      <c r="L7" s="61"/>
    </row>
    <row r="8" spans="1:12" ht="15.75" x14ac:dyDescent="0.25">
      <c r="B8" s="65"/>
      <c r="C8" s="66"/>
      <c r="D8" s="66"/>
      <c r="E8" s="67"/>
      <c r="F8" s="52"/>
      <c r="G8" s="48"/>
      <c r="H8" s="49"/>
      <c r="I8" s="50"/>
      <c r="J8" s="51"/>
      <c r="K8" s="45"/>
      <c r="L8" s="45"/>
    </row>
    <row r="9" spans="1:12" ht="15.75" x14ac:dyDescent="0.25">
      <c r="B9" s="65"/>
      <c r="C9" s="66"/>
      <c r="D9" s="66"/>
      <c r="E9" s="67"/>
      <c r="F9" s="53">
        <v>3</v>
      </c>
      <c r="G9" s="60" t="s">
        <v>86</v>
      </c>
      <c r="H9" s="60"/>
      <c r="I9" s="60"/>
      <c r="J9" s="60"/>
      <c r="K9" s="60"/>
      <c r="L9" s="61"/>
    </row>
    <row r="10" spans="1:12" ht="15.75" x14ac:dyDescent="0.25">
      <c r="B10" s="65"/>
      <c r="C10" s="66"/>
      <c r="D10" s="66"/>
      <c r="E10" s="67"/>
      <c r="F10" s="52"/>
      <c r="G10" s="48"/>
      <c r="H10" s="49"/>
      <c r="I10" s="50"/>
      <c r="J10" s="51"/>
      <c r="K10" s="45"/>
      <c r="L10" s="45"/>
    </row>
    <row r="11" spans="1:12" ht="15.75" x14ac:dyDescent="0.25">
      <c r="B11" s="65"/>
      <c r="C11" s="66"/>
      <c r="D11" s="66"/>
      <c r="E11" s="67"/>
      <c r="F11" s="53">
        <v>4</v>
      </c>
      <c r="G11" s="60" t="s">
        <v>84</v>
      </c>
      <c r="H11" s="60"/>
      <c r="I11" s="60"/>
      <c r="J11" s="60"/>
      <c r="K11" s="60"/>
      <c r="L11" s="61"/>
    </row>
    <row r="12" spans="1:12" ht="15.75" x14ac:dyDescent="0.25">
      <c r="B12" s="65"/>
      <c r="C12" s="66"/>
      <c r="D12" s="66"/>
      <c r="E12" s="67"/>
      <c r="F12" s="52"/>
      <c r="G12" s="48"/>
      <c r="H12" s="49"/>
      <c r="I12" s="50"/>
      <c r="J12" s="51"/>
      <c r="K12" s="45"/>
      <c r="L12" s="45"/>
    </row>
    <row r="13" spans="1:12" ht="15.75" x14ac:dyDescent="0.25">
      <c r="B13" s="65"/>
      <c r="C13" s="66"/>
      <c r="D13" s="66"/>
      <c r="E13" s="67"/>
      <c r="F13" s="53">
        <v>5</v>
      </c>
      <c r="G13" s="60" t="s">
        <v>85</v>
      </c>
      <c r="H13" s="60"/>
      <c r="I13" s="60"/>
      <c r="J13" s="60"/>
      <c r="K13" s="60"/>
      <c r="L13" s="61"/>
    </row>
    <row r="14" spans="1:12" ht="15.75" x14ac:dyDescent="0.25">
      <c r="B14" s="65"/>
      <c r="C14" s="66"/>
      <c r="D14" s="66"/>
      <c r="E14" s="67"/>
      <c r="F14" s="52"/>
      <c r="G14" s="48"/>
      <c r="H14" s="49"/>
      <c r="I14" s="50"/>
      <c r="J14" s="51"/>
      <c r="K14" s="45"/>
      <c r="L14" s="45"/>
    </row>
    <row r="15" spans="1:12" ht="15.75" x14ac:dyDescent="0.25">
      <c r="B15" s="65"/>
      <c r="C15" s="66"/>
      <c r="D15" s="66"/>
      <c r="E15" s="67"/>
      <c r="F15" s="53">
        <v>6</v>
      </c>
      <c r="G15" s="60" t="s">
        <v>87</v>
      </c>
      <c r="H15" s="60"/>
      <c r="I15" s="60"/>
      <c r="J15" s="60"/>
      <c r="K15" s="60"/>
      <c r="L15" s="61"/>
    </row>
    <row r="16" spans="1:12" x14ac:dyDescent="0.25">
      <c r="B16" s="65"/>
      <c r="C16" s="66"/>
      <c r="D16" s="66"/>
      <c r="E16" s="67"/>
    </row>
    <row r="17" spans="2:12" ht="15.75" x14ac:dyDescent="0.25">
      <c r="B17" s="65"/>
      <c r="C17" s="66"/>
      <c r="D17" s="66"/>
      <c r="E17" s="67"/>
      <c r="F17" s="53">
        <v>7</v>
      </c>
      <c r="G17" s="60" t="s">
        <v>88</v>
      </c>
      <c r="H17" s="60"/>
      <c r="I17" s="60"/>
      <c r="J17" s="60"/>
      <c r="K17" s="60"/>
      <c r="L17" s="61"/>
    </row>
    <row r="18" spans="2:12" x14ac:dyDescent="0.25">
      <c r="B18" s="65"/>
      <c r="C18" s="66"/>
      <c r="D18" s="66"/>
      <c r="E18" s="67"/>
    </row>
    <row r="19" spans="2:12" x14ac:dyDescent="0.25">
      <c r="B19" s="65"/>
      <c r="C19" s="66"/>
      <c r="D19" s="66"/>
      <c r="E19" s="67"/>
    </row>
    <row r="20" spans="2:12" x14ac:dyDescent="0.25">
      <c r="B20" s="65"/>
      <c r="C20" s="66"/>
      <c r="D20" s="66"/>
      <c r="E20" s="67"/>
    </row>
    <row r="21" spans="2:12" x14ac:dyDescent="0.25">
      <c r="B21" s="65"/>
      <c r="C21" s="66"/>
      <c r="D21" s="66"/>
      <c r="E21" s="67"/>
    </row>
    <row r="22" spans="2:12" x14ac:dyDescent="0.25">
      <c r="B22" s="65"/>
      <c r="C22" s="66"/>
      <c r="D22" s="66"/>
      <c r="E22" s="67"/>
    </row>
    <row r="23" spans="2:12" x14ac:dyDescent="0.25">
      <c r="B23" s="65"/>
      <c r="C23" s="66"/>
      <c r="D23" s="66"/>
      <c r="E23" s="67"/>
    </row>
    <row r="24" spans="2:12" x14ac:dyDescent="0.25">
      <c r="B24" s="65"/>
      <c r="C24" s="66"/>
      <c r="D24" s="66"/>
      <c r="E24" s="67"/>
    </row>
    <row r="25" spans="2:12" x14ac:dyDescent="0.25">
      <c r="B25" s="65"/>
      <c r="C25" s="66"/>
      <c r="D25" s="66"/>
      <c r="E25" s="67"/>
    </row>
    <row r="26" spans="2:12" x14ac:dyDescent="0.25">
      <c r="B26" s="65"/>
      <c r="C26" s="66"/>
      <c r="D26" s="66"/>
      <c r="E26" s="67"/>
    </row>
    <row r="27" spans="2:12" x14ac:dyDescent="0.25">
      <c r="B27" s="65"/>
      <c r="C27" s="66"/>
      <c r="D27" s="66"/>
      <c r="E27" s="67"/>
    </row>
    <row r="28" spans="2:12" x14ac:dyDescent="0.25">
      <c r="B28" s="65"/>
      <c r="C28" s="66"/>
      <c r="D28" s="66"/>
      <c r="E28" s="67"/>
    </row>
    <row r="29" spans="2:12" x14ac:dyDescent="0.25">
      <c r="B29" s="65"/>
      <c r="C29" s="66"/>
      <c r="D29" s="66"/>
      <c r="E29" s="67"/>
    </row>
    <row r="30" spans="2:12" x14ac:dyDescent="0.25">
      <c r="B30" s="65"/>
      <c r="C30" s="66"/>
      <c r="D30" s="66"/>
      <c r="E30" s="67"/>
    </row>
    <row r="31" spans="2:12" x14ac:dyDescent="0.25">
      <c r="B31" s="65"/>
      <c r="C31" s="66"/>
      <c r="D31" s="66"/>
      <c r="E31" s="67"/>
    </row>
    <row r="32" spans="2:12" x14ac:dyDescent="0.25">
      <c r="B32" s="65"/>
      <c r="C32" s="66"/>
      <c r="D32" s="66"/>
      <c r="E32" s="67"/>
    </row>
    <row r="33" spans="2:5" x14ac:dyDescent="0.25">
      <c r="B33" s="65"/>
      <c r="C33" s="66"/>
      <c r="D33" s="66"/>
      <c r="E33" s="67"/>
    </row>
    <row r="34" spans="2:5" x14ac:dyDescent="0.25">
      <c r="B34" s="65"/>
      <c r="C34" s="66"/>
      <c r="D34" s="66"/>
      <c r="E34" s="67"/>
    </row>
    <row r="35" spans="2:5" x14ac:dyDescent="0.25">
      <c r="B35" s="65"/>
      <c r="C35" s="66"/>
      <c r="D35" s="66"/>
      <c r="E35" s="67"/>
    </row>
    <row r="36" spans="2:5" x14ac:dyDescent="0.25">
      <c r="B36" s="65"/>
      <c r="C36" s="66"/>
      <c r="D36" s="66"/>
      <c r="E36" s="67"/>
    </row>
    <row r="37" spans="2:5" x14ac:dyDescent="0.25">
      <c r="B37" s="68"/>
      <c r="C37" s="69"/>
      <c r="D37" s="69"/>
      <c r="E37" s="70"/>
    </row>
  </sheetData>
  <sheetProtection algorithmName="SHA-512" hashValue="OdnhyGoQ0XiXdN3jYcUhSe26Ov83/2fRT5URmej7Ca/hc7j7HGekmpshDXokp1HyYqwVZ4fDR6XJun/ANgT6fQ==" saltValue="wv5TbtjiLq1Psi1wW0L1rQ==" spinCount="100000" sheet="1" objects="1" scenarios="1"/>
  <mergeCells count="11">
    <mergeCell ref="B5:E37"/>
    <mergeCell ref="G5:L5"/>
    <mergeCell ref="G7:L7"/>
    <mergeCell ref="A2:E3"/>
    <mergeCell ref="A1:L1"/>
    <mergeCell ref="F2:L3"/>
    <mergeCell ref="G9:L9"/>
    <mergeCell ref="G11:L11"/>
    <mergeCell ref="G13:L13"/>
    <mergeCell ref="G15:L15"/>
    <mergeCell ref="G17:L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65BEC-F811-4C55-B399-93630F94A35B}">
  <dimension ref="A1:Q39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6.5703125" style="13" customWidth="1"/>
    <col min="2" max="2" width="47.85546875" customWidth="1"/>
    <col min="3" max="3" width="27.5703125" customWidth="1"/>
    <col min="4" max="4" width="37.28515625" customWidth="1"/>
    <col min="5" max="6" width="27.5703125" customWidth="1"/>
    <col min="7" max="7" width="26" customWidth="1"/>
    <col min="8" max="8" width="18.140625" style="18" customWidth="1"/>
    <col min="9" max="9" width="17" style="18" customWidth="1"/>
    <col min="10" max="10" width="23.7109375" style="7" customWidth="1"/>
    <col min="11" max="11" width="15.85546875" customWidth="1"/>
    <col min="12" max="12" width="21.28515625" customWidth="1"/>
    <col min="13" max="13" width="24.140625" customWidth="1"/>
    <col min="14" max="14" width="22.7109375" customWidth="1"/>
    <col min="15" max="15" width="23" customWidth="1"/>
    <col min="16" max="16" width="19.5703125" customWidth="1"/>
    <col min="17" max="17" width="23.7109375" customWidth="1"/>
  </cols>
  <sheetData>
    <row r="1" spans="1:17" ht="101.25" customHeight="1" x14ac:dyDescent="0.2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2"/>
    </row>
    <row r="2" spans="1:17" x14ac:dyDescent="0.25">
      <c r="A2" s="10"/>
      <c r="B2" s="36" t="s">
        <v>1</v>
      </c>
      <c r="C2" s="37" t="s">
        <v>2</v>
      </c>
      <c r="D2" s="36" t="s">
        <v>3</v>
      </c>
      <c r="E2" s="38">
        <v>45138</v>
      </c>
      <c r="F2" s="65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1:17" x14ac:dyDescent="0.25">
      <c r="A3" s="11"/>
      <c r="B3" s="22" t="s">
        <v>4</v>
      </c>
      <c r="C3" s="21"/>
      <c r="D3" s="22" t="s">
        <v>5</v>
      </c>
      <c r="E3" s="23">
        <v>45162</v>
      </c>
      <c r="F3" s="68"/>
      <c r="G3" s="69"/>
      <c r="H3" s="69"/>
      <c r="I3" s="69"/>
      <c r="J3" s="69"/>
      <c r="K3" s="69"/>
      <c r="L3" s="69"/>
      <c r="M3" s="69"/>
      <c r="N3" s="69"/>
      <c r="O3" s="69"/>
      <c r="P3" s="69"/>
      <c r="Q3" s="70"/>
    </row>
    <row r="4" spans="1:17" x14ac:dyDescent="0.25">
      <c r="A4" s="98" t="s">
        <v>6</v>
      </c>
      <c r="B4" s="98"/>
      <c r="C4" s="98"/>
      <c r="D4" s="98"/>
      <c r="E4" s="98"/>
      <c r="F4" s="98"/>
      <c r="G4" s="98"/>
      <c r="H4" s="98"/>
      <c r="I4" s="98"/>
      <c r="J4" s="98"/>
      <c r="K4" s="1"/>
      <c r="L4" s="99" t="s">
        <v>7</v>
      </c>
      <c r="M4" s="99"/>
      <c r="N4" s="99"/>
      <c r="O4" s="99"/>
      <c r="P4" s="99"/>
      <c r="Q4" s="99"/>
    </row>
    <row r="5" spans="1:17" ht="35.25" customHeight="1" x14ac:dyDescent="0.25">
      <c r="A5" s="110" t="s">
        <v>8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6" t="s">
        <v>15</v>
      </c>
      <c r="I5" s="6" t="s">
        <v>16</v>
      </c>
      <c r="J5" s="8" t="s">
        <v>17</v>
      </c>
      <c r="K5" s="2" t="s">
        <v>18</v>
      </c>
      <c r="L5" s="3" t="s">
        <v>19</v>
      </c>
      <c r="M5" s="3" t="s">
        <v>20</v>
      </c>
      <c r="N5" s="3" t="s">
        <v>21</v>
      </c>
      <c r="O5" s="3" t="s">
        <v>22</v>
      </c>
      <c r="P5" s="3" t="s">
        <v>23</v>
      </c>
      <c r="Q5" s="3" t="s">
        <v>24</v>
      </c>
    </row>
    <row r="6" spans="1:17" ht="84" customHeight="1" x14ac:dyDescent="0.25">
      <c r="A6" s="111"/>
      <c r="B6" s="28" t="s">
        <v>25</v>
      </c>
      <c r="C6" s="40" t="s">
        <v>26</v>
      </c>
      <c r="D6" s="28" t="s">
        <v>27</v>
      </c>
      <c r="E6" s="28" t="s">
        <v>28</v>
      </c>
      <c r="F6" s="28" t="s">
        <v>29</v>
      </c>
      <c r="G6" s="28" t="s">
        <v>30</v>
      </c>
      <c r="H6" s="29" t="s">
        <v>31</v>
      </c>
      <c r="I6" s="29" t="s">
        <v>32</v>
      </c>
      <c r="J6" s="30" t="s">
        <v>33</v>
      </c>
      <c r="K6" s="28"/>
      <c r="L6" s="28" t="s">
        <v>34</v>
      </c>
      <c r="M6" s="28" t="s">
        <v>35</v>
      </c>
      <c r="N6" s="28" t="s">
        <v>36</v>
      </c>
      <c r="O6" s="28" t="s">
        <v>37</v>
      </c>
      <c r="P6" s="31" t="s">
        <v>38</v>
      </c>
      <c r="Q6" s="32"/>
    </row>
    <row r="7" spans="1:17" s="15" customFormat="1" ht="113.25" customHeight="1" x14ac:dyDescent="0.25">
      <c r="A7" s="107">
        <v>1</v>
      </c>
      <c r="B7" s="104" t="s">
        <v>81</v>
      </c>
      <c r="C7" s="54" t="s">
        <v>39</v>
      </c>
      <c r="D7" s="55" t="s">
        <v>40</v>
      </c>
      <c r="E7" s="56" t="s">
        <v>41</v>
      </c>
      <c r="F7" s="56" t="s">
        <v>42</v>
      </c>
      <c r="G7" s="58">
        <v>9</v>
      </c>
      <c r="H7" s="19">
        <v>45061</v>
      </c>
      <c r="I7" s="19">
        <v>45194</v>
      </c>
      <c r="J7" s="17">
        <f t="shared" ref="J7:J12" si="0">(+I7-H7)/7</f>
        <v>19</v>
      </c>
      <c r="K7" s="16" t="s">
        <v>43</v>
      </c>
      <c r="L7" s="16">
        <v>6</v>
      </c>
      <c r="M7" s="24">
        <f>IF(H7=0,0,+L7/G7)</f>
        <v>0.66666666666666663</v>
      </c>
      <c r="N7" s="25">
        <f>+M7*J7</f>
        <v>12.666666666666666</v>
      </c>
      <c r="O7" s="16">
        <f>IF(I7&lt;=$E$3,N7,0)</f>
        <v>0</v>
      </c>
      <c r="P7" s="16">
        <f>IF($E$3&gt;=I7,J7,0)</f>
        <v>0</v>
      </c>
      <c r="Q7" s="14" t="s">
        <v>44</v>
      </c>
    </row>
    <row r="8" spans="1:17" ht="84" customHeight="1" x14ac:dyDescent="0.25">
      <c r="A8" s="108"/>
      <c r="B8" s="105"/>
      <c r="C8" s="54" t="s">
        <v>45</v>
      </c>
      <c r="D8" s="55" t="s">
        <v>46</v>
      </c>
      <c r="E8" s="56" t="s">
        <v>47</v>
      </c>
      <c r="F8" s="14" t="s">
        <v>48</v>
      </c>
      <c r="G8" s="16">
        <v>6</v>
      </c>
      <c r="H8" s="19">
        <v>45162</v>
      </c>
      <c r="I8" s="19">
        <v>45194</v>
      </c>
      <c r="J8" s="17">
        <f t="shared" si="0"/>
        <v>4.5714285714285712</v>
      </c>
      <c r="K8" s="5"/>
      <c r="L8" s="5"/>
      <c r="M8" s="24">
        <f>IF(H8=0,0,+L8/G8)</f>
        <v>0</v>
      </c>
      <c r="N8" s="25">
        <f>+M8*J8</f>
        <v>0</v>
      </c>
      <c r="O8" s="16">
        <f>IF(I8&lt;=$E$3,N8,0)</f>
        <v>0</v>
      </c>
      <c r="P8" s="16">
        <f>IF($E$3&gt;=I8,J8,0)</f>
        <v>0</v>
      </c>
      <c r="Q8" s="5"/>
    </row>
    <row r="9" spans="1:17" ht="69.75" customHeight="1" x14ac:dyDescent="0.25">
      <c r="A9" s="108"/>
      <c r="B9" s="105"/>
      <c r="C9" s="54" t="s">
        <v>49</v>
      </c>
      <c r="D9" s="55" t="s">
        <v>50</v>
      </c>
      <c r="E9" s="56" t="s">
        <v>51</v>
      </c>
      <c r="F9" s="14" t="s">
        <v>52</v>
      </c>
      <c r="G9" s="16">
        <v>3</v>
      </c>
      <c r="H9" s="19">
        <v>45162</v>
      </c>
      <c r="I9" s="19">
        <v>45224</v>
      </c>
      <c r="J9" s="17">
        <f t="shared" si="0"/>
        <v>8.8571428571428577</v>
      </c>
      <c r="K9" s="5"/>
      <c r="L9" s="5"/>
      <c r="M9" s="24">
        <f>IF(H9=0,0,+L9/G9)</f>
        <v>0</v>
      </c>
      <c r="N9" s="25">
        <f>+M9*J9</f>
        <v>0</v>
      </c>
      <c r="O9" s="16">
        <f>IF(I9&lt;=$E$3,N9,0)</f>
        <v>0</v>
      </c>
      <c r="P9" s="16">
        <f>IF($E$3&gt;=I9,J9,0)</f>
        <v>0</v>
      </c>
      <c r="Q9" s="5"/>
    </row>
    <row r="10" spans="1:17" ht="44.25" customHeight="1" x14ac:dyDescent="0.25">
      <c r="A10" s="109"/>
      <c r="B10" s="106"/>
      <c r="C10" s="57" t="s">
        <v>53</v>
      </c>
      <c r="D10" s="55" t="s">
        <v>54</v>
      </c>
      <c r="E10" s="56" t="s">
        <v>55</v>
      </c>
      <c r="F10" s="14" t="s">
        <v>56</v>
      </c>
      <c r="G10" s="33">
        <v>0.7</v>
      </c>
      <c r="H10" s="19">
        <v>45231</v>
      </c>
      <c r="I10" s="19">
        <v>45270</v>
      </c>
      <c r="J10" s="17">
        <f t="shared" si="0"/>
        <v>5.5714285714285712</v>
      </c>
      <c r="K10" s="5"/>
      <c r="L10" s="5"/>
      <c r="M10" s="24">
        <f>IF(H10=0,0,+L10/G10)</f>
        <v>0</v>
      </c>
      <c r="N10" s="25">
        <f>+M10*J10</f>
        <v>0</v>
      </c>
      <c r="O10" s="16">
        <f>IF(I10&lt;=$E$3,N10,0)</f>
        <v>0</v>
      </c>
      <c r="P10" s="16">
        <f>IF($E$3&gt;=I10,J10,0)</f>
        <v>0</v>
      </c>
      <c r="Q10" s="5"/>
    </row>
    <row r="11" spans="1:17" ht="38.25" x14ac:dyDescent="0.25">
      <c r="A11" s="12">
        <v>2</v>
      </c>
      <c r="B11" s="14" t="s">
        <v>57</v>
      </c>
      <c r="C11" s="35" t="s">
        <v>58</v>
      </c>
      <c r="D11" s="14" t="s">
        <v>59</v>
      </c>
      <c r="E11" s="14" t="s">
        <v>60</v>
      </c>
      <c r="F11" s="14" t="s">
        <v>61</v>
      </c>
      <c r="G11" s="16">
        <v>6</v>
      </c>
      <c r="H11" s="34">
        <v>45240</v>
      </c>
      <c r="I11" s="34">
        <f>+H11+30</f>
        <v>45270</v>
      </c>
      <c r="J11" s="17">
        <f t="shared" si="0"/>
        <v>4.2857142857142856</v>
      </c>
      <c r="K11" s="5"/>
      <c r="L11" s="5"/>
      <c r="M11" s="24">
        <f t="shared" ref="M11:M12" si="1">IF(H11=0,0,+L11/G11)</f>
        <v>0</v>
      </c>
      <c r="N11" s="25">
        <f t="shared" ref="N11:N12" si="2">+M11*J11</f>
        <v>0</v>
      </c>
      <c r="O11" s="16">
        <f t="shared" ref="O11:O12" si="3">IF(I11&lt;=$E$3,N11,0)</f>
        <v>0</v>
      </c>
      <c r="P11" s="16">
        <f t="shared" ref="P11:P12" si="4">IF($E$3&gt;=I11,J11,0)</f>
        <v>0</v>
      </c>
      <c r="Q11" s="5"/>
    </row>
    <row r="12" spans="1:17" s="47" customFormat="1" ht="34.5" customHeight="1" x14ac:dyDescent="0.25">
      <c r="A12" s="14">
        <v>3</v>
      </c>
      <c r="B12" s="14" t="s">
        <v>62</v>
      </c>
      <c r="C12" s="14" t="s">
        <v>63</v>
      </c>
      <c r="D12" s="14" t="s">
        <v>64</v>
      </c>
      <c r="E12" s="14" t="s">
        <v>65</v>
      </c>
      <c r="F12" s="14" t="s">
        <v>66</v>
      </c>
      <c r="G12" s="16">
        <v>1</v>
      </c>
      <c r="H12" s="41">
        <v>45240</v>
      </c>
      <c r="I12" s="41">
        <f>+H12+10</f>
        <v>45250</v>
      </c>
      <c r="J12" s="42">
        <f t="shared" si="0"/>
        <v>1.4285714285714286</v>
      </c>
      <c r="K12" s="46"/>
      <c r="L12" s="46"/>
      <c r="M12" s="43">
        <f t="shared" si="1"/>
        <v>0</v>
      </c>
      <c r="N12" s="44">
        <f t="shared" si="2"/>
        <v>0</v>
      </c>
      <c r="O12" s="14">
        <f t="shared" si="3"/>
        <v>0</v>
      </c>
      <c r="P12" s="14">
        <f t="shared" si="4"/>
        <v>0</v>
      </c>
      <c r="Q12" s="46"/>
    </row>
    <row r="13" spans="1:17" x14ac:dyDescent="0.25">
      <c r="A13" s="12"/>
      <c r="B13" s="5"/>
      <c r="C13" s="5"/>
      <c r="D13" s="5"/>
      <c r="E13" s="5"/>
      <c r="F13" s="5"/>
      <c r="G13" s="5"/>
      <c r="H13" s="20"/>
      <c r="I13" s="20"/>
      <c r="J13" s="9"/>
      <c r="K13" s="5"/>
      <c r="L13" s="5"/>
      <c r="M13" s="5"/>
      <c r="N13" s="5"/>
      <c r="O13" s="5"/>
      <c r="P13" s="5"/>
      <c r="Q13" s="5"/>
    </row>
    <row r="14" spans="1:17" x14ac:dyDescent="0.25">
      <c r="A14" s="12"/>
      <c r="B14" s="5"/>
      <c r="C14" s="5"/>
      <c r="D14" s="5"/>
      <c r="E14" s="5"/>
      <c r="F14" s="5"/>
      <c r="G14" s="5"/>
      <c r="H14" s="20"/>
      <c r="I14" s="20"/>
      <c r="J14" s="9"/>
      <c r="K14" s="5"/>
      <c r="L14" s="5"/>
      <c r="M14" s="5"/>
      <c r="N14" s="5"/>
      <c r="O14" s="5"/>
      <c r="P14" s="5"/>
      <c r="Q14" s="5"/>
    </row>
    <row r="15" spans="1:17" x14ac:dyDescent="0.25">
      <c r="A15" s="12"/>
      <c r="B15" s="5"/>
      <c r="C15" s="5"/>
      <c r="D15" s="5"/>
      <c r="E15" s="5"/>
      <c r="F15" s="5"/>
      <c r="G15" s="5"/>
      <c r="H15" s="20"/>
      <c r="I15" s="20"/>
      <c r="J15" s="9"/>
      <c r="K15" s="5"/>
      <c r="L15" s="5"/>
      <c r="M15" s="5"/>
      <c r="N15" s="5"/>
      <c r="O15" s="5"/>
      <c r="P15" s="5"/>
      <c r="Q15" s="5"/>
    </row>
    <row r="16" spans="1:17" x14ac:dyDescent="0.25">
      <c r="A16" s="12"/>
      <c r="B16" s="5"/>
      <c r="C16" s="5"/>
      <c r="D16" s="5"/>
      <c r="E16" s="5"/>
      <c r="F16" s="5"/>
      <c r="G16" s="5"/>
      <c r="H16" s="20"/>
      <c r="I16" s="20"/>
      <c r="J16" s="9"/>
      <c r="K16" s="5"/>
      <c r="L16" s="5"/>
      <c r="M16" s="5"/>
      <c r="N16" s="5"/>
      <c r="O16" s="5"/>
      <c r="P16" s="5"/>
      <c r="Q16" s="5"/>
    </row>
    <row r="17" spans="1:17" x14ac:dyDescent="0.25">
      <c r="A17" s="12"/>
      <c r="B17" s="5"/>
      <c r="C17" s="5"/>
      <c r="D17" s="5"/>
      <c r="E17" s="5"/>
      <c r="F17" s="5"/>
      <c r="G17" s="5"/>
      <c r="H17" s="20"/>
      <c r="I17" s="20"/>
      <c r="J17" s="9"/>
      <c r="K17" s="5"/>
      <c r="L17" s="5"/>
      <c r="M17" s="5"/>
      <c r="N17" s="5"/>
      <c r="O17" s="5"/>
      <c r="P17" s="5"/>
      <c r="Q17" s="5"/>
    </row>
    <row r="18" spans="1:17" x14ac:dyDescent="0.25">
      <c r="A18" s="12"/>
      <c r="B18" s="5"/>
      <c r="C18" s="5"/>
      <c r="D18" s="5"/>
      <c r="E18" s="5"/>
      <c r="F18" s="5"/>
      <c r="G18" s="5"/>
      <c r="H18" s="20"/>
      <c r="I18" s="20"/>
      <c r="J18" s="9"/>
      <c r="K18" s="5"/>
      <c r="L18" s="5"/>
      <c r="M18" s="5"/>
      <c r="N18" s="5"/>
      <c r="O18" s="5"/>
      <c r="P18" s="5"/>
      <c r="Q18" s="5"/>
    </row>
    <row r="19" spans="1:17" x14ac:dyDescent="0.25">
      <c r="A19" s="12"/>
      <c r="B19" s="5"/>
      <c r="C19" s="5"/>
      <c r="D19" s="5"/>
      <c r="E19" s="5"/>
      <c r="F19" s="5"/>
      <c r="G19" s="5"/>
      <c r="H19" s="20"/>
      <c r="I19" s="20"/>
      <c r="J19" s="9"/>
      <c r="K19" s="5"/>
      <c r="L19" s="5"/>
      <c r="M19" s="5"/>
      <c r="N19" s="5"/>
      <c r="O19" s="5"/>
      <c r="P19" s="5"/>
      <c r="Q19" s="5"/>
    </row>
    <row r="21" spans="1:17" x14ac:dyDescent="0.25">
      <c r="B21" s="103" t="s">
        <v>67</v>
      </c>
      <c r="C21" s="103"/>
      <c r="D21" s="103"/>
      <c r="E21" s="103"/>
      <c r="F21" s="103"/>
      <c r="G21" s="103"/>
      <c r="H21" s="103"/>
      <c r="J21" s="26">
        <f>SUM(J7:J20)</f>
        <v>43.714285714285715</v>
      </c>
      <c r="N21" s="26">
        <f>SUM(N7:N20)</f>
        <v>12.666666666666666</v>
      </c>
      <c r="O21" s="26">
        <f>SUM(O7:O20)</f>
        <v>0</v>
      </c>
      <c r="P21" s="26">
        <f>SUM(P7:P20)</f>
        <v>0</v>
      </c>
    </row>
    <row r="22" spans="1:17" x14ac:dyDescent="0.25">
      <c r="B22" s="86" t="s">
        <v>68</v>
      </c>
      <c r="C22" s="86"/>
      <c r="D22" s="86"/>
      <c r="E22" s="86"/>
      <c r="F22" s="86"/>
      <c r="G22" s="86"/>
      <c r="H22" s="86"/>
    </row>
    <row r="23" spans="1:17" x14ac:dyDescent="0.25">
      <c r="B23" s="92" t="s">
        <v>69</v>
      </c>
      <c r="C23" s="93"/>
      <c r="D23" s="94"/>
      <c r="E23" s="87" t="s">
        <v>70</v>
      </c>
      <c r="F23" s="87"/>
      <c r="G23" s="87"/>
      <c r="H23" s="27">
        <f>+O21</f>
        <v>0</v>
      </c>
    </row>
    <row r="24" spans="1:17" x14ac:dyDescent="0.25">
      <c r="B24" s="92" t="s">
        <v>71</v>
      </c>
      <c r="C24" s="93"/>
      <c r="D24" s="94"/>
      <c r="E24" s="87" t="s">
        <v>72</v>
      </c>
      <c r="F24" s="87"/>
      <c r="G24" s="87"/>
      <c r="H24" s="27">
        <f>+J21</f>
        <v>43.714285714285715</v>
      </c>
    </row>
    <row r="25" spans="1:17" x14ac:dyDescent="0.25">
      <c r="B25" s="95" t="s">
        <v>73</v>
      </c>
      <c r="C25" s="96"/>
      <c r="D25" s="96"/>
      <c r="E25" s="96"/>
      <c r="F25" s="96"/>
      <c r="G25" s="96"/>
      <c r="H25" s="97"/>
    </row>
    <row r="26" spans="1:17" x14ac:dyDescent="0.25">
      <c r="B26" s="88" t="s">
        <v>74</v>
      </c>
      <c r="C26" s="88"/>
      <c r="D26" s="88"/>
      <c r="E26" s="89" t="s">
        <v>75</v>
      </c>
      <c r="F26" s="89"/>
      <c r="G26" s="89"/>
      <c r="H26" s="90">
        <f>IF(O21=0,H28,O21/H23)</f>
        <v>0.289760348583878</v>
      </c>
    </row>
    <row r="27" spans="1:17" x14ac:dyDescent="0.25">
      <c r="B27" s="88"/>
      <c r="C27" s="88"/>
      <c r="D27" s="88"/>
      <c r="E27" s="89"/>
      <c r="F27" s="89"/>
      <c r="G27" s="89"/>
      <c r="H27" s="90"/>
    </row>
    <row r="28" spans="1:17" x14ac:dyDescent="0.25">
      <c r="B28" s="91" t="s">
        <v>76</v>
      </c>
      <c r="C28" s="91"/>
      <c r="D28" s="91"/>
      <c r="E28" s="89" t="s">
        <v>77</v>
      </c>
      <c r="F28" s="89"/>
      <c r="G28" s="89"/>
      <c r="H28" s="90">
        <f>IF(N21=0,0,N21/H24)</f>
        <v>0.289760348583878</v>
      </c>
    </row>
    <row r="29" spans="1:17" x14ac:dyDescent="0.25">
      <c r="B29" s="91"/>
      <c r="C29" s="91"/>
      <c r="D29" s="91"/>
      <c r="E29" s="89"/>
      <c r="F29" s="89"/>
      <c r="G29" s="89"/>
      <c r="H29" s="89"/>
    </row>
    <row r="31" spans="1:17" x14ac:dyDescent="0.25">
      <c r="B31" s="39" t="s">
        <v>89</v>
      </c>
    </row>
    <row r="32" spans="1:17" x14ac:dyDescent="0.25">
      <c r="B32" t="s">
        <v>78</v>
      </c>
    </row>
    <row r="33" spans="2:2" x14ac:dyDescent="0.25">
      <c r="B33" s="59">
        <v>45138</v>
      </c>
    </row>
    <row r="34" spans="2:2" x14ac:dyDescent="0.25">
      <c r="B34" s="39" t="s">
        <v>90</v>
      </c>
    </row>
    <row r="35" spans="2:2" x14ac:dyDescent="0.25">
      <c r="B35" t="s">
        <v>91</v>
      </c>
    </row>
    <row r="36" spans="2:2" x14ac:dyDescent="0.25">
      <c r="B36" s="59">
        <v>45163</v>
      </c>
    </row>
    <row r="37" spans="2:2" x14ac:dyDescent="0.25">
      <c r="B37" t="s">
        <v>92</v>
      </c>
    </row>
    <row r="38" spans="2:2" x14ac:dyDescent="0.25">
      <c r="B38" s="39" t="s">
        <v>93</v>
      </c>
    </row>
    <row r="39" spans="2:2" x14ac:dyDescent="0.25">
      <c r="B39" t="s">
        <v>94</v>
      </c>
    </row>
  </sheetData>
  <sheetProtection algorithmName="SHA-512" hashValue="coizj0su8qkvL4fLqMpO8wCzjc94Bk0wK2MpP8xq9zNkQFfsrlacLxaSlnEHmgB52h29fhkD4k8yfLUXK5Grvw==" saltValue="HG2alw+cPzOoLKf+w2lQog==" spinCount="100000" sheet="1" objects="1" scenarios="1"/>
  <mergeCells count="20">
    <mergeCell ref="A4:J4"/>
    <mergeCell ref="L4:Q4"/>
    <mergeCell ref="A1:Q1"/>
    <mergeCell ref="B21:H21"/>
    <mergeCell ref="B7:B10"/>
    <mergeCell ref="A7:A10"/>
    <mergeCell ref="A5:A6"/>
    <mergeCell ref="F2:Q3"/>
    <mergeCell ref="B28:D29"/>
    <mergeCell ref="E28:G29"/>
    <mergeCell ref="H28:H29"/>
    <mergeCell ref="B23:D23"/>
    <mergeCell ref="B24:D24"/>
    <mergeCell ref="B25:H25"/>
    <mergeCell ref="B22:H22"/>
    <mergeCell ref="E23:G23"/>
    <mergeCell ref="E24:G24"/>
    <mergeCell ref="B26:D27"/>
    <mergeCell ref="E26:G27"/>
    <mergeCell ref="H26:H2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 Analisis DOFA</vt:lpstr>
      <vt:lpstr>2 Plan Mejora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Álvaro Castilla Ramí</dc:creator>
  <cp:keywords/>
  <dc:description/>
  <cp:lastModifiedBy>Gladys Cecilia Osorio Cavanzo</cp:lastModifiedBy>
  <cp:revision/>
  <dcterms:created xsi:type="dcterms:W3CDTF">2023-08-24T20:58:39Z</dcterms:created>
  <dcterms:modified xsi:type="dcterms:W3CDTF">2024-09-03T12:08:59Z</dcterms:modified>
  <cp:category/>
  <cp:contentStatus/>
</cp:coreProperties>
</file>