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2022\PGAR CAS\INFORME FINAL\VERSIÓN 9_20220523\"/>
    </mc:Choice>
  </mc:AlternateContent>
  <bookViews>
    <workbookView xWindow="0" yWindow="0" windowWidth="15360" windowHeight="7755" activeTab="2"/>
  </bookViews>
  <sheets>
    <sheet name="PPTO INGRESOS" sheetId="1" r:id="rId1"/>
    <sheet name="DISTRIBUCION" sheetId="2" r:id="rId2"/>
    <sheet name="PROGRAMAS" sheetId="3" r:id="rId3"/>
  </sheets>
  <definedNames>
    <definedName name="_xlnm._FilterDatabase" localSheetId="1" hidden="1">DISTRIBUCION!$A$1:$AB$252</definedName>
    <definedName name="_xlnm.Print_Area" localSheetId="2">PROGRAMAS!$A$1:$T$67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23" i="3" l="1"/>
  <c r="T24" i="3"/>
  <c r="T25" i="3"/>
  <c r="T26" i="3"/>
  <c r="T27" i="3"/>
  <c r="T28" i="3"/>
  <c r="T29" i="3"/>
  <c r="T30" i="3"/>
  <c r="T31" i="3"/>
  <c r="T32" i="3"/>
  <c r="T33" i="3"/>
  <c r="T34" i="3"/>
  <c r="T35" i="3"/>
  <c r="T36" i="3"/>
  <c r="T37" i="3"/>
  <c r="T38" i="3"/>
  <c r="T39" i="3"/>
  <c r="T40" i="3"/>
  <c r="T41" i="3"/>
  <c r="T42" i="3"/>
  <c r="C42" i="3" s="1"/>
  <c r="T43" i="3"/>
  <c r="T44" i="3"/>
  <c r="T45" i="3"/>
  <c r="T46" i="3"/>
  <c r="T47" i="3"/>
  <c r="T48" i="3"/>
  <c r="T49" i="3"/>
  <c r="T50" i="3"/>
  <c r="T51" i="3"/>
  <c r="T52" i="3"/>
  <c r="T53" i="3"/>
  <c r="T54" i="3"/>
  <c r="T55" i="3"/>
  <c r="T56" i="3"/>
  <c r="T57" i="3"/>
  <c r="T58" i="3"/>
  <c r="T59" i="3"/>
  <c r="T60" i="3"/>
  <c r="T22" i="3"/>
  <c r="C54" i="3"/>
  <c r="E67" i="3"/>
  <c r="I67" i="3"/>
  <c r="F67" i="3"/>
  <c r="G67" i="3"/>
  <c r="H67" i="3"/>
  <c r="E66" i="3"/>
  <c r="F66" i="3"/>
  <c r="G66" i="3"/>
  <c r="H66" i="3"/>
  <c r="E64" i="3"/>
  <c r="F64" i="3"/>
  <c r="G64" i="3"/>
  <c r="H64" i="3"/>
  <c r="E62" i="3"/>
  <c r="H41" i="3"/>
  <c r="H37" i="3"/>
  <c r="P80" i="2"/>
  <c r="P10" i="2"/>
  <c r="H29" i="3"/>
  <c r="C43" i="3" l="1"/>
  <c r="G27" i="3"/>
  <c r="P13" i="2"/>
  <c r="E60" i="3"/>
  <c r="T198" i="2" l="1"/>
  <c r="P198" i="2"/>
  <c r="Q198" i="2"/>
  <c r="R198" i="2"/>
  <c r="S198" i="2"/>
  <c r="U198" i="2"/>
  <c r="V198" i="2"/>
  <c r="W198" i="2"/>
  <c r="X198" i="2"/>
  <c r="Y198" i="2"/>
  <c r="Z198" i="2"/>
  <c r="AA198" i="2"/>
  <c r="Q52" i="2" l="1"/>
  <c r="I28" i="3" s="1"/>
  <c r="R52" i="2"/>
  <c r="J28" i="3" s="1"/>
  <c r="S52" i="2"/>
  <c r="K28" i="3" s="1"/>
  <c r="T52" i="2"/>
  <c r="L28" i="3" s="1"/>
  <c r="U52" i="2"/>
  <c r="M28" i="3" s="1"/>
  <c r="V52" i="2"/>
  <c r="N28" i="3" s="1"/>
  <c r="W52" i="2"/>
  <c r="O28" i="3" s="1"/>
  <c r="X52" i="2"/>
  <c r="P28" i="3" s="1"/>
  <c r="Y52" i="2"/>
  <c r="Q28" i="3" s="1"/>
  <c r="Z52" i="2"/>
  <c r="R28" i="3" s="1"/>
  <c r="AA52" i="2"/>
  <c r="P52" i="2"/>
  <c r="Q48" i="2"/>
  <c r="I27" i="3" s="1"/>
  <c r="R48" i="2"/>
  <c r="J27" i="3" s="1"/>
  <c r="S48" i="2"/>
  <c r="K27" i="3" s="1"/>
  <c r="T48" i="2"/>
  <c r="L27" i="3" s="1"/>
  <c r="U48" i="2"/>
  <c r="M27" i="3" s="1"/>
  <c r="V48" i="2"/>
  <c r="N27" i="3" s="1"/>
  <c r="W48" i="2"/>
  <c r="O27" i="3" s="1"/>
  <c r="X48" i="2"/>
  <c r="P27" i="3" s="1"/>
  <c r="Y48" i="2"/>
  <c r="Q27" i="3" s="1"/>
  <c r="Z48" i="2"/>
  <c r="R27" i="3" s="1"/>
  <c r="AA48" i="2"/>
  <c r="S27" i="3" s="1"/>
  <c r="P48" i="2"/>
  <c r="S28" i="3" l="1"/>
  <c r="I8" i="3" l="1"/>
  <c r="Z265" i="2"/>
  <c r="W265" i="2"/>
  <c r="P265" i="2"/>
  <c r="R260" i="2"/>
  <c r="R262" i="2" s="1"/>
  <c r="S260" i="2"/>
  <c r="S262" i="2" s="1"/>
  <c r="T260" i="2"/>
  <c r="T262" i="2" s="1"/>
  <c r="U260" i="2"/>
  <c r="U262" i="2" s="1"/>
  <c r="V260" i="2"/>
  <c r="V262" i="2" s="1"/>
  <c r="W260" i="2"/>
  <c r="W262" i="2" s="1"/>
  <c r="X260" i="2"/>
  <c r="X262" i="2" s="1"/>
  <c r="Y260" i="2"/>
  <c r="Y262" i="2" s="1"/>
  <c r="Z260" i="2"/>
  <c r="Z262" i="2" s="1"/>
  <c r="AA260" i="2"/>
  <c r="AA262" i="2" s="1"/>
  <c r="P260" i="2"/>
  <c r="P262" i="2" s="1"/>
  <c r="Q267" i="2"/>
  <c r="R267" i="2"/>
  <c r="S267" i="2"/>
  <c r="T267" i="2"/>
  <c r="U267" i="2"/>
  <c r="V267" i="2"/>
  <c r="W267" i="2"/>
  <c r="X267" i="2"/>
  <c r="Y267" i="2"/>
  <c r="Z267" i="2"/>
  <c r="AA267" i="2"/>
  <c r="P267" i="2"/>
  <c r="Q265" i="2"/>
  <c r="R265" i="2"/>
  <c r="S265" i="2"/>
  <c r="T265" i="2"/>
  <c r="U265" i="2"/>
  <c r="V265" i="2"/>
  <c r="X265" i="2"/>
  <c r="Y265" i="2"/>
  <c r="AA265" i="2"/>
  <c r="Q263" i="2"/>
  <c r="R263" i="2"/>
  <c r="S263" i="2"/>
  <c r="T263" i="2"/>
  <c r="U263" i="2"/>
  <c r="V263" i="2"/>
  <c r="W263" i="2"/>
  <c r="X263" i="2"/>
  <c r="Y263" i="2"/>
  <c r="Z263" i="2"/>
  <c r="AA263" i="2"/>
  <c r="Q258" i="2"/>
  <c r="R258" i="2"/>
  <c r="S258" i="2"/>
  <c r="T258" i="2"/>
  <c r="U258" i="2"/>
  <c r="V258" i="2"/>
  <c r="W258" i="2"/>
  <c r="X258" i="2"/>
  <c r="Y258" i="2"/>
  <c r="Z258" i="2"/>
  <c r="AA258" i="2"/>
  <c r="P258" i="2"/>
  <c r="P246" i="2" l="1"/>
  <c r="R246" i="2"/>
  <c r="S246" i="2"/>
  <c r="T246" i="2"/>
  <c r="U246" i="2"/>
  <c r="V246" i="2"/>
  <c r="W246" i="2"/>
  <c r="X246" i="2"/>
  <c r="Y246" i="2"/>
  <c r="Z246" i="2"/>
  <c r="AA246" i="2"/>
  <c r="Q246" i="2"/>
  <c r="S22" i="2" l="1"/>
  <c r="S80" i="2"/>
  <c r="T80" i="2"/>
  <c r="Y80" i="2"/>
  <c r="AA80" i="2"/>
  <c r="Z80" i="2"/>
  <c r="X80" i="2"/>
  <c r="U80" i="2"/>
  <c r="R80" i="2"/>
  <c r="V80" i="2"/>
  <c r="W80" i="2"/>
  <c r="AA22" i="2"/>
  <c r="W22" i="2"/>
  <c r="Q22" i="2"/>
  <c r="R22" i="2"/>
  <c r="T22" i="2"/>
  <c r="U22" i="2"/>
  <c r="V22" i="2"/>
  <c r="X22" i="2"/>
  <c r="Y22" i="2"/>
  <c r="Z22" i="2"/>
  <c r="P22" i="2"/>
  <c r="Q33" i="2"/>
  <c r="P250" i="2" l="1"/>
  <c r="I56" i="3"/>
  <c r="J56" i="3"/>
  <c r="K56" i="3"/>
  <c r="L56" i="3"/>
  <c r="M56" i="3"/>
  <c r="N56" i="3"/>
  <c r="O56" i="3"/>
  <c r="P56" i="3"/>
  <c r="Q56" i="3"/>
  <c r="R56" i="3"/>
  <c r="S56" i="3"/>
  <c r="I52" i="3"/>
  <c r="J52" i="3"/>
  <c r="L52" i="3"/>
  <c r="M52" i="3"/>
  <c r="N52" i="3"/>
  <c r="P52" i="3"/>
  <c r="Q52" i="3"/>
  <c r="R52" i="3"/>
  <c r="S52" i="3"/>
  <c r="S225" i="2"/>
  <c r="K52" i="3" s="1"/>
  <c r="P218" i="2"/>
  <c r="I49" i="3"/>
  <c r="K49" i="3"/>
  <c r="L49" i="3"/>
  <c r="M49" i="3"/>
  <c r="O49" i="3"/>
  <c r="P49" i="3"/>
  <c r="Q49" i="3"/>
  <c r="S49" i="3"/>
  <c r="Z213" i="2"/>
  <c r="R49" i="3" s="1"/>
  <c r="V213" i="2"/>
  <c r="N49" i="3" s="1"/>
  <c r="R213" i="2"/>
  <c r="J49" i="3" s="1"/>
  <c r="Q209" i="2"/>
  <c r="R209" i="2"/>
  <c r="S209" i="2"/>
  <c r="T209" i="2"/>
  <c r="U209" i="2"/>
  <c r="V209" i="2"/>
  <c r="W209" i="2"/>
  <c r="X209" i="2"/>
  <c r="Y209" i="2"/>
  <c r="Z209" i="2"/>
  <c r="AA209" i="2"/>
  <c r="P209" i="2"/>
  <c r="I46" i="3"/>
  <c r="J46" i="3"/>
  <c r="K46" i="3"/>
  <c r="L46" i="3"/>
  <c r="M46" i="3"/>
  <c r="N46" i="3"/>
  <c r="O46" i="3"/>
  <c r="P46" i="3"/>
  <c r="Q46" i="3"/>
  <c r="R46" i="3"/>
  <c r="S46" i="3"/>
  <c r="Q171" i="2"/>
  <c r="R171" i="2"/>
  <c r="S171" i="2"/>
  <c r="T171" i="2"/>
  <c r="U171" i="2"/>
  <c r="V171" i="2"/>
  <c r="W171" i="2"/>
  <c r="X171" i="2"/>
  <c r="Y171" i="2"/>
  <c r="Z171" i="2"/>
  <c r="AA171" i="2"/>
  <c r="P171" i="2"/>
  <c r="Q161" i="2"/>
  <c r="I43" i="3" s="1"/>
  <c r="R161" i="2"/>
  <c r="J43" i="3" s="1"/>
  <c r="S161" i="2"/>
  <c r="K43" i="3" s="1"/>
  <c r="T161" i="2"/>
  <c r="L43" i="3" s="1"/>
  <c r="U161" i="2"/>
  <c r="M43" i="3" s="1"/>
  <c r="V161" i="2"/>
  <c r="N43" i="3" s="1"/>
  <c r="W161" i="2"/>
  <c r="O43" i="3" s="1"/>
  <c r="X161" i="2"/>
  <c r="P43" i="3" s="1"/>
  <c r="Y161" i="2"/>
  <c r="Q43" i="3" s="1"/>
  <c r="Z161" i="2"/>
  <c r="R43" i="3" s="1"/>
  <c r="AA161" i="2"/>
  <c r="S43" i="3" s="1"/>
  <c r="P161" i="2"/>
  <c r="Q157" i="2"/>
  <c r="I42" i="3" s="1"/>
  <c r="R157" i="2"/>
  <c r="J42" i="3" s="1"/>
  <c r="S157" i="2"/>
  <c r="K42" i="3" s="1"/>
  <c r="T157" i="2"/>
  <c r="L42" i="3" s="1"/>
  <c r="U157" i="2"/>
  <c r="M42" i="3" s="1"/>
  <c r="V157" i="2"/>
  <c r="N42" i="3" s="1"/>
  <c r="W157" i="2"/>
  <c r="O42" i="3" s="1"/>
  <c r="X157" i="2"/>
  <c r="P42" i="3" s="1"/>
  <c r="Y157" i="2"/>
  <c r="Q42" i="3" s="1"/>
  <c r="Z157" i="2"/>
  <c r="R42" i="3" s="1"/>
  <c r="AA157" i="2"/>
  <c r="S42" i="3" s="1"/>
  <c r="P157" i="2"/>
  <c r="Q154" i="2"/>
  <c r="I40" i="3" s="1"/>
  <c r="R154" i="2"/>
  <c r="J40" i="3" s="1"/>
  <c r="S154" i="2"/>
  <c r="T154" i="2"/>
  <c r="L40" i="3" s="1"/>
  <c r="U154" i="2"/>
  <c r="M40" i="3" s="1"/>
  <c r="V154" i="2"/>
  <c r="N40" i="3" s="1"/>
  <c r="W154" i="2"/>
  <c r="O40" i="3" s="1"/>
  <c r="X154" i="2"/>
  <c r="P40" i="3" s="1"/>
  <c r="Y154" i="2"/>
  <c r="Q40" i="3" s="1"/>
  <c r="Z154" i="2"/>
  <c r="R40" i="3" s="1"/>
  <c r="AA154" i="2"/>
  <c r="P154" i="2"/>
  <c r="Q152" i="2"/>
  <c r="I39" i="3" s="1"/>
  <c r="R152" i="2"/>
  <c r="J39" i="3" s="1"/>
  <c r="S152" i="2"/>
  <c r="K39" i="3" s="1"/>
  <c r="T152" i="2"/>
  <c r="L39" i="3" s="1"/>
  <c r="U152" i="2"/>
  <c r="M39" i="3" s="1"/>
  <c r="V152" i="2"/>
  <c r="N39" i="3" s="1"/>
  <c r="W152" i="2"/>
  <c r="O39" i="3" s="1"/>
  <c r="X152" i="2"/>
  <c r="P39" i="3" s="1"/>
  <c r="Y152" i="2"/>
  <c r="Q39" i="3" s="1"/>
  <c r="Z152" i="2"/>
  <c r="R39" i="3" s="1"/>
  <c r="AA152" i="2"/>
  <c r="S39" i="3" s="1"/>
  <c r="P152" i="2"/>
  <c r="Q146" i="2"/>
  <c r="I38" i="3" s="1"/>
  <c r="R146" i="2"/>
  <c r="J38" i="3" s="1"/>
  <c r="S146" i="2"/>
  <c r="K38" i="3" s="1"/>
  <c r="T146" i="2"/>
  <c r="L38" i="3" s="1"/>
  <c r="U146" i="2"/>
  <c r="M38" i="3" s="1"/>
  <c r="V146" i="2"/>
  <c r="N38" i="3" s="1"/>
  <c r="W146" i="2"/>
  <c r="O38" i="3" s="1"/>
  <c r="X146" i="2"/>
  <c r="P38" i="3" s="1"/>
  <c r="Y146" i="2"/>
  <c r="Q38" i="3" s="1"/>
  <c r="Z146" i="2"/>
  <c r="R38" i="3" s="1"/>
  <c r="AA146" i="2"/>
  <c r="S38" i="3" s="1"/>
  <c r="P146" i="2"/>
  <c r="Q140" i="2"/>
  <c r="I36" i="3" s="1"/>
  <c r="R140" i="2"/>
  <c r="J36" i="3" s="1"/>
  <c r="S140" i="2"/>
  <c r="T140" i="2"/>
  <c r="L36" i="3" s="1"/>
  <c r="U140" i="2"/>
  <c r="M36" i="3" s="1"/>
  <c r="V140" i="2"/>
  <c r="N36" i="3" s="1"/>
  <c r="W140" i="2"/>
  <c r="X140" i="2"/>
  <c r="P36" i="3" s="1"/>
  <c r="Y140" i="2"/>
  <c r="Q36" i="3" s="1"/>
  <c r="Z140" i="2"/>
  <c r="R36" i="3" s="1"/>
  <c r="AA140" i="2"/>
  <c r="P140" i="2"/>
  <c r="Q138" i="2"/>
  <c r="I35" i="3" s="1"/>
  <c r="R138" i="2"/>
  <c r="J35" i="3" s="1"/>
  <c r="S138" i="2"/>
  <c r="K35" i="3" s="1"/>
  <c r="T138" i="2"/>
  <c r="L35" i="3" s="1"/>
  <c r="U138" i="2"/>
  <c r="M35" i="3" s="1"/>
  <c r="V138" i="2"/>
  <c r="N35" i="3" s="1"/>
  <c r="W138" i="2"/>
  <c r="O35" i="3" s="1"/>
  <c r="X138" i="2"/>
  <c r="P35" i="3" s="1"/>
  <c r="Y138" i="2"/>
  <c r="Q35" i="3" s="1"/>
  <c r="Z138" i="2"/>
  <c r="R35" i="3" s="1"/>
  <c r="Q119" i="2"/>
  <c r="I34" i="3" s="1"/>
  <c r="R119" i="2"/>
  <c r="J34" i="3" s="1"/>
  <c r="S119" i="2"/>
  <c r="K34" i="3" s="1"/>
  <c r="T119" i="2"/>
  <c r="L34" i="3" s="1"/>
  <c r="U119" i="2"/>
  <c r="M34" i="3" s="1"/>
  <c r="V119" i="2"/>
  <c r="N34" i="3" s="1"/>
  <c r="W119" i="2"/>
  <c r="O34" i="3" s="1"/>
  <c r="X119" i="2"/>
  <c r="P34" i="3" s="1"/>
  <c r="Y119" i="2"/>
  <c r="Q34" i="3" s="1"/>
  <c r="Z119" i="2"/>
  <c r="R34" i="3" s="1"/>
  <c r="AA119" i="2"/>
  <c r="S34" i="3" s="1"/>
  <c r="P119" i="2"/>
  <c r="Q90" i="2"/>
  <c r="I31" i="3" s="1"/>
  <c r="R90" i="2"/>
  <c r="J31" i="3" s="1"/>
  <c r="S90" i="2"/>
  <c r="K31" i="3" s="1"/>
  <c r="T90" i="2"/>
  <c r="L31" i="3" s="1"/>
  <c r="U90" i="2"/>
  <c r="M31" i="3" s="1"/>
  <c r="V90" i="2"/>
  <c r="N31" i="3" s="1"/>
  <c r="W90" i="2"/>
  <c r="O31" i="3" s="1"/>
  <c r="X90" i="2"/>
  <c r="P31" i="3" s="1"/>
  <c r="Y90" i="2"/>
  <c r="Q31" i="3" s="1"/>
  <c r="Z90" i="2"/>
  <c r="R31" i="3" s="1"/>
  <c r="AA90" i="2"/>
  <c r="S31" i="3" s="1"/>
  <c r="P90" i="2"/>
  <c r="AA13" i="2"/>
  <c r="S23" i="3" s="1"/>
  <c r="P251" i="2" l="1"/>
  <c r="AA155" i="2"/>
  <c r="S41" i="3" s="1"/>
  <c r="S155" i="2"/>
  <c r="K41" i="3" s="1"/>
  <c r="P172" i="2"/>
  <c r="Z172" i="2"/>
  <c r="V172" i="2"/>
  <c r="R172" i="2"/>
  <c r="W155" i="2"/>
  <c r="O41" i="3" s="1"/>
  <c r="K40" i="3"/>
  <c r="Y172" i="2"/>
  <c r="U172" i="2"/>
  <c r="Q172" i="2"/>
  <c r="S40" i="3"/>
  <c r="X172" i="2"/>
  <c r="T172" i="2"/>
  <c r="AA172" i="2"/>
  <c r="W172" i="2"/>
  <c r="S172" i="2"/>
  <c r="U141" i="2"/>
  <c r="M37" i="3" s="1"/>
  <c r="W141" i="2"/>
  <c r="O37" i="3" s="1"/>
  <c r="S141" i="2"/>
  <c r="K37" i="3" s="1"/>
  <c r="Q141" i="2"/>
  <c r="I37" i="3" s="1"/>
  <c r="Y141" i="2"/>
  <c r="Q37" i="3" s="1"/>
  <c r="S36" i="3"/>
  <c r="O36" i="3"/>
  <c r="K36" i="3"/>
  <c r="Z141" i="2"/>
  <c r="R37" i="3" s="1"/>
  <c r="V141" i="2"/>
  <c r="N37" i="3" s="1"/>
  <c r="R141" i="2"/>
  <c r="J37" i="3" s="1"/>
  <c r="X155" i="2"/>
  <c r="P41" i="3" s="1"/>
  <c r="T155" i="2"/>
  <c r="L41" i="3" s="1"/>
  <c r="R44" i="3"/>
  <c r="R45" i="3" s="1"/>
  <c r="N44" i="3"/>
  <c r="N45" i="3" s="1"/>
  <c r="J44" i="3"/>
  <c r="J45" i="3" s="1"/>
  <c r="Q44" i="3"/>
  <c r="Q45" i="3" s="1"/>
  <c r="M44" i="3"/>
  <c r="M45" i="3" s="1"/>
  <c r="I44" i="3"/>
  <c r="I45" i="3" s="1"/>
  <c r="X141" i="2"/>
  <c r="P37" i="3" s="1"/>
  <c r="T141" i="2"/>
  <c r="L37" i="3" s="1"/>
  <c r="Z155" i="2"/>
  <c r="R41" i="3" s="1"/>
  <c r="V155" i="2"/>
  <c r="N41" i="3" s="1"/>
  <c r="R155" i="2"/>
  <c r="J41" i="3" s="1"/>
  <c r="P44" i="3"/>
  <c r="P45" i="3" s="1"/>
  <c r="L44" i="3"/>
  <c r="L45" i="3" s="1"/>
  <c r="Y155" i="2"/>
  <c r="Q41" i="3" s="1"/>
  <c r="U155" i="2"/>
  <c r="M41" i="3" s="1"/>
  <c r="Q155" i="2"/>
  <c r="I41" i="3" s="1"/>
  <c r="S44" i="3"/>
  <c r="S45" i="3" s="1"/>
  <c r="O44" i="3"/>
  <c r="O45" i="3" s="1"/>
  <c r="K44" i="3"/>
  <c r="K45" i="3" s="1"/>
  <c r="H48" i="3"/>
  <c r="G46" i="3" s="1"/>
  <c r="E46" i="3" s="1"/>
  <c r="Q233" i="2"/>
  <c r="I54" i="3" s="1"/>
  <c r="R233" i="2"/>
  <c r="J54" i="3" s="1"/>
  <c r="S233" i="2"/>
  <c r="K54" i="3" s="1"/>
  <c r="T233" i="2"/>
  <c r="L54" i="3" s="1"/>
  <c r="U233" i="2"/>
  <c r="M54" i="3" s="1"/>
  <c r="V233" i="2"/>
  <c r="N54" i="3" s="1"/>
  <c r="W233" i="2"/>
  <c r="O54" i="3" s="1"/>
  <c r="X233" i="2"/>
  <c r="P54" i="3" s="1"/>
  <c r="Y233" i="2"/>
  <c r="Q54" i="3" s="1"/>
  <c r="Z233" i="2"/>
  <c r="R54" i="3" s="1"/>
  <c r="AA233" i="2"/>
  <c r="S54" i="3" s="1"/>
  <c r="P233" i="2"/>
  <c r="U228" i="2"/>
  <c r="M53" i="3" s="1"/>
  <c r="T228" i="2"/>
  <c r="L53" i="3" s="1"/>
  <c r="Q222" i="2"/>
  <c r="I51" i="3" s="1"/>
  <c r="R222" i="2"/>
  <c r="J51" i="3" s="1"/>
  <c r="S222" i="2"/>
  <c r="K51" i="3" s="1"/>
  <c r="T222" i="2"/>
  <c r="L51" i="3" s="1"/>
  <c r="U222" i="2"/>
  <c r="M51" i="3" s="1"/>
  <c r="V222" i="2"/>
  <c r="N51" i="3" s="1"/>
  <c r="W222" i="2"/>
  <c r="O51" i="3" s="1"/>
  <c r="X222" i="2"/>
  <c r="P51" i="3" s="1"/>
  <c r="Y222" i="2"/>
  <c r="Q51" i="3" s="1"/>
  <c r="Z222" i="2"/>
  <c r="R51" i="3" s="1"/>
  <c r="AA222" i="2"/>
  <c r="S51" i="3" s="1"/>
  <c r="P222" i="2"/>
  <c r="Q250" i="2"/>
  <c r="I57" i="3" s="1"/>
  <c r="R250" i="2"/>
  <c r="J57" i="3" s="1"/>
  <c r="S250" i="2"/>
  <c r="K57" i="3" s="1"/>
  <c r="W250" i="2"/>
  <c r="O57" i="3" s="1"/>
  <c r="Z250" i="2"/>
  <c r="R57" i="3" s="1"/>
  <c r="Q228" i="2"/>
  <c r="I53" i="3" s="1"/>
  <c r="R228" i="2"/>
  <c r="J53" i="3" s="1"/>
  <c r="S228" i="2"/>
  <c r="K53" i="3" s="1"/>
  <c r="V228" i="2"/>
  <c r="N53" i="3" s="1"/>
  <c r="W228" i="2"/>
  <c r="O53" i="3" s="1"/>
  <c r="X228" i="2"/>
  <c r="P53" i="3" s="1"/>
  <c r="Y228" i="2"/>
  <c r="Q53" i="3" s="1"/>
  <c r="Z228" i="2"/>
  <c r="R53" i="3" s="1"/>
  <c r="AA228" i="2"/>
  <c r="S53" i="3" s="1"/>
  <c r="P228" i="2"/>
  <c r="W225" i="2"/>
  <c r="O52" i="3" s="1"/>
  <c r="R218" i="2"/>
  <c r="J50" i="3" s="1"/>
  <c r="S218" i="2"/>
  <c r="K50" i="3" s="1"/>
  <c r="V218" i="2"/>
  <c r="N50" i="3" s="1"/>
  <c r="W218" i="2"/>
  <c r="O50" i="3" s="1"/>
  <c r="Z218" i="2"/>
  <c r="R50" i="3" s="1"/>
  <c r="AA218" i="2"/>
  <c r="S50" i="3" s="1"/>
  <c r="AA250" i="2"/>
  <c r="S57" i="3" s="1"/>
  <c r="Y250" i="2"/>
  <c r="X250" i="2"/>
  <c r="P57" i="3" s="1"/>
  <c r="U250" i="2"/>
  <c r="T250" i="2"/>
  <c r="L57" i="3" s="1"/>
  <c r="Y218" i="2"/>
  <c r="Q50" i="3" s="1"/>
  <c r="X218" i="2"/>
  <c r="P50" i="3" s="1"/>
  <c r="U218" i="2"/>
  <c r="M50" i="3" s="1"/>
  <c r="T218" i="2"/>
  <c r="L50" i="3" s="1"/>
  <c r="Q218" i="2"/>
  <c r="I50" i="3" s="1"/>
  <c r="P155" i="2"/>
  <c r="G38" i="3" s="1"/>
  <c r="E38" i="3" s="1"/>
  <c r="G47" i="3" l="1"/>
  <c r="E47" i="3" s="1"/>
  <c r="G40" i="3"/>
  <c r="E40" i="3" s="1"/>
  <c r="G39" i="3"/>
  <c r="E39" i="3" s="1"/>
  <c r="S58" i="3"/>
  <c r="K58" i="3"/>
  <c r="J58" i="3"/>
  <c r="O58" i="3"/>
  <c r="L58" i="3"/>
  <c r="P58" i="3"/>
  <c r="R58" i="3"/>
  <c r="I58" i="3"/>
  <c r="H45" i="3"/>
  <c r="G44" i="3" s="1"/>
  <c r="E44" i="3" s="1"/>
  <c r="I55" i="3"/>
  <c r="M55" i="3"/>
  <c r="O55" i="3"/>
  <c r="P55" i="3"/>
  <c r="L55" i="3"/>
  <c r="S55" i="3"/>
  <c r="K55" i="3"/>
  <c r="Q55" i="3"/>
  <c r="H55" i="3"/>
  <c r="R55" i="3"/>
  <c r="N55" i="3"/>
  <c r="J55" i="3"/>
  <c r="Y251" i="2"/>
  <c r="Q57" i="3"/>
  <c r="U251" i="2"/>
  <c r="M57" i="3"/>
  <c r="P210" i="2"/>
  <c r="Z251" i="2"/>
  <c r="Q251" i="2"/>
  <c r="X251" i="2"/>
  <c r="AA251" i="2"/>
  <c r="X234" i="2"/>
  <c r="U234" i="2"/>
  <c r="Y234" i="2"/>
  <c r="Z234" i="2"/>
  <c r="W234" i="2"/>
  <c r="X210" i="2"/>
  <c r="S210" i="2"/>
  <c r="V250" i="2"/>
  <c r="V210" i="2"/>
  <c r="T210" i="2"/>
  <c r="W210" i="2"/>
  <c r="R234" i="2"/>
  <c r="S234" i="2"/>
  <c r="S251" i="2"/>
  <c r="Y210" i="2"/>
  <c r="Q210" i="2"/>
  <c r="AA234" i="2"/>
  <c r="W251" i="2"/>
  <c r="R251" i="2"/>
  <c r="Z210" i="2"/>
  <c r="P234" i="2"/>
  <c r="Q234" i="2"/>
  <c r="V234" i="2"/>
  <c r="T251" i="2"/>
  <c r="U210" i="2"/>
  <c r="AA210" i="2"/>
  <c r="T234" i="2"/>
  <c r="G50" i="3" l="1"/>
  <c r="E50" i="3" s="1"/>
  <c r="G49" i="3"/>
  <c r="E49" i="3" s="1"/>
  <c r="G52" i="3"/>
  <c r="E52" i="3" s="1"/>
  <c r="G54" i="3"/>
  <c r="E54" i="3" s="1"/>
  <c r="G42" i="3"/>
  <c r="E42" i="3" s="1"/>
  <c r="G43" i="3"/>
  <c r="E43" i="3" s="1"/>
  <c r="G53" i="3"/>
  <c r="E53" i="3" s="1"/>
  <c r="G51" i="3"/>
  <c r="E51" i="3" s="1"/>
  <c r="M58" i="3"/>
  <c r="Q58" i="3"/>
  <c r="V251" i="2"/>
  <c r="N57" i="3"/>
  <c r="R210" i="2"/>
  <c r="AA126" i="2"/>
  <c r="AA125" i="2"/>
  <c r="N58" i="3" l="1"/>
  <c r="AA138" i="2"/>
  <c r="AA141" i="2" s="1"/>
  <c r="S37" i="3" s="1"/>
  <c r="Q97" i="2"/>
  <c r="I32" i="3" s="1"/>
  <c r="R97" i="2"/>
  <c r="J32" i="3" s="1"/>
  <c r="S97" i="2"/>
  <c r="K32" i="3" s="1"/>
  <c r="T97" i="2"/>
  <c r="L32" i="3" s="1"/>
  <c r="U97" i="2"/>
  <c r="M32" i="3" s="1"/>
  <c r="V97" i="2"/>
  <c r="N32" i="3" s="1"/>
  <c r="W97" i="2"/>
  <c r="O32" i="3" s="1"/>
  <c r="X97" i="2"/>
  <c r="P32" i="3" s="1"/>
  <c r="Y97" i="2"/>
  <c r="Q32" i="3" s="1"/>
  <c r="Z97" i="2"/>
  <c r="R32" i="3" s="1"/>
  <c r="AA97" i="2"/>
  <c r="S32" i="3" s="1"/>
  <c r="P97" i="2"/>
  <c r="S30" i="3"/>
  <c r="Q24" i="3"/>
  <c r="N24" i="3"/>
  <c r="M24" i="3"/>
  <c r="K24" i="3"/>
  <c r="J24" i="3"/>
  <c r="R24" i="3"/>
  <c r="P24" i="3"/>
  <c r="I24" i="3"/>
  <c r="S24" i="3"/>
  <c r="O24" i="3"/>
  <c r="L24" i="3"/>
  <c r="Q10" i="2"/>
  <c r="I22" i="3" s="1"/>
  <c r="R10" i="2"/>
  <c r="J22" i="3" s="1"/>
  <c r="S10" i="2"/>
  <c r="K22" i="3" s="1"/>
  <c r="T10" i="2"/>
  <c r="L22" i="3" s="1"/>
  <c r="U10" i="2"/>
  <c r="M22" i="3" s="1"/>
  <c r="V10" i="2"/>
  <c r="N22" i="3" s="1"/>
  <c r="W10" i="2"/>
  <c r="O22" i="3" s="1"/>
  <c r="X10" i="2"/>
  <c r="P22" i="3" s="1"/>
  <c r="Y10" i="2"/>
  <c r="Q22" i="3" s="1"/>
  <c r="Z10" i="2"/>
  <c r="R22" i="3" s="1"/>
  <c r="AA10" i="2"/>
  <c r="S22" i="3" s="1"/>
  <c r="Q13" i="2"/>
  <c r="I23" i="3" s="1"/>
  <c r="R13" i="2"/>
  <c r="J23" i="3" s="1"/>
  <c r="S13" i="2"/>
  <c r="K23" i="3" s="1"/>
  <c r="T13" i="2"/>
  <c r="L23" i="3" s="1"/>
  <c r="U13" i="2"/>
  <c r="M23" i="3" s="1"/>
  <c r="V13" i="2"/>
  <c r="N23" i="3" s="1"/>
  <c r="W13" i="2"/>
  <c r="O23" i="3" s="1"/>
  <c r="X13" i="2"/>
  <c r="P23" i="3" s="1"/>
  <c r="Y13" i="2"/>
  <c r="Q23" i="3" s="1"/>
  <c r="Z13" i="2"/>
  <c r="R23" i="3" s="1"/>
  <c r="I25" i="3"/>
  <c r="R33" i="2"/>
  <c r="J25" i="3" s="1"/>
  <c r="S33" i="2"/>
  <c r="K25" i="3" s="1"/>
  <c r="T33" i="2"/>
  <c r="L25" i="3" s="1"/>
  <c r="U33" i="2"/>
  <c r="M25" i="3" s="1"/>
  <c r="V33" i="2"/>
  <c r="N25" i="3" s="1"/>
  <c r="W33" i="2"/>
  <c r="O25" i="3" s="1"/>
  <c r="X33" i="2"/>
  <c r="P25" i="3" s="1"/>
  <c r="Y33" i="2"/>
  <c r="Q25" i="3" s="1"/>
  <c r="Z33" i="2"/>
  <c r="R25" i="3" s="1"/>
  <c r="AA33" i="2"/>
  <c r="S25" i="3" s="1"/>
  <c r="P33" i="2"/>
  <c r="Q40" i="2"/>
  <c r="R40" i="2"/>
  <c r="S40" i="2"/>
  <c r="T40" i="2"/>
  <c r="U40" i="2"/>
  <c r="V40" i="2"/>
  <c r="W40" i="2"/>
  <c r="X40" i="2"/>
  <c r="Y40" i="2"/>
  <c r="Z40" i="2"/>
  <c r="AA40" i="2"/>
  <c r="P40" i="2"/>
  <c r="S35" i="3" l="1"/>
  <c r="W53" i="2"/>
  <c r="P53" i="2"/>
  <c r="P26" i="3"/>
  <c r="X53" i="2"/>
  <c r="P29" i="3" s="1"/>
  <c r="L26" i="3"/>
  <c r="T53" i="2"/>
  <c r="L29" i="3" s="1"/>
  <c r="R26" i="3"/>
  <c r="Z53" i="2"/>
  <c r="R29" i="3" s="1"/>
  <c r="N26" i="3"/>
  <c r="V53" i="2"/>
  <c r="N29" i="3" s="1"/>
  <c r="J26" i="3"/>
  <c r="R53" i="2"/>
  <c r="J29" i="3" s="1"/>
  <c r="Q26" i="3"/>
  <c r="Y53" i="2"/>
  <c r="Q29" i="3" s="1"/>
  <c r="M26" i="3"/>
  <c r="U53" i="2"/>
  <c r="M29" i="3" s="1"/>
  <c r="I26" i="3"/>
  <c r="Q53" i="2"/>
  <c r="I29" i="3" s="1"/>
  <c r="S26" i="3"/>
  <c r="AA53" i="2"/>
  <c r="S29" i="3" s="1"/>
  <c r="K26" i="3"/>
  <c r="S53" i="2"/>
  <c r="K29" i="3" s="1"/>
  <c r="L30" i="3"/>
  <c r="O30" i="3"/>
  <c r="Q30" i="3"/>
  <c r="K30" i="3"/>
  <c r="M30" i="3"/>
  <c r="R30" i="3"/>
  <c r="N30" i="3"/>
  <c r="O29" i="3"/>
  <c r="O26" i="3"/>
  <c r="J30" i="3"/>
  <c r="P30" i="3"/>
  <c r="AA98" i="2"/>
  <c r="G28" i="3" l="1"/>
  <c r="E28" i="3" s="1"/>
  <c r="G26" i="3"/>
  <c r="E26" i="3" s="1"/>
  <c r="E27" i="3"/>
  <c r="G24" i="3"/>
  <c r="E24" i="3" s="1"/>
  <c r="G22" i="3"/>
  <c r="E22" i="3" s="1"/>
  <c r="G25" i="3"/>
  <c r="E25" i="3" s="1"/>
  <c r="G23" i="3"/>
  <c r="E23" i="3" s="1"/>
  <c r="V98" i="2"/>
  <c r="V252" i="2" s="1"/>
  <c r="W98" i="2"/>
  <c r="W252" i="2" s="1"/>
  <c r="Z98" i="2"/>
  <c r="Z252" i="2" s="1"/>
  <c r="T98" i="2"/>
  <c r="T252" i="2" s="1"/>
  <c r="Y98" i="2"/>
  <c r="Y252" i="2" s="1"/>
  <c r="P98" i="2"/>
  <c r="U98" i="2"/>
  <c r="U252" i="2" s="1"/>
  <c r="S98" i="2"/>
  <c r="S252" i="2" s="1"/>
  <c r="X98" i="2"/>
  <c r="X252" i="2" s="1"/>
  <c r="R98" i="2"/>
  <c r="R252" i="2" s="1"/>
  <c r="AA252" i="2"/>
  <c r="K28" i="1" l="1"/>
  <c r="I28" i="1"/>
  <c r="G28" i="1"/>
  <c r="M28" i="1"/>
  <c r="L28" i="1"/>
  <c r="F28" i="1"/>
  <c r="N28" i="1"/>
  <c r="H28" i="1"/>
  <c r="E28" i="1"/>
  <c r="J28" i="1"/>
  <c r="C247" i="2"/>
  <c r="C235" i="2"/>
  <c r="C226" i="2"/>
  <c r="B16" i="3"/>
  <c r="B14" i="3"/>
  <c r="B13" i="3"/>
  <c r="B12" i="3"/>
  <c r="B9" i="3"/>
  <c r="B7" i="3"/>
  <c r="B5" i="3"/>
  <c r="B3" i="3"/>
  <c r="C211" i="2"/>
  <c r="C173" i="2"/>
  <c r="J47" i="3" l="1"/>
  <c r="S47" i="3"/>
  <c r="R47" i="3"/>
  <c r="M47" i="3"/>
  <c r="P47" i="3"/>
  <c r="L47" i="3"/>
  <c r="K47" i="3"/>
  <c r="O47" i="3"/>
  <c r="N47" i="3"/>
  <c r="Q47" i="3"/>
  <c r="I47" i="3"/>
  <c r="C156" i="2"/>
  <c r="C153" i="2"/>
  <c r="C147" i="2"/>
  <c r="C142" i="2"/>
  <c r="C139" i="2"/>
  <c r="C99" i="2"/>
  <c r="C91" i="2"/>
  <c r="C54" i="2"/>
  <c r="C41" i="2"/>
  <c r="C4" i="2"/>
  <c r="I17" i="3"/>
  <c r="J17" i="3"/>
  <c r="K17" i="3"/>
  <c r="L17" i="3"/>
  <c r="M17" i="3"/>
  <c r="N17" i="3"/>
  <c r="O17" i="3"/>
  <c r="P17" i="3"/>
  <c r="Q17" i="3"/>
  <c r="R17" i="3"/>
  <c r="S17" i="3"/>
  <c r="H17" i="3"/>
  <c r="I16" i="3"/>
  <c r="J16" i="3"/>
  <c r="K16" i="3"/>
  <c r="L16" i="3"/>
  <c r="M16" i="3"/>
  <c r="N16" i="3"/>
  <c r="O16" i="3"/>
  <c r="P16" i="3"/>
  <c r="Q16" i="3"/>
  <c r="R16" i="3"/>
  <c r="S16" i="3"/>
  <c r="H16" i="3"/>
  <c r="I15" i="3"/>
  <c r="J15" i="3"/>
  <c r="K15" i="3"/>
  <c r="L15" i="3"/>
  <c r="M15" i="3"/>
  <c r="N15" i="3"/>
  <c r="O15" i="3"/>
  <c r="P15" i="3"/>
  <c r="Q15" i="3"/>
  <c r="R15" i="3"/>
  <c r="S15" i="3"/>
  <c r="H15" i="3"/>
  <c r="I14" i="3"/>
  <c r="J14" i="3"/>
  <c r="K14" i="3"/>
  <c r="L14" i="3"/>
  <c r="M14" i="3"/>
  <c r="N14" i="3"/>
  <c r="O14" i="3"/>
  <c r="P14" i="3"/>
  <c r="Q14" i="3"/>
  <c r="R14" i="3"/>
  <c r="S14" i="3"/>
  <c r="H14" i="3"/>
  <c r="I13" i="3"/>
  <c r="J13" i="3"/>
  <c r="K13" i="3"/>
  <c r="L13" i="3"/>
  <c r="M13" i="3"/>
  <c r="N13" i="3"/>
  <c r="O13" i="3"/>
  <c r="P13" i="3"/>
  <c r="Q13" i="3"/>
  <c r="R13" i="3"/>
  <c r="S13" i="3"/>
  <c r="H13" i="3"/>
  <c r="I12" i="3"/>
  <c r="J12" i="3"/>
  <c r="K12" i="3"/>
  <c r="L12" i="3"/>
  <c r="M12" i="3"/>
  <c r="N12" i="3"/>
  <c r="O12" i="3"/>
  <c r="P12" i="3"/>
  <c r="Q12" i="3"/>
  <c r="R12" i="3"/>
  <c r="S12" i="3"/>
  <c r="H12" i="3"/>
  <c r="I11" i="3"/>
  <c r="J11" i="3"/>
  <c r="K11" i="3"/>
  <c r="L11" i="3"/>
  <c r="M11" i="3"/>
  <c r="N11" i="3"/>
  <c r="O11" i="3"/>
  <c r="P11" i="3"/>
  <c r="Q11" i="3"/>
  <c r="R11" i="3"/>
  <c r="S11" i="3"/>
  <c r="H11" i="3"/>
  <c r="I10" i="3"/>
  <c r="J10" i="3"/>
  <c r="K10" i="3"/>
  <c r="L10" i="3"/>
  <c r="M10" i="3"/>
  <c r="N10" i="3"/>
  <c r="O10" i="3"/>
  <c r="P10" i="3"/>
  <c r="Q10" i="3"/>
  <c r="R10" i="3"/>
  <c r="S10" i="3"/>
  <c r="H10" i="3"/>
  <c r="I9" i="3"/>
  <c r="J9" i="3"/>
  <c r="K9" i="3"/>
  <c r="L9" i="3"/>
  <c r="M9" i="3"/>
  <c r="N9" i="3"/>
  <c r="O9" i="3"/>
  <c r="P9" i="3"/>
  <c r="Q9" i="3"/>
  <c r="R9" i="3"/>
  <c r="S9" i="3"/>
  <c r="H9" i="3"/>
  <c r="J8" i="3"/>
  <c r="K8" i="3"/>
  <c r="L8" i="3"/>
  <c r="M8" i="3"/>
  <c r="N8" i="3"/>
  <c r="O8" i="3"/>
  <c r="P8" i="3"/>
  <c r="Q8" i="3"/>
  <c r="R8" i="3"/>
  <c r="S8" i="3"/>
  <c r="H8" i="3"/>
  <c r="I7" i="3"/>
  <c r="J7" i="3"/>
  <c r="K7" i="3"/>
  <c r="L7" i="3"/>
  <c r="M7" i="3"/>
  <c r="N7" i="3"/>
  <c r="O7" i="3"/>
  <c r="P7" i="3"/>
  <c r="Q7" i="3"/>
  <c r="R7" i="3"/>
  <c r="S7" i="3"/>
  <c r="H7" i="3"/>
  <c r="I6" i="3"/>
  <c r="J6" i="3"/>
  <c r="K6" i="3"/>
  <c r="L6" i="3"/>
  <c r="M6" i="3"/>
  <c r="N6" i="3"/>
  <c r="O6" i="3"/>
  <c r="P6" i="3"/>
  <c r="Q6" i="3"/>
  <c r="R6" i="3"/>
  <c r="S6" i="3"/>
  <c r="H6" i="3"/>
  <c r="I5" i="3"/>
  <c r="J5" i="3"/>
  <c r="K5" i="3"/>
  <c r="L5" i="3"/>
  <c r="M5" i="3"/>
  <c r="N5" i="3"/>
  <c r="O5" i="3"/>
  <c r="P5" i="3"/>
  <c r="Q5" i="3"/>
  <c r="R5" i="3"/>
  <c r="S5" i="3"/>
  <c r="H5" i="3"/>
  <c r="I4" i="3"/>
  <c r="J4" i="3"/>
  <c r="K4" i="3"/>
  <c r="L4" i="3"/>
  <c r="M4" i="3"/>
  <c r="N4" i="3"/>
  <c r="O4" i="3"/>
  <c r="P4" i="3"/>
  <c r="Q4" i="3"/>
  <c r="R4" i="3"/>
  <c r="S4" i="3"/>
  <c r="H4" i="3"/>
  <c r="J3" i="3"/>
  <c r="K3" i="3"/>
  <c r="L3" i="3"/>
  <c r="M3" i="3"/>
  <c r="N3" i="3"/>
  <c r="O3" i="3"/>
  <c r="P3" i="3"/>
  <c r="Q3" i="3"/>
  <c r="R3" i="3"/>
  <c r="S3" i="3"/>
  <c r="I3" i="3"/>
  <c r="H3" i="3"/>
  <c r="B10" i="1"/>
  <c r="H18" i="3" l="1"/>
  <c r="H19" i="3" s="1"/>
  <c r="N48" i="3"/>
  <c r="N66" i="3"/>
  <c r="P48" i="3"/>
  <c r="P66" i="3"/>
  <c r="J48" i="3"/>
  <c r="J66" i="3"/>
  <c r="O48" i="3"/>
  <c r="O66" i="3"/>
  <c r="M48" i="3"/>
  <c r="M66" i="3"/>
  <c r="K48" i="3"/>
  <c r="K66" i="3"/>
  <c r="R48" i="3"/>
  <c r="R66" i="3"/>
  <c r="Q48" i="3"/>
  <c r="Q66" i="3"/>
  <c r="L48" i="3"/>
  <c r="L66" i="3"/>
  <c r="S48" i="3"/>
  <c r="S66" i="3"/>
  <c r="I48" i="3"/>
  <c r="Q18" i="3"/>
  <c r="Q19" i="3" s="1"/>
  <c r="M18" i="3"/>
  <c r="M19" i="3" s="1"/>
  <c r="I18" i="3"/>
  <c r="I19" i="3" s="1"/>
  <c r="S18" i="3"/>
  <c r="S19" i="3" s="1"/>
  <c r="O18" i="3"/>
  <c r="O19" i="3" s="1"/>
  <c r="K18" i="3"/>
  <c r="K19" i="3" s="1"/>
  <c r="R18" i="3"/>
  <c r="R19" i="3" s="1"/>
  <c r="N18" i="3"/>
  <c r="N19" i="3" s="1"/>
  <c r="J18" i="3"/>
  <c r="J19" i="3" s="1"/>
  <c r="P18" i="3"/>
  <c r="P19" i="3" s="1"/>
  <c r="L18" i="3"/>
  <c r="L19" i="3" s="1"/>
  <c r="H14" i="1"/>
  <c r="I14" i="1" s="1"/>
  <c r="J14" i="1" s="1"/>
  <c r="K14" i="1" s="1"/>
  <c r="L14" i="1" s="1"/>
  <c r="M14" i="1" s="1"/>
  <c r="N14" i="1" s="1"/>
  <c r="B24" i="1"/>
  <c r="B14" i="1"/>
  <c r="C14" i="1" s="1"/>
  <c r="D14" i="1" s="1"/>
  <c r="E14" i="1" s="1"/>
  <c r="F14" i="1" s="1"/>
  <c r="G14" i="1" s="1"/>
  <c r="B19" i="1"/>
  <c r="B22" i="1"/>
  <c r="C22" i="1" s="1"/>
  <c r="D22" i="1" s="1"/>
  <c r="E22" i="1" s="1"/>
  <c r="F22" i="1" s="1"/>
  <c r="G22" i="1" s="1"/>
  <c r="H22" i="1" s="1"/>
  <c r="I22" i="1" s="1"/>
  <c r="J22" i="1" s="1"/>
  <c r="K22" i="1" s="1"/>
  <c r="L22" i="1" s="1"/>
  <c r="M22" i="1" s="1"/>
  <c r="N22" i="1" s="1"/>
  <c r="B21" i="1"/>
  <c r="C21" i="1" s="1"/>
  <c r="D21" i="1" s="1"/>
  <c r="C10" i="1"/>
  <c r="C9" i="1" s="1"/>
  <c r="B12" i="1"/>
  <c r="B23" i="1"/>
  <c r="C23" i="1" s="1"/>
  <c r="D23" i="1" s="1"/>
  <c r="E23" i="1" s="1"/>
  <c r="F23" i="1" s="1"/>
  <c r="G23" i="1" s="1"/>
  <c r="H23" i="1" s="1"/>
  <c r="I23" i="1" s="1"/>
  <c r="J23" i="1" s="1"/>
  <c r="K23" i="1" s="1"/>
  <c r="L23" i="1" s="1"/>
  <c r="M23" i="1" s="1"/>
  <c r="N23" i="1" s="1"/>
  <c r="B13" i="1"/>
  <c r="B9" i="1"/>
  <c r="C13" i="1" l="1"/>
  <c r="B15" i="1"/>
  <c r="B17" i="1"/>
  <c r="B27" i="1"/>
  <c r="E21" i="1"/>
  <c r="D20" i="1"/>
  <c r="D10" i="1"/>
  <c r="E10" i="1" s="1"/>
  <c r="C18" i="1"/>
  <c r="D18" i="1" s="1"/>
  <c r="C20" i="1"/>
  <c r="C19" i="1"/>
  <c r="B20" i="1"/>
  <c r="B11" i="1" l="1"/>
  <c r="B26" i="1" s="1"/>
  <c r="D19" i="1"/>
  <c r="C27" i="1"/>
  <c r="D13" i="1"/>
  <c r="C15" i="1"/>
  <c r="M33" i="3"/>
  <c r="L33" i="3"/>
  <c r="H33" i="3"/>
  <c r="D17" i="1"/>
  <c r="D11" i="1" s="1"/>
  <c r="E18" i="1"/>
  <c r="F10" i="1"/>
  <c r="E9" i="1"/>
  <c r="D9" i="1"/>
  <c r="E20" i="1"/>
  <c r="F21" i="1"/>
  <c r="C17" i="1"/>
  <c r="C11" i="1" s="1"/>
  <c r="C26" i="1" s="1"/>
  <c r="P254" i="2" s="1"/>
  <c r="G31" i="3" l="1"/>
  <c r="E31" i="3" s="1"/>
  <c r="G32" i="3"/>
  <c r="E32" i="3" s="1"/>
  <c r="G30" i="3"/>
  <c r="E30" i="3" s="1"/>
  <c r="E13" i="1"/>
  <c r="D15" i="1"/>
  <c r="E19" i="1"/>
  <c r="D27" i="1"/>
  <c r="L60" i="3"/>
  <c r="L64" i="3" s="1"/>
  <c r="M60" i="3"/>
  <c r="M64" i="3" s="1"/>
  <c r="R33" i="3"/>
  <c r="S33" i="3"/>
  <c r="J33" i="3"/>
  <c r="P33" i="3"/>
  <c r="N33" i="3"/>
  <c r="K33" i="3"/>
  <c r="O33" i="3"/>
  <c r="Q33" i="3"/>
  <c r="D26" i="1"/>
  <c r="Q254" i="2" s="1"/>
  <c r="F18" i="1"/>
  <c r="E17" i="1"/>
  <c r="E11" i="1" s="1"/>
  <c r="E26" i="1" s="1"/>
  <c r="G21" i="1"/>
  <c r="F20" i="1"/>
  <c r="G10" i="1"/>
  <c r="F9" i="1"/>
  <c r="F19" i="1" l="1"/>
  <c r="E27" i="1"/>
  <c r="R254" i="2"/>
  <c r="R256" i="2" s="1"/>
  <c r="J67" i="3"/>
  <c r="F13" i="1"/>
  <c r="E15" i="1"/>
  <c r="O60" i="3"/>
  <c r="O64" i="3" s="1"/>
  <c r="J60" i="3"/>
  <c r="J64" i="3" s="1"/>
  <c r="K60" i="3"/>
  <c r="K64" i="3" s="1"/>
  <c r="S60" i="3"/>
  <c r="S64" i="3" s="1"/>
  <c r="N60" i="3"/>
  <c r="N64" i="3" s="1"/>
  <c r="R60" i="3"/>
  <c r="R64" i="3" s="1"/>
  <c r="Q60" i="3"/>
  <c r="Q64" i="3" s="1"/>
  <c r="P60" i="3"/>
  <c r="P64" i="3" s="1"/>
  <c r="G20" i="1"/>
  <c r="H21" i="1"/>
  <c r="G9" i="1"/>
  <c r="H10" i="1"/>
  <c r="G18" i="1"/>
  <c r="G13" i="1" l="1"/>
  <c r="F15" i="1"/>
  <c r="G19" i="1"/>
  <c r="F27" i="1"/>
  <c r="F17" i="1"/>
  <c r="F11" i="1" s="1"/>
  <c r="F26" i="1" s="1"/>
  <c r="I10" i="1"/>
  <c r="H9" i="1"/>
  <c r="H20" i="1"/>
  <c r="I21" i="1"/>
  <c r="G17" i="1"/>
  <c r="G11" i="1" s="1"/>
  <c r="G26" i="1" s="1"/>
  <c r="H18" i="1"/>
  <c r="T254" i="2" l="1"/>
  <c r="T256" i="2" s="1"/>
  <c r="L67" i="3"/>
  <c r="H19" i="1"/>
  <c r="G27" i="1"/>
  <c r="S254" i="2"/>
  <c r="S256" i="2" s="1"/>
  <c r="K67" i="3"/>
  <c r="H13" i="1"/>
  <c r="G15" i="1"/>
  <c r="J21" i="1"/>
  <c r="I20" i="1"/>
  <c r="I18" i="1"/>
  <c r="H17" i="1"/>
  <c r="H11" i="1" s="1"/>
  <c r="H26" i="1" s="1"/>
  <c r="J10" i="1"/>
  <c r="I9" i="1"/>
  <c r="I13" i="1" l="1"/>
  <c r="H15" i="1"/>
  <c r="U254" i="2"/>
  <c r="U256" i="2" s="1"/>
  <c r="M67" i="3"/>
  <c r="I19" i="1"/>
  <c r="H27" i="1"/>
  <c r="J18" i="1"/>
  <c r="I17" i="1"/>
  <c r="I11" i="1" s="1"/>
  <c r="I26" i="1" s="1"/>
  <c r="K10" i="1"/>
  <c r="J9" i="1"/>
  <c r="K21" i="1"/>
  <c r="J20" i="1"/>
  <c r="V254" i="2" l="1"/>
  <c r="V256" i="2" s="1"/>
  <c r="N67" i="3"/>
  <c r="J19" i="1"/>
  <c r="I27" i="1"/>
  <c r="J13" i="1"/>
  <c r="I15" i="1"/>
  <c r="L21" i="1"/>
  <c r="K20" i="1"/>
  <c r="L10" i="1"/>
  <c r="K9" i="1"/>
  <c r="K18" i="1"/>
  <c r="J17" i="1"/>
  <c r="J11" i="1" s="1"/>
  <c r="J26" i="1" s="1"/>
  <c r="W254" i="2" l="1"/>
  <c r="W256" i="2" s="1"/>
  <c r="O67" i="3"/>
  <c r="K19" i="1"/>
  <c r="J27" i="1"/>
  <c r="K13" i="1"/>
  <c r="J15" i="1"/>
  <c r="L18" i="1"/>
  <c r="K17" i="1"/>
  <c r="M21" i="1"/>
  <c r="L20" i="1"/>
  <c r="M10" i="1"/>
  <c r="L9" i="1"/>
  <c r="L13" i="1" l="1"/>
  <c r="K15" i="1"/>
  <c r="K11" i="1"/>
  <c r="K26" i="1" s="1"/>
  <c r="L19" i="1"/>
  <c r="K27" i="1"/>
  <c r="N21" i="1"/>
  <c r="N20" i="1" s="1"/>
  <c r="M20" i="1"/>
  <c r="N10" i="1"/>
  <c r="N9" i="1" s="1"/>
  <c r="M9" i="1"/>
  <c r="M18" i="1"/>
  <c r="M19" i="1" l="1"/>
  <c r="L27" i="1"/>
  <c r="L17" i="1"/>
  <c r="L11" i="1" s="1"/>
  <c r="L26" i="1" s="1"/>
  <c r="X254" i="2"/>
  <c r="X256" i="2" s="1"/>
  <c r="P67" i="3"/>
  <c r="M13" i="1"/>
  <c r="L15" i="1"/>
  <c r="N18" i="1"/>
  <c r="M17" i="1"/>
  <c r="M11" i="1" s="1"/>
  <c r="M26" i="1" s="1"/>
  <c r="Z254" i="2" l="1"/>
  <c r="Z256" i="2" s="1"/>
  <c r="R67" i="3"/>
  <c r="N19" i="1"/>
  <c r="N27" i="1" s="1"/>
  <c r="M27" i="1"/>
  <c r="N17" i="1"/>
  <c r="N11" i="1" s="1"/>
  <c r="N26" i="1" s="1"/>
  <c r="Y254" i="2"/>
  <c r="Y256" i="2" s="1"/>
  <c r="Q67" i="3"/>
  <c r="N13" i="1"/>
  <c r="N15" i="1" s="1"/>
  <c r="M15" i="1"/>
  <c r="F29" i="1"/>
  <c r="L29" i="1"/>
  <c r="G29" i="1"/>
  <c r="E29" i="1"/>
  <c r="I29" i="1"/>
  <c r="K29" i="1"/>
  <c r="H29" i="1"/>
  <c r="M29" i="1"/>
  <c r="J29" i="1"/>
  <c r="AA254" i="2" l="1"/>
  <c r="AA256" i="2" s="1"/>
  <c r="S67" i="3"/>
  <c r="N29" i="1"/>
  <c r="Q260" i="2"/>
  <c r="Q262" i="2" s="1"/>
  <c r="Q80" i="2"/>
  <c r="Q98" i="2" s="1"/>
  <c r="Q252" i="2" s="1"/>
  <c r="Q256" i="2" l="1"/>
  <c r="D28" i="1"/>
  <c r="D29" i="1" s="1"/>
  <c r="I30" i="3"/>
  <c r="I66" i="3" s="1"/>
  <c r="I33" i="3" l="1"/>
  <c r="I60" i="3" l="1"/>
  <c r="I64" i="3" s="1"/>
  <c r="G36" i="3" l="1"/>
  <c r="E36" i="3" s="1"/>
  <c r="G34" i="3"/>
  <c r="E34" i="3" s="1"/>
  <c r="G35" i="3"/>
  <c r="E35" i="3" s="1"/>
  <c r="P263" i="2" l="1"/>
  <c r="P138" i="2"/>
  <c r="P141" i="2" l="1"/>
  <c r="P252" i="2" s="1"/>
  <c r="P256" i="2" s="1"/>
  <c r="C28" i="1" l="1"/>
  <c r="C29" i="1" s="1"/>
  <c r="H58" i="3"/>
  <c r="G56" i="3" s="1"/>
  <c r="E56" i="3" s="1"/>
  <c r="G57" i="3" l="1"/>
  <c r="E57" i="3" s="1"/>
  <c r="H60" i="3"/>
  <c r="C23" i="3" l="1"/>
  <c r="C28" i="3"/>
  <c r="C44" i="3"/>
  <c r="B42" i="3" s="1"/>
  <c r="C47" i="3"/>
  <c r="C38" i="3"/>
  <c r="C25" i="3"/>
  <c r="C51" i="3"/>
  <c r="C52" i="3"/>
  <c r="C24" i="3"/>
  <c r="C32" i="3"/>
  <c r="C49" i="3"/>
  <c r="C30" i="3"/>
  <c r="C26" i="3"/>
  <c r="C31" i="3"/>
  <c r="C57" i="3"/>
  <c r="C53" i="3"/>
  <c r="C50" i="3"/>
  <c r="C35" i="3"/>
  <c r="C40" i="3"/>
  <c r="C36" i="3"/>
  <c r="C39" i="3"/>
  <c r="C27" i="3"/>
  <c r="C34" i="3"/>
  <c r="C22" i="3"/>
  <c r="C46" i="3"/>
  <c r="C56" i="3"/>
  <c r="B56" i="3" l="1"/>
  <c r="B46" i="3"/>
  <c r="B22" i="3"/>
  <c r="B34" i="3"/>
  <c r="B30" i="3"/>
  <c r="B38" i="3"/>
  <c r="B49" i="3"/>
</calcChain>
</file>

<file path=xl/sharedStrings.xml><?xml version="1.0" encoding="utf-8"?>
<sst xmlns="http://schemas.openxmlformats.org/spreadsheetml/2006/main" count="1367" uniqueCount="916">
  <si>
    <t>INGRESOS TRIBUTARIOS</t>
  </si>
  <si>
    <t>SOBRETASA AMBIENTAL</t>
  </si>
  <si>
    <t>INGRESOS NO TRIBUTARIOS</t>
  </si>
  <si>
    <t>PUBLICACIONES</t>
  </si>
  <si>
    <t>TASAS POR EVALUACION  AMBIENTAL</t>
  </si>
  <si>
    <t>TASA POR SEGUIMIENTO AMBIENTAL</t>
  </si>
  <si>
    <t>SALVOCONDUCTOS</t>
  </si>
  <si>
    <t>APORTES DE OTRAS ENTIDADES</t>
  </si>
  <si>
    <t>TRANSF. SECTOR ELECTRICO</t>
  </si>
  <si>
    <t>OTROS INGRESOS</t>
  </si>
  <si>
    <t>TASAS RETRIBUTIVAS</t>
  </si>
  <si>
    <t>TASAS POR USO DEL RECURSO HIDRICO</t>
  </si>
  <si>
    <t>TASA FORESTAL</t>
  </si>
  <si>
    <t>MULTAS</t>
  </si>
  <si>
    <t>RECURSOS DE LA NACION</t>
  </si>
  <si>
    <t>TOTAL INGRESOS</t>
  </si>
  <si>
    <t>APROPIACIONES PARA INVERSION DIRECTA</t>
  </si>
  <si>
    <t>APORTES A INVERSION DE PARAMOS</t>
  </si>
  <si>
    <t>1. Se consolidó la información por fuentes en donde se incluyó el recaudo de la vigencia, intereses, rendimientos financieros y recuperación cartera.</t>
  </si>
  <si>
    <t>2. Sobretasa Ambiental, Aunque el MFMP estabiliza el incremento de la inflación en 3% anual, esta renta tiene su propia dinámica y crece superior al IPC.</t>
  </si>
  <si>
    <t>3. Transferencias Sector Eléctrico, igual que el anterior, todo depende de la generación eléctrica en ISAGEN y las 4 termos en producción actualmente.</t>
  </si>
  <si>
    <t>4. La Tasa Retributiva, Evaluación y Seguimiento y Recurso Hídrico, dependen de la gestión de la misma Corporación, por lo tanto se incrementarn con porcentajes superiores a la inflación.</t>
  </si>
  <si>
    <t>5. el MFMP (Marco Fiscal de Mediano Plazo) establece un IPC promedio hasta el año 2032 del 3% en promedio.</t>
  </si>
  <si>
    <t>6. En sobretasa ambiental se descuenta lo correspondiente a la nómina misional, que aunque se paga con inversión, no hace parte de la inversión ambiental directa a programas y proyectos.</t>
  </si>
  <si>
    <t>7. Se aplicaron para la distribución de las fuentes en la inversión, los porcentajes establecios en la Ley 344 Art. 24 de 1996</t>
  </si>
  <si>
    <t>8. Los ingresos se determinan de acuerdo a lo establecido en la ley 99 de 1993 y demás decretos que la reglamentaron, como el 644 de 2021 sobre las transferencias sector eléctrico.</t>
  </si>
  <si>
    <t>todo depende del comportamiento de pagos de la ciudadanía para honrar la contribución del impuesto predial, aparte de las posibles amnistias tributarias que otorgue el gobierno.</t>
  </si>
  <si>
    <t>CORPORACION AUTONOMA REGIONAL DE SANTANDER - CAS</t>
  </si>
  <si>
    <t>PPTO. INGRESOS</t>
  </si>
  <si>
    <t>NOTAS:</t>
  </si>
  <si>
    <t>FUENTE DE RECURSO</t>
  </si>
  <si>
    <t>EVALUACION + SEGUIMIENTO</t>
  </si>
  <si>
    <t>SOBRETASA AMBIENTAL + TRANSF. SECTOR ELECTRICO</t>
  </si>
  <si>
    <t>LÍNEA ESTRATÉGICA No. 1</t>
  </si>
  <si>
    <t>PLAN ESTRATÉGICO</t>
  </si>
  <si>
    <t>% ASIGNADO</t>
  </si>
  <si>
    <t>PROGRAMA</t>
  </si>
  <si>
    <t>SUBPROGRAMA</t>
  </si>
  <si>
    <t>COD PGAR</t>
  </si>
  <si>
    <t>PROYECTOS</t>
  </si>
  <si>
    <t>COD PROD</t>
  </si>
  <si>
    <t>PRODUCTO</t>
  </si>
  <si>
    <t>DESCRIPCIÓN DEL PRODUCTO</t>
  </si>
  <si>
    <t>INDICADOR</t>
  </si>
  <si>
    <t xml:space="preserve">PROYECCIÓN FINANCIERA  POR AÑOS </t>
  </si>
  <si>
    <t>COD IND PROD</t>
  </si>
  <si>
    <t>IND PRODUCTO</t>
  </si>
  <si>
    <t>1.1 Articulación regional para la productividad competitiva y sostenible</t>
  </si>
  <si>
    <t xml:space="preserve">1.1.1 Promoción de Energías Renovables y Negocios Verdes </t>
  </si>
  <si>
    <t>1.1.1.1 Promoción de energías alternativas</t>
  </si>
  <si>
    <t>1.1.1.1.1</t>
  </si>
  <si>
    <t xml:space="preserve">Impulso para la adopción de fuentes no convencionales de energía </t>
  </si>
  <si>
    <t>Servicio de apoyo financiero para proyectos de inversión ambiental</t>
  </si>
  <si>
    <t>Comprende la transferencia de recursos del Fondo Nacional Ambiental-FONAM a las entidades del sector Ambiente y Desarrollo Sostenible que postulen proyectos de inversión ambiental.</t>
  </si>
  <si>
    <t>Proyectos apoyados</t>
  </si>
  <si>
    <t>1.1.1.2 Regionalización de la estrategia de negocios verdes en jurisdicción de la CAS</t>
  </si>
  <si>
    <t>1.1.1.2.1</t>
  </si>
  <si>
    <t xml:space="preserve">Fortalecimiento de la ventanilla única de negocios verdes. </t>
  </si>
  <si>
    <t>Servicio de asistencia técnica para la consolidación de negocios verdes</t>
  </si>
  <si>
    <t>Incluye la verificación y asesoría técnica en la consolidación de negocios verdes </t>
  </si>
  <si>
    <t xml:space="preserve">Negocios verdes consolidados </t>
  </si>
  <si>
    <t>1.1.1.2.2</t>
  </si>
  <si>
    <t>Generación de lineamientos para el fomento de bienes y servicios asociados a los negocios verdes</t>
  </si>
  <si>
    <t>Documentos de lineamientos técnicos para el fortalecimiento del desempeño ambiental de los sectores productivos</t>
  </si>
  <si>
    <t>Documentos cuyo objetivo es describir y explicar instrumentos, estándares, requisitos y condiciones necesarias para llevar a cabo un proceso o actividad</t>
  </si>
  <si>
    <t>Docuamento de lineamientos técnicos realizados</t>
  </si>
  <si>
    <t xml:space="preserve">1.1.1.3 Consolidación de negocios verdes </t>
  </si>
  <si>
    <t>1.1.1.3.1</t>
  </si>
  <si>
    <t>Promoción de proyectos de gestión agropecuaria sostenibles (P_POMCA)</t>
  </si>
  <si>
    <t>1.1.1.3.2</t>
  </si>
  <si>
    <t>Promoción del  desarrollo productivo a partir  de los recursos  forestales (PGOF)</t>
  </si>
  <si>
    <t>1.1.1.3.3</t>
  </si>
  <si>
    <t>Verificación  y asesorìa técnica para la consolidación y certificación de negocios verdes</t>
  </si>
  <si>
    <t xml:space="preserve">1.1.2 Promoción de iniciativas de producción limpia </t>
  </si>
  <si>
    <t>1.1.2.1 Promoción del diseño e implementación de programas de autorregulación y cumplimiento voluntario por parte de las empresas del sector público y privado</t>
  </si>
  <si>
    <t>1.1.2.1.1</t>
  </si>
  <si>
    <t>Diseño de un istrumento para el establecimiento de prácticas de producción más limpia en sectores productivos</t>
  </si>
  <si>
    <t>Documentos de lineamientos técnicos en el marco de incorporación de varibales ambientales en la planificación sectorial formulados</t>
  </si>
  <si>
    <t>1.1.2.1.2</t>
  </si>
  <si>
    <t>Apoyo y acompañamiento en el desarrollo de actividades para la reconverción a tecnologías limpias</t>
  </si>
  <si>
    <t>3201002</t>
  </si>
  <si>
    <t>320100203</t>
  </si>
  <si>
    <t>Programas de gestión ambiental sectorial diseñados</t>
  </si>
  <si>
    <t>1.1.3 Gestión Ambiental Sectorial y Urbana</t>
  </si>
  <si>
    <t>1.1.3.1 Gestión de Pasivos Ambientales en el área de jurisdicción de la CAS</t>
  </si>
  <si>
    <t>1.1.3.1.1</t>
  </si>
  <si>
    <t>Identificación y priorización de Pasivos Ambientales en el àrea de jurisdicción de la CAS</t>
  </si>
  <si>
    <t>Documentos de política para el fortalecimiento del desempeño ambiental de los sectores productivos</t>
  </si>
  <si>
    <t>Incluye la realización de documentos de política orientados al fortalecimiento del desempeño ambiental de los sectores productivos </t>
  </si>
  <si>
    <t>Documentos de política de pasivos ambientales formulados</t>
  </si>
  <si>
    <t>1.1.3.1.2</t>
  </si>
  <si>
    <t>Gestión de Remediación y Restauración de los pasivos ambientales priorizados</t>
  </si>
  <si>
    <t>Documentos de política de pasivos ambientales implementados</t>
  </si>
  <si>
    <t>1.1.3.2 Capacidad institucional para el seguimiento y control de permisos licencias y otros instrumentos de vigilancia ambiental</t>
  </si>
  <si>
    <t>3.1.2.3.1</t>
  </si>
  <si>
    <t>Tramites de permisos, concesiones autorizaciones y demas instrumentos de control y manejo  (1.1.2.2 - PAC); (1.1.2.7- PAC); (1.1.2.8 - PAC)</t>
  </si>
  <si>
    <t>Servicio de permisos y trámites ambientales</t>
  </si>
  <si>
    <t>Acciones orientadas a constatar y exigir el cumplimiento de todos los términos, obligaciones y condiciones que deriven el otorgamiento de permisos o trámites ambientales.</t>
  </si>
  <si>
    <t>Permisos y tramites ambientales otorgados</t>
  </si>
  <si>
    <t>3.1.2.3.2</t>
  </si>
  <si>
    <t xml:space="preserve">Otorgamiento  y seguimiento a licencias y permisos ambientales </t>
  </si>
  <si>
    <t>Servicio de licenciamiento ambiental</t>
  </si>
  <si>
    <t>Acciones orientadas a constatar y exigir el cumplimiento de todos los términos, obligaciones y condiciones que deriven el otorgamiento de  licencias ambientales</t>
  </si>
  <si>
    <t>Lincencias ambientales evaluadas</t>
  </si>
  <si>
    <t>TASAS POR EVALUACION  AMBIENTAL + TASA POR SEGUIMIENTO AMBIENTAL</t>
  </si>
  <si>
    <t>Servicio de seguimiento a licenciamiento ambiental</t>
  </si>
  <si>
    <t>Acciones orientadas a validar y exigir el cumplimiento de todos los requisitos de los proyectos licenciados.</t>
  </si>
  <si>
    <t>Proyectos licenciados con seguimiento realizado</t>
  </si>
  <si>
    <t>1.1.3.3 Gestión Ambiental Urbana</t>
  </si>
  <si>
    <t xml:space="preserve">Realización de actividades de análisis seguimiento prevención y control a indicadores que inciden sobre la calidad ambiental urbana </t>
  </si>
  <si>
    <t>3201012</t>
  </si>
  <si>
    <t>Documentos de política para mejorar la calidad ambiental de las áreas urbanas</t>
  </si>
  <si>
    <t>Incluye la realización de documentos de política para mejorar la calidad ambiental de las áreas urbanas</t>
  </si>
  <si>
    <t>320101200</t>
  </si>
  <si>
    <t xml:space="preserve">Documentos de política para mejorar la calidad ambiental de las áreas urbanas elaborados </t>
  </si>
  <si>
    <t>3201013</t>
  </si>
  <si>
    <t>Documentos de lineamientos técnicos para mejorar la calidad ambiental de las áreas urbanas</t>
  </si>
  <si>
    <t>Documentos cuyo objetivo es describir y explicar instrumentos, estándares, requisitos y condiciones necesarias para llevar a cabo un proceso o actividad en el marco del mejoramiento de la calidad ambiental de las áreas urbanas</t>
  </si>
  <si>
    <t>320101300</t>
  </si>
  <si>
    <t>Documentos de lineamientos técnicos para para mejorar la calidad ambiental de las áreas urbanas elaborados</t>
  </si>
  <si>
    <t>1.1.4 Gestión Integral de Residuos Sólidos y Peligrosos</t>
  </si>
  <si>
    <t>1.1.4.1 Desarrollo e implementación de instrumentos normativos para la gestión de los RESPEL</t>
  </si>
  <si>
    <t>1.1.4.1.1</t>
  </si>
  <si>
    <t>Formulación de términos de referencia para el manejo de RESPEL provenientes del sector de hidrocarburos (lodos contaminados (Y9))</t>
  </si>
  <si>
    <t xml:space="preserve">Documentos de política de residuos peligrosos implementados </t>
  </si>
  <si>
    <t>1.1.4.1.2</t>
  </si>
  <si>
    <t>Implementación de términos de referencia para el manejo de RESPEL provenientes del sector de hidrocarbuors (lodos contaminados (Y9))</t>
  </si>
  <si>
    <t>1.1.4.1.3</t>
  </si>
  <si>
    <t>Acompañamiento a los generadores y seguimiento a los gestores de Residuos Sólidos Peligrosos RESPEL</t>
  </si>
  <si>
    <t>1.1.4.2 Desarrollo e implementación de instrumentos normativos para la gestión de los RAEE</t>
  </si>
  <si>
    <t>1.1.4.2.1</t>
  </si>
  <si>
    <t>Formulación de los terminos de referencia para el manejo de RAEE provenientes del sectores productivos</t>
  </si>
  <si>
    <t>Documentos de política de residuos de aparatos eléctricos y electrónicos diseñados</t>
  </si>
  <si>
    <t>1.1.4.2.2</t>
  </si>
  <si>
    <t>Acompañamiento a los gestores de Residuos Sólidos RAEE</t>
  </si>
  <si>
    <t>Documentos de política de residuos de aparatos eléctricos y electrónicos implementados</t>
  </si>
  <si>
    <t>1.1.4.3 Formulación e implementación de un modelo de gestión de residuos sólidos con enfoque de economía circular</t>
  </si>
  <si>
    <t>1.1.4.3.1</t>
  </si>
  <si>
    <t>Documentos de política de producción y consumo sostenible implementados</t>
  </si>
  <si>
    <t>1.1.4.3.2</t>
  </si>
  <si>
    <t>Diseño de un modelo de gestión de residuos sólidos a nivel de factibilidad  bajo el concepto de economía circular, de carácter regional</t>
  </si>
  <si>
    <t>1.1.4.3.3</t>
  </si>
  <si>
    <t>Implementación del modelo de gestión de residuos sólidos bajo el concepto de economía circular, de carácter regional</t>
  </si>
  <si>
    <t>1.1.4.4 Desarrollo e implementación de instrumentos normativos para el manejo integral de residuos sólidos</t>
  </si>
  <si>
    <t>1.1.4.4.1</t>
  </si>
  <si>
    <t>Seguimiento y control a las metas de los PGIRs</t>
  </si>
  <si>
    <t>1.1.4.4.2</t>
  </si>
  <si>
    <t xml:space="preserve">Seguimiento y control a los programas de manejo ambiental de los sitios de disposición final </t>
  </si>
  <si>
    <t>1.1.5 Gestión de la contaminación del aire</t>
  </si>
  <si>
    <t>1.1.5.1 Diseño, implementación y operación de un sistema de monitoreo y seguimiento de la calidad del aire</t>
  </si>
  <si>
    <t>1.1.5.1.1</t>
  </si>
  <si>
    <t>Identificación y diseño de la red de monitoreo</t>
  </si>
  <si>
    <t>Servicio de vigilacia de la calidad del aire</t>
  </si>
  <si>
    <t xml:space="preserve">Acciones orientadas a vigilar la cálida del aire de una zona determinada. </t>
  </si>
  <si>
    <t>Documentos con diagnóstico de la calidad de aire elaborado</t>
  </si>
  <si>
    <t>Inventarios de fuentes fijas o móviles realizados</t>
  </si>
  <si>
    <t>1.1.5.1.2</t>
  </si>
  <si>
    <t>Implementación de la red de monitoreo y control de la calidad del aire</t>
  </si>
  <si>
    <t xml:space="preserve">Estaciones para el monitoreo de la calidad del aire implementadas </t>
  </si>
  <si>
    <t>1.1.5.1.3</t>
  </si>
  <si>
    <t>Seguimiento y control de la contaminación atmosférica</t>
  </si>
  <si>
    <t>Informes de resultados del modelo de dispersión de contaminantes elaborados</t>
  </si>
  <si>
    <t>Visitas de seguimiento al cumplimiento de estándares de calidad del aire realizadas</t>
  </si>
  <si>
    <t>Campaña de monitoreo de calidad del aire realizadas</t>
  </si>
  <si>
    <t>1.2 Conocimiento para el uso manejo y gestión sostenible del suelo</t>
  </si>
  <si>
    <t xml:space="preserve">1.2.1 Gestión sostenible del suelo </t>
  </si>
  <si>
    <t>1.2.1.1 Promoción de la gestión integral para la conservación del suelo</t>
  </si>
  <si>
    <t>1.2.1.1.1</t>
  </si>
  <si>
    <t>Promoción de proyectos productivos forestales de acuerdo con el Uso Potencial del Suelo (PGOF)</t>
  </si>
  <si>
    <t>Documentos de política de calidad del suelo Implementados</t>
  </si>
  <si>
    <t>1.2.1.1.2</t>
  </si>
  <si>
    <t xml:space="preserve">Recuperación ambiental del suelo (POMCAS) </t>
  </si>
  <si>
    <t>Documentos de política de calidad del suelo actualizados</t>
  </si>
  <si>
    <t>1.2.1.1.3</t>
  </si>
  <si>
    <t>Diseño, capacitación y puesta en marcha de programas de sustitución y reconversión de las actividades agropecuarias de alto impacto y pequeños mineros tradicionales, de acuerdo con lo establecido en el artìculo 10 de la Ley 1930 de 2018</t>
  </si>
  <si>
    <t>320100201</t>
  </si>
  <si>
    <t>320100202</t>
  </si>
  <si>
    <t>Documentos de lineamientos técnicos en el marco de incorporación de varibales ambientales en la planificación sectorial implementados</t>
  </si>
  <si>
    <t>1.2.1.1.4</t>
  </si>
  <si>
    <t>Gestión sostenible de sistemas productivos (POMCAS)</t>
  </si>
  <si>
    <t>Documentos de lineamientos técnicos para promover la gestión sostenible del suelo</t>
  </si>
  <si>
    <t xml:space="preserve">Incluye la formulación de estudios en los cuales se realiza la evaluación ambiental estratégica </t>
  </si>
  <si>
    <t>Documentos de lineamientos técnicos para promover la gestión sostenible del suelo elaborados</t>
  </si>
  <si>
    <t>1.2.1.2 Función ecológica de la propiedad</t>
  </si>
  <si>
    <t>1.2.1.2.1</t>
  </si>
  <si>
    <t>Identificación de predios de predios y áreas de importancia ambiental que conlleven a la declaratoria de áreas protegidas</t>
  </si>
  <si>
    <t>Documentos normativos para la gestión sostenible del suelo</t>
  </si>
  <si>
    <t>Incluye la realización de los documentos de contenido normativo para la reglamentación de las políticas ambientales y demás lineamientos técnicos en el marco de la gestión sostenible del suelo</t>
  </si>
  <si>
    <t>Documentos normativos para la gestiòn sostenible del suelo</t>
  </si>
  <si>
    <t>2.1 Conservación y administración del patrimonio natural</t>
  </si>
  <si>
    <t>2.1.1 Sostenibilidad del capital natural y la biodiversidad</t>
  </si>
  <si>
    <t>2.1.1.1 Conservación y restauración de ecosistemas</t>
  </si>
  <si>
    <t>2.1.1.1.1</t>
  </si>
  <si>
    <t>Acuerdos recíprocos para la conservación de AP y EE que contribuyan a la prestación de servicios ecosistémicos (SIRAP-AN)</t>
  </si>
  <si>
    <t>Documentos de lineamientos técnicos para la conservación de la biodiversidad y sus servicios ecosistémicos</t>
  </si>
  <si>
    <t>Documentos cuyo objetivo es brindar directrices para la conservación de una o varias especies (terrestres, dulceacuícolas o marinas) y de ecosistemas de importancia estratégica para el país.</t>
  </si>
  <si>
    <t>Documentos de lineamientos técnicos con acuerdos para uso y tenencia de parques elaborados</t>
  </si>
  <si>
    <t>2.1.1.1.2</t>
  </si>
  <si>
    <t>Conservación y  protección de los  recursos forestales (PGOF)</t>
  </si>
  <si>
    <t>servicio de reforestación de ecosistemas</t>
  </si>
  <si>
    <t>Acciones orientadas a la siembra, mantenimiento y monitoreo de especies vegetales que cumplen una función especifica en el área, sin buscar el restablecimiento del ecosistema inicial.</t>
  </si>
  <si>
    <t>Plantaciones forestales realizadas</t>
  </si>
  <si>
    <t>2.1.1.1.3</t>
  </si>
  <si>
    <t>Conservación de Fauna y Flora (PGOF)</t>
  </si>
  <si>
    <t>Documentos de investigación para la conservación de la biodiversidad y sus servicios eco sistémicos</t>
  </si>
  <si>
    <t>Incluye la elaboración de documentos orientados a ampliar el conocimiento para la preservación, uso, y restauración de la biodiversidad y sus Servicio eco sistémicos.</t>
  </si>
  <si>
    <t>Documentos de investigación sobre el estado de poblaciones de fauna y flora elaborados</t>
  </si>
  <si>
    <t>2.1.1.1.4</t>
  </si>
  <si>
    <t>Reforestación y Asistencia Técnica (PGOF)</t>
  </si>
  <si>
    <t>Árboles plantados</t>
  </si>
  <si>
    <t>Árboles con mantenimiento</t>
  </si>
  <si>
    <t>2.1.1.1.5</t>
  </si>
  <si>
    <t>Preservación y manejo de la diversidad ecosistémica (POMCA)</t>
  </si>
  <si>
    <t>Servicio de restauración de ecosistemas</t>
  </si>
  <si>
    <t>Incluye el restablecimiento del ecosistema degradado a una condición similar al ecosistema pre disturbio respecto a su composición, estructura, y funcionamiento.</t>
  </si>
  <si>
    <t>Áreas en proceso de restauración</t>
  </si>
  <si>
    <t>2.1.1.1.6</t>
  </si>
  <si>
    <t>Protección y manejo de las coberturas asociadas a los ecosistemas de humedales (POMCA)</t>
  </si>
  <si>
    <t>2.1.1.1.7</t>
  </si>
  <si>
    <t>Mantenimiento y/o aislamiento de las áreas restauradas, rehabilitadas y recuperadas en áreas estratégicas y de protección en cuencas hidrográficas de la jurisdicción. (2.1.1.6 - PAC)</t>
  </si>
  <si>
    <t>Áreas en proceso restauración aisladas</t>
  </si>
  <si>
    <t>Áreas en proceso restauración en mantenimiento</t>
  </si>
  <si>
    <t>2.1.1.1.8</t>
  </si>
  <si>
    <t xml:space="preserve">Rehabilitación y recuperación de áreas estratégicas y de protección en cuencas hidrográficas de la jurisdicción. (2.1.1.11 - PAC); (2.1.1.12 - PAC) </t>
  </si>
  <si>
    <t xml:space="preserve">Áreas en proceso de restauración </t>
  </si>
  <si>
    <t>2.1.1.1.9</t>
  </si>
  <si>
    <t>Protección y manejo de coberturas en ecosistemas estratégicos de bosques de galería y riparios (POMCA)</t>
  </si>
  <si>
    <t>Servicio de recuperación de cuerpos de agua lénticos y lóticos</t>
  </si>
  <si>
    <t>Incluye las actividades para recuperar la capacidad hidráulica de cuerpos de agua con miras a recuperar sus servicios ecosistémicos, entre ellos, prevención de inudaciones, oferta de agua,  la capacidad de almacenamiento de agua, conectividad hidráulica, hábitat para especies acuáticas</t>
  </si>
  <si>
    <t>Bosque Ripario Recuperado</t>
  </si>
  <si>
    <t>2.1.1.2 Delimitación, zonificación y administración de ecosistemas estratégicos</t>
  </si>
  <si>
    <t>2.1.1.2.1</t>
  </si>
  <si>
    <t>Zonificación, establecimiento de los regímenes de uso, elaboración Planes de Manejo e implementación de acciones en los Páramos delimitados en la jurisdicción (2.1.1.1 - PAC)</t>
  </si>
  <si>
    <t>Servicio de protección de ecosistemas</t>
  </si>
  <si>
    <t>Incluye las acciones orientadas a la administración y manejo de áreas bajo el control de las corporaciones autónomas regionales y de las corporaciones de desarrollo sostenible</t>
  </si>
  <si>
    <t>Áreas de ecosistemas protegidas</t>
  </si>
  <si>
    <t>Documentos de lineamientos técnicos para la conservación de la biodiversidad y sus servicios eco sistémicos</t>
  </si>
  <si>
    <t>Documentos con lineamientos técnicos de zonificación formulados</t>
  </si>
  <si>
    <t>2.1.1.2.2</t>
  </si>
  <si>
    <t>Protección, conservación y adquisición de áreas estratégicas para la regulación hídrica regional (2.1.1.8 - PAC); (POMCA)</t>
  </si>
  <si>
    <t>Servicio declaración de áreas protegidas</t>
  </si>
  <si>
    <t>Acciones orientadas a la designación de un área definida geográficamente como un área protegida con el fin de conservar el ecosistema.</t>
  </si>
  <si>
    <t xml:space="preserve">Nuevas áreas declaradas protegidas </t>
  </si>
  <si>
    <t>2.1.1.2.3</t>
  </si>
  <si>
    <t>Delimitación, realinderación, declaración o inscripción Ecosistemas Estratégicos o áreas protegidas. (2.1.1.10 - PAC)</t>
  </si>
  <si>
    <t>Servicio de registro de áreas protegidas</t>
  </si>
  <si>
    <t>Incluye el registro de las áreas protegidas del Sistema Nacional de Áreas Protegidas en cada una de sus categorías en el Registro Único Nacional de Áreas Protegidas – RUNAP.</t>
  </si>
  <si>
    <t>Áreas protegidas registradas en el Registro Único Nacional de Áreas Protegidas</t>
  </si>
  <si>
    <t>2.1.1.2.4</t>
  </si>
  <si>
    <t>Implementación de acciones para la gestión y fortalecimiento de las áreas y ecosistémas compartidos</t>
  </si>
  <si>
    <t>3202002</t>
  </si>
  <si>
    <t>Documentos de planeación para la conservación de la biodiversidad y sus servicios eco sistémicos</t>
  </si>
  <si>
    <t>Documentos cuyo objetivo es plasmar una visión de futuro a nivel país, entidad territorial, comunidad, sector, región, entidad o cualquier nivel de desagregación que se requiera. Incluye objetivos, estrategias, metas e indicadores</t>
  </si>
  <si>
    <t>320200200</t>
  </si>
  <si>
    <t xml:space="preserve">Documentos de planeación realizados </t>
  </si>
  <si>
    <t>2.1.1.2.5</t>
  </si>
  <si>
    <t>Actualiazación de coberturas de POMCA aprobados (POMCAS)</t>
  </si>
  <si>
    <t>3202008</t>
  </si>
  <si>
    <t>Servicio de administración y manejo de áreas protegidas</t>
  </si>
  <si>
    <t>Incluye el desarrollo de actividades necesarias para administrar y manejar las áreas pertenecientes al Sistema Nacional de Áreas Protegidas, así como determinar el uso y el funcionamiento de las mismas</t>
  </si>
  <si>
    <t>320200800</t>
  </si>
  <si>
    <t xml:space="preserve">Áreas administradas </t>
  </si>
  <si>
    <t>2.1.1.2.6</t>
  </si>
  <si>
    <t xml:space="preserve">Identificación de otras medidas efectivas de conservación OMEC </t>
  </si>
  <si>
    <t>3202001</t>
  </si>
  <si>
    <t>320200112</t>
  </si>
  <si>
    <t>Documentos de lineamientos técnicos  implementados</t>
  </si>
  <si>
    <t>2.1.1.3 Prevención y control del tráfico ilegal de especies silvestres</t>
  </si>
  <si>
    <t>2.1.1.3.1</t>
  </si>
  <si>
    <t>Apoyo para cofinanciar la implementación y ejecución de medidas de manejo, protección y conservación de especies de  flora y fauna amenazadas continentales. (2.1.1.2 - PAC) (2.1.1.3 - PAC)</t>
  </si>
  <si>
    <t>Servicio de asitencia técnica para la protección de la fauna y flora silvestre</t>
  </si>
  <si>
    <t>Incluye acompañamiento entidades gubernamentales y no gubernamentales en temas de protección a las especies de fauna y flora silvestres, además de la formulación, seguimiento y control a programas para asegurar el uso sostenible y protección de especies de fauna y flora incluidas en los apéndices Convención sobre el Comercio Internacional de Especies Amenazadas de Fauna y Flora Silvestres - CITES.</t>
  </si>
  <si>
    <t xml:space="preserve">Entidades asistidas </t>
  </si>
  <si>
    <t>Servicio de control y vigilancia al tráfico ilegal de especies</t>
  </si>
  <si>
    <t>Incluye acciones orientadas a la atención de todas aquellas actividades ilícitas de aprovechamiento, movilización, tenencia, uso y comercialización de especímenes silvestres.</t>
  </si>
  <si>
    <t>Operativos de control y vigilacia realizados</t>
  </si>
  <si>
    <t>Especies decomizadas</t>
  </si>
  <si>
    <t>2.1.1.3.2</t>
  </si>
  <si>
    <t>Apoyo para cofinanciar la implementación y ejecución de medidas de manejo, protección y conservación de especies de flora y fauna  invasora continentales. (2.1.1.4 - PAC) (2.1.1.5 - PAC)</t>
  </si>
  <si>
    <t>Documentos de lineamientos técnicos para el manejo de especies invasoras elaborados</t>
  </si>
  <si>
    <t>2.1.1.3.5</t>
  </si>
  <si>
    <t>Fortalecimiento e implementación de acciones para el Manejo, Control y Vigilancia Ambiental. (2.1.1.7 - PAC); (PGOF)</t>
  </si>
  <si>
    <t>3202032</t>
  </si>
  <si>
    <t>Servicio de prevención, vigilancia y control de las áreas protegidas</t>
  </si>
  <si>
    <t>Incluye el desarrollo de actividades necesarias para el ejercicio de la autoridad ambiental en las áreas protegidas </t>
  </si>
  <si>
    <t>320203200</t>
  </si>
  <si>
    <t>Áreas cubiertas con jornadas de vigilancia</t>
  </si>
  <si>
    <t>Incluye acciones orientadas a la atención de todas aquellas actividades ilícitas de aprovechamiento, movilización, tenencia, uso y comercialización de especímenes silvestres</t>
  </si>
  <si>
    <t>Especies decomisadas</t>
  </si>
  <si>
    <t>2.1.2 Áreas Protegidas</t>
  </si>
  <si>
    <t>2.1.2.1 Conservación de la biodiversidad y la permanencia cultural de las comunidades relacionadas con las áreas protegidas</t>
  </si>
  <si>
    <t>2.1.2.1.1</t>
  </si>
  <si>
    <t>Implementación de una estrategia para la obtención de material vegetal con fines de restauración de ecosistemas</t>
  </si>
  <si>
    <t>Servicio de producción de plántulas en viveros</t>
  </si>
  <si>
    <t>Acciones orientadas a producir plántulas en viveros que serán utilizadas en la recuperación de ecosistemas degradados</t>
  </si>
  <si>
    <t>Plántulas producidas</t>
  </si>
  <si>
    <t>2.1.2.1.2</t>
  </si>
  <si>
    <t>Conservación de la biodiversidad y la permanencia cultural de las comunidades  relacionadas con las áreas protegidas</t>
  </si>
  <si>
    <t>3202031</t>
  </si>
  <si>
    <t>Documentos de lineamientos técnicos con acuerdos de uso, ocupación y tenencia en las áreas protegidas</t>
  </si>
  <si>
    <t>Documentos que contienen estrategias, directrices y acuerdos que orientan el manejo y solución de conflictos relacionados con el uso, ocupación y tenencia en las áreas protegidas administradas por Parques Nacionales Naturales.</t>
  </si>
  <si>
    <t>320203100</t>
  </si>
  <si>
    <t xml:space="preserve">Acuerdos de uso con campesinos que ocupan las áreas protegidas suscritos </t>
  </si>
  <si>
    <t>2.1.2.1.3</t>
  </si>
  <si>
    <t>Saneamiento de predios en áreas de importancia ambiental y transición con áreas protegidas</t>
  </si>
  <si>
    <t>Servicio de prevención vigilancia y control de las áreas protegidas</t>
  </si>
  <si>
    <t>Incluye el desarrollo de actividades necesarias para el ejercicio de la autoridad ambiental en las áreas protegidas</t>
  </si>
  <si>
    <t>Predios saneados</t>
  </si>
  <si>
    <t>2.1.2.1.4</t>
  </si>
  <si>
    <t>Fortalecimiento y ampliación del mecanismo de pago por Pagos por Servicios Ambientales (PSA) e incentivos a la conservación. (2.1.1.13. - PAC)</t>
  </si>
  <si>
    <t xml:space="preserve">Servicio de apoyo financiero para la implementación de esquema de pagos por servicios ambientales  </t>
  </si>
  <si>
    <t>Incluye el diseño y entrega de instrumentos económicos para dar incentivos a los usuarios del suelo, de manera que continúen ofreciendo un servicio ambiental (ecológico) que beneficia a la sociedad como un todo.</t>
  </si>
  <si>
    <t>Áreas con esquemas de pagos por servicios ambientales implementados</t>
  </si>
  <si>
    <t>2.1.2.1.5</t>
  </si>
  <si>
    <t>Uso Sostenible de los bosques  naturales (PGOF)</t>
  </si>
  <si>
    <t>2.1.2.2 Ordenamiento ambiental del territorio</t>
  </si>
  <si>
    <t>2.1.2.2.1</t>
  </si>
  <si>
    <t>Fortalecimiento y apoyo a la formulación e implementación de políticas públicas para la conservación en el SIRAP-AN (SIRAP-AN)</t>
  </si>
  <si>
    <t xml:space="preserve">Documentos de lineamientos técnicos para la conservación de la biodiversidad y sus servicios ecosistémicos </t>
  </si>
  <si>
    <t>Documentos de lineamientos técnicos con instrumentos económicos y financieros realizados</t>
  </si>
  <si>
    <t>2.1.2.2.2</t>
  </si>
  <si>
    <t>Incremento de la representatividad de ecosistemas en nuevas áreas protegidas del SIRAP-AN y sus estrategias complementarias de conservación. (SIRAP-AN)</t>
  </si>
  <si>
    <t>Áreas protegidas ampliadas</t>
  </si>
  <si>
    <t>2.1.2.2.3</t>
  </si>
  <si>
    <t>Formulación, Actualización, adopción e implementación de  Planes de manejo o Implementar actividades de los Planes de Manejo de áreas protegidas. (2.1.1.9 - PAC); (SIRAP-AN)</t>
  </si>
  <si>
    <t xml:space="preserve"> Documentos de lineamientos técnicos para la conservación de la biodiversidad y sus servicios ecosistémicos</t>
  </si>
  <si>
    <t>Documentos de lineamientos técnicos implementados</t>
  </si>
  <si>
    <t>2.2 Conocimiento del potencial económico de la biodiversidad</t>
  </si>
  <si>
    <t>2.2.1 Biotecnología y bioprospección</t>
  </si>
  <si>
    <t>2.2.1.1 Conocimiento y valoración del patrimonio natural</t>
  </si>
  <si>
    <t>2.1.3.1.1</t>
  </si>
  <si>
    <t>Fortalecimiento de la región a partir de la apropiación social e interinstitucional como base para la generación de conocimiento (SIRAP-AN)</t>
  </si>
  <si>
    <t>3202014</t>
  </si>
  <si>
    <t>Servicio de educación informal en el marco de la conservación de la biodiversidad y los Servicio ecostémicos</t>
  </si>
  <si>
    <t xml:space="preserve">Corresponde a las capacitaciones destinadas a los agentes ambientales en el marco de la conservación de la biodiversidad y los Servicio ecosistemicos.  </t>
  </si>
  <si>
    <t>320201400</t>
  </si>
  <si>
    <t>Personas capacitadas</t>
  </si>
  <si>
    <t>320201401</t>
  </si>
  <si>
    <t xml:space="preserve">Documento con plan de educación ambiental elaborado </t>
  </si>
  <si>
    <t>320201402</t>
  </si>
  <si>
    <t xml:space="preserve">Talleres realizados </t>
  </si>
  <si>
    <t>2.1.3.1.2</t>
  </si>
  <si>
    <t>Desarrollo sostenible del potencial económico de la biodiversidad, y el aporte de información en el conocimiento y la conservación.. Valoración económica de servicios ecosistémicos de la cuenca hídrográficas de la jurisdicción (POMCA)</t>
  </si>
  <si>
    <t>3202004</t>
  </si>
  <si>
    <t>320200400</t>
  </si>
  <si>
    <t>Documentos de investigación realizados</t>
  </si>
  <si>
    <t>320200401</t>
  </si>
  <si>
    <t xml:space="preserve">Documentos de investigación de especies elaborados </t>
  </si>
  <si>
    <t>320200402</t>
  </si>
  <si>
    <t xml:space="preserve">Documentos de investigación sobre el estado de poblaciones de fauna y flora elaborados </t>
  </si>
  <si>
    <t>3.1 Planificación  y administración del recurso hídrico</t>
  </si>
  <si>
    <t>3.1.1 Planificación y manejo del recurso hídrico</t>
  </si>
  <si>
    <t>3.1.1.1 Formulación de planes de ordenación y manejo de cuencas hidrográficas (POMCAS)</t>
  </si>
  <si>
    <t>3.1.1.1.1</t>
  </si>
  <si>
    <t xml:space="preserve">Formulación del plan de ordenación y manejo de cuencas hidrogràficas del río Bajo Lebrija en Cachira Norte. </t>
  </si>
  <si>
    <t xml:space="preserve">Documentos de planeación para la gestión integral del recurso hídrico </t>
  </si>
  <si>
    <t>320300207</t>
  </si>
  <si>
    <t>Documentos de planeación del plan de ordenación y manejo ambiental de cuenca hidrográfica elaborados</t>
  </si>
  <si>
    <t>3.1.1.1.2</t>
  </si>
  <si>
    <t>Formulación del plan de ordenación y manejo de cuencas hidrogràficas del río Bajo Chicamocha</t>
  </si>
  <si>
    <t>3.1.1.1.3</t>
  </si>
  <si>
    <t>Formulación del plan de ordenación y manejo de cuencas hidrogràficas del río Fonce</t>
  </si>
  <si>
    <t>3.1.1.1.4</t>
  </si>
  <si>
    <t>Formulación del plan de ordenación y manejo de cuencas hidrogràficas del río Cobugón - Cobaría</t>
  </si>
  <si>
    <t>3.1.1.1.5</t>
  </si>
  <si>
    <t>Formulación del plan de ordenación y manejo de cuencas hidrogràficas del río Chitagá</t>
  </si>
  <si>
    <t>3.1.1.1.6</t>
  </si>
  <si>
    <t>Formulación del plan de ordenación y manejo de cuencas hidrogràficas del río Medio Chicamocha</t>
  </si>
  <si>
    <t>3.1.1.2 Formulación de Planes de Ordenamiento del Recurso Hídrico</t>
  </si>
  <si>
    <t>3.1.1.2.1</t>
  </si>
  <si>
    <t>Priorización de corrientes para la Formulación de los Planes de Ordenamiento del Recurso Hìdrico PORH</t>
  </si>
  <si>
    <t>Documentos de planeación para el ordenamiento del recurso hídrico formulados</t>
  </si>
  <si>
    <t>3.1.1.2.2</t>
  </si>
  <si>
    <t>Formular Planes de Ordenamiento del Recurso Hídrico PORH, sobre los cuerpos de agua priorizados. (3.1.1.2 PAC); (POMCAS)</t>
  </si>
  <si>
    <t xml:space="preserve">Cuerpos de agua con Plan de Ordenamiento del Recurso Hídrico formulados. </t>
  </si>
  <si>
    <t>3203005</t>
  </si>
  <si>
    <t>Documentos de estudios técnicos regionales sobre recurso hídrico</t>
  </si>
  <si>
    <t xml:space="preserve">Incluye la elaboración de estudios sobre la distribución, la oferta, la demanda y la calidad del recurso hídrico </t>
  </si>
  <si>
    <t>320300503</t>
  </si>
  <si>
    <t xml:space="preserve">Documentos de estudios técnicos con información consolidada de demanda de agua en cuerpos de agua publicados </t>
  </si>
  <si>
    <t>320300501</t>
  </si>
  <si>
    <t>Documentos de estudios técnicos con determinación de objetivos de calidad para cuerpos de agua adoptados</t>
  </si>
  <si>
    <t>3.1.1.3     Formulación de planes de manejo de acuífereros y microcuencas</t>
  </si>
  <si>
    <t>3.1.1.3.1</t>
  </si>
  <si>
    <t>Formular, Adoptar e implementar  Planes de Manejo de Acuíferos (PMA), priorizados. (3.1.1.6); (3.1.1.9 - PAC); (POMCAS)</t>
  </si>
  <si>
    <t xml:space="preserve">Documentos con Plan de Manejo Ambiental de Acuíferos formulados </t>
  </si>
  <si>
    <t>3.1.1.3.3</t>
  </si>
  <si>
    <t xml:space="preserve">Realizar acotamiento de Rondas Hídricas de las corrientes priorizadas en la jurisdicción de la CAS. (3.1.1.11 - PAC); (3.1.1.10 - PAC) </t>
  </si>
  <si>
    <t xml:space="preserve">Servicio de delimitación de rondas </t>
  </si>
  <si>
    <t>Incluye las acciones y elaboración de estudios  técnicos orientados a la delimitación de las rondas hídricas.</t>
  </si>
  <si>
    <t xml:space="preserve">Rondas hídricas delimitadas </t>
  </si>
  <si>
    <t>3.1.1.3.4</t>
  </si>
  <si>
    <t>Realizar la Reglamentación de las corrientes hídricas priorizados con problemas en los usos y los goces. (3.1.1.1 - PAC)</t>
  </si>
  <si>
    <t xml:space="preserve">Documentos normativos para la gestión integral del recurso hídrico </t>
  </si>
  <si>
    <t>Incluye la realización de los documentos de contenido normativo para la reglamentación de las políticas ambientales y demás lineamientos técnicos del programa.</t>
  </si>
  <si>
    <t>Resoluciones relacionadas con calidad, uso y planificación del recurso hídrico expedido</t>
  </si>
  <si>
    <t xml:space="preserve">3.1.2 Regulación del uso y manejo del recurso hídrico </t>
  </si>
  <si>
    <t>3.1.2.1 Estado dinámica y tendencias del recurso hídrico</t>
  </si>
  <si>
    <t>3.1.2.1.1</t>
  </si>
  <si>
    <t>Elaboración de evaluaciones regionales del agua por subzonas hidrográficas</t>
  </si>
  <si>
    <t>3203021</t>
  </si>
  <si>
    <t>Cartografía ambiental temática</t>
  </si>
  <si>
    <t xml:space="preserve">Incluye las acciones orientadas al estudio y a la elaboración de mapas a diferentes escalas sobre temáticas ambientales </t>
  </si>
  <si>
    <t>320302104</t>
  </si>
  <si>
    <t>Mapa de oferta hídrica realizado</t>
  </si>
  <si>
    <t>Incluye la elaboración de estudios sobre la distribución, la oferta, la demanda y la calidad del recurso hídrico</t>
  </si>
  <si>
    <t>Documentos de estudios técnicos realizados</t>
  </si>
  <si>
    <t>3.1.2.2 Promoción del uso eficiente y ahorro del agua</t>
  </si>
  <si>
    <t>3.1.2.2.1</t>
  </si>
  <si>
    <t>Realizar el Seguimiento, control a los programas de uso eficiente y ahorro del agua (PUEAA) de la vigencia. (3.1.1.8 PAC)</t>
  </si>
  <si>
    <t xml:space="preserve">Servicio de asistencia técnica para la promoción del us eficiente y ahorro del agua </t>
  </si>
  <si>
    <t>Diferentes usuarios del agua que permita crear un habito sostenible en el uso del agua</t>
  </si>
  <si>
    <t xml:space="preserve">Proyectos para la formulación de uso eficiente y ahorro del agua formulados </t>
  </si>
  <si>
    <t>3.1.2.3 Mejoramiento de la calidad y control de la contaminación del recurso hídrico</t>
  </si>
  <si>
    <t>Formulación del Programa Institucional Regional de Monitoeo de Calidad y Cantidad de agua - PIRMA</t>
  </si>
  <si>
    <t>Implementación del Programa Institucional Regional de Monitoeo de Calidad y Cantidad de agua - PIRMA.  (3.1.1.4 - PAC)</t>
  </si>
  <si>
    <t>3203009</t>
  </si>
  <si>
    <t>Servicio de caracterización de la calidad del agua</t>
  </si>
  <si>
    <t>Incluye la medición de la oferta y demanda de agua en detalle suficiente para asignar eficientey eficazmente el recurso hídrico a nivel de cuencas priorizadas aguas superficiales, subterráneas y marino costeras.</t>
  </si>
  <si>
    <t>320300903</t>
  </si>
  <si>
    <t xml:space="preserve">Puntos de monitoreo de parámetros de calidad de agua in situ </t>
  </si>
  <si>
    <t>3203010</t>
  </si>
  <si>
    <t>Servicio de modelación hidráulica</t>
  </si>
  <si>
    <t xml:space="preserve">Acciones orientadas al diseño e implementación de modelos hidráulicos que contengan la caracterización de la variación espacial y temporal de la velocidad y profundidad del agua </t>
  </si>
  <si>
    <t>320301000</t>
  </si>
  <si>
    <t>Modelos hidráulicos implementados</t>
  </si>
  <si>
    <t>3203011</t>
  </si>
  <si>
    <t>Servicio de modelación hidrológica</t>
  </si>
  <si>
    <t>Acciones orientadas al diseño e implementación de modelos hidrológicos en los que se representan las cuencas hidrográficas y cada uno de los componentes del ciclo hidrológico con el fin de facilitar el ordenamiento del territorio y la toma de decisiones</t>
  </si>
  <si>
    <t>320301100</t>
  </si>
  <si>
    <t>Modelos hidrológicos implementados</t>
  </si>
  <si>
    <t>3203012</t>
  </si>
  <si>
    <t>Servicio de modelación de calidad del agua y de sedimentos</t>
  </si>
  <si>
    <t>Consiste en la generación de información sobre la simulación del comportamiento y los cambios en la concentración transportados por el agua</t>
  </si>
  <si>
    <t>320301200</t>
  </si>
  <si>
    <t>Modelos de calidad del agua y de sedimentos implementados</t>
  </si>
  <si>
    <t>3203023</t>
  </si>
  <si>
    <t>Servicio de manejo de datos hidrometeorológicos y de calidad del agua</t>
  </si>
  <si>
    <t>Hardware y software para la transmisión, captura, almacenamiento y difusión de datos e información hidrológica, meteorológica y de calidad del agua</t>
  </si>
  <si>
    <t>320302300</t>
  </si>
  <si>
    <t>Sistema de almacenamiento de datos hidrometeorológicos en funcionamiento</t>
  </si>
  <si>
    <t>320302301</t>
  </si>
  <si>
    <t>Serie de datos generada</t>
  </si>
  <si>
    <t>3.1.2.3.4</t>
  </si>
  <si>
    <t>Cofinanciación para estudios, diseños, construcción u optimización de Sistemas de tratamiento y conducción de aguas residuales del área Urbana, rural y sectores productivos. (3.1.1.3 - PAC)</t>
  </si>
  <si>
    <t xml:space="preserve">Documentos de estudios técnicos regionales sobre recurso hídrico </t>
  </si>
  <si>
    <t xml:space="preserve">Documentos de estudios técnicos realizados </t>
  </si>
  <si>
    <t>Realizar el Seguimiento, control a los planes de saneamiento y manejo de vertimientos (PSMV) en cada vigencia (3.1.1.5 - PAC)</t>
  </si>
  <si>
    <t>320300502</t>
  </si>
  <si>
    <t xml:space="preserve">Documentos de estudios técnicos  con determinación de metas de reducción de carga contaminante para cuerpos de agua publicados </t>
  </si>
  <si>
    <t xml:space="preserve">Servicio  de seguimiento y control a usuarios del recurso hídrico </t>
  </si>
  <si>
    <t xml:space="preserve">Corresponde a las actividades de seguimiento y control realizado a los usuarios del recurso hídrico. </t>
  </si>
  <si>
    <t xml:space="preserve">Visitas de seguimiento y control realizadas </t>
  </si>
  <si>
    <t>3.1.2.3.5</t>
  </si>
  <si>
    <t xml:space="preserve">Diseño, construcción, dotación y certificación  de un laboraratorio de calidad de agua </t>
  </si>
  <si>
    <t>3203025</t>
  </si>
  <si>
    <t>Laboratorios construidos y dotados</t>
  </si>
  <si>
    <t xml:space="preserve">Incluye la construcción de laboratorios con el fin de contribuir con la generación de información que contribuya al conocimiento de los procesos de deterioro, contaminación o  recuperación de los recursos biofísicos del país. A su vez, contiene la dotación a la infraestructura construida. </t>
  </si>
  <si>
    <t>320302500</t>
  </si>
  <si>
    <t xml:space="preserve">Laboratorios construidos y dotados </t>
  </si>
  <si>
    <t>3203026</t>
  </si>
  <si>
    <t>Laboratorios mejorados y dotados</t>
  </si>
  <si>
    <t>Obra destinadas a corregir, renovar u optimizar las instalaciones existentes, a fin de garantizar mejores condiciones del laboratorio o a ampliar su capacidad analítica. A su vez, contiene la dotación a la infraestructura mejorada</t>
  </si>
  <si>
    <t>320302600</t>
  </si>
  <si>
    <t>3.2 Estrategia regional para la gobernanza del agua</t>
  </si>
  <si>
    <t xml:space="preserve">3.2.1 Gobernanza del agua </t>
  </si>
  <si>
    <t>3.2.1.1 Participación ciudadana y cultura del agua</t>
  </si>
  <si>
    <t>3.2.1.1.1</t>
  </si>
  <si>
    <t>Establecimeinto de una red de monitoreo participativo como mecanismo para mejoraramiento el conocimiento ambiental en el marco del proyecto INSPIRAGUA</t>
  </si>
  <si>
    <t>3203037</t>
  </si>
  <si>
    <t>Servicio de asistencia técnica para el desarrollo de estrategias sobre la efectiva gobernanza del agua</t>
  </si>
  <si>
    <t>Acciones orientados al desarrollo  de estrategias de la  participación, cultura del agua, manejo de conflictos y de proyectos estratégicos  asociados al agua de los actores para la Gestión Integral del Recurso Hídrico</t>
  </si>
  <si>
    <t>320303700</t>
  </si>
  <si>
    <t>Asistencias técnicas a las  Autoridades Ambientales competentes en las estrategias de gobernanza del agua  realizadas</t>
  </si>
  <si>
    <t>4.1 Gestión de la información científica</t>
  </si>
  <si>
    <t xml:space="preserve">4.1.1 Información científica </t>
  </si>
  <si>
    <t>4.1.1.1 Gestión del conocimiento ambiental a partir del análisis de Información Científica</t>
  </si>
  <si>
    <t>4.1.1.1.1</t>
  </si>
  <si>
    <t>Seguimiento y control de la deforestación a partir de la implemntación de un sistema de información geogràfico</t>
  </si>
  <si>
    <t>3204058</t>
  </si>
  <si>
    <t>Servicio de información sobre deforestación implementado</t>
  </si>
  <si>
    <t>Corresponde al proceso que asegura la disposición de la información de manera accesible, confiable y oportuna.</t>
  </si>
  <si>
    <t>320405800</t>
  </si>
  <si>
    <t>Sistema de información sobre deforestación implementado</t>
  </si>
  <si>
    <t>320405801</t>
  </si>
  <si>
    <t>Boletines sobre deforestación publicados</t>
  </si>
  <si>
    <t>4.1.1.1.2</t>
  </si>
  <si>
    <t>Diseño de una estrategia de investigación ambiental</t>
  </si>
  <si>
    <t>3204054</t>
  </si>
  <si>
    <t>Documentos de política para la gestión de  la información y el conocimiento  ambiental</t>
  </si>
  <si>
    <t>Incluye la realización de documentos de política orientados la generación y gestión del información y el conocimiento  ambiental</t>
  </si>
  <si>
    <t>320405400</t>
  </si>
  <si>
    <t>Documentos de Política elaborados</t>
  </si>
  <si>
    <t>4.1.1.1.3</t>
  </si>
  <si>
    <t>Realización alianzas para la generación  de estudios científicos de investigación aplicada y de estudios de investigación Básica</t>
  </si>
  <si>
    <t>3204001</t>
  </si>
  <si>
    <t>Documentos de investigación para la gestión de la información y el conocimiento ambiental</t>
  </si>
  <si>
    <t>Incluye la elaboración de documentos de investigación orientados a ampliar el conocimiento científico ambiental</t>
  </si>
  <si>
    <t>320400100</t>
  </si>
  <si>
    <t xml:space="preserve">Documentos de investigación realizados </t>
  </si>
  <si>
    <t>4.2 Gestión de información ambiental</t>
  </si>
  <si>
    <t>4.2.1 Infraestructura y equipamiento para el desarrollo de actividades de investigación</t>
  </si>
  <si>
    <t>4.2.1.1 Fortalecimiento de la infraestructura para el manejo de información ambiental y cargue a plataformas</t>
  </si>
  <si>
    <t>4.2.1.1.1</t>
  </si>
  <si>
    <t>Fortalecimiento de las tecnologías de información geográfica y sistema georrefenciado</t>
  </si>
  <si>
    <t>3204048</t>
  </si>
  <si>
    <t>Servicio de administracion de los sistemas de información para los procesos de toma de decisiones</t>
  </si>
  <si>
    <t>Corresponde  a los sistemas de información  que se utilizan para la administración de datos, información, entre otros, para los procesos de toma de decisiones. </t>
  </si>
  <si>
    <t>320404800</t>
  </si>
  <si>
    <t>Sistemas de información fortalecidos y actualizados</t>
  </si>
  <si>
    <t>4.2.1.1.2</t>
  </si>
  <si>
    <t>Estandarización de modelos de almacenamiento de información y datos que permitan la interoperabilidad con diferentes entidades del SINA. (4.1.1.1 -PAC)</t>
  </si>
  <si>
    <t>Servicio de información para la gestión del conocimiento  ambiental implementado </t>
  </si>
  <si>
    <t>Corresponde al proceso que asegura la disposición de la información de manera accesible, confiable y oportuna; así como también corresponde a la información en componentes funcionales y no funcionales de intercambio de información entre los subsistemas que conforman el SIAC;  mecanismos de articulación del SAIC con otros sistemas de información sectoriales del país; desarrollar metodologias y aplicativos para el intercambio y consolidación de información geográfica y alfanumerica ambiental a nivel regional; y capacitar a entidades del SINA en la articulación  de los sistemas de información ambiental nacional con el regional</t>
  </si>
  <si>
    <t>Sistemas de información implementados</t>
  </si>
  <si>
    <t>Servicios tecnológicos para el sistema de información ambiental </t>
  </si>
  <si>
    <t>Corresponde al proceso que asegura la disponibilidad del servicio a través de la infraestructura informática tanto de software como de hardware, y lo relacionado con seguridad informática; así como también corresponde a las acciones orientadas a crear, mantener y actualizar la información del SIAC, asi como la socialización y difusión de las misma. Hace referencia a información ambiental nacional y regional actualizada en el portal y visor del SIAC; divulgación y capacitación de los servicios de información ambiental; actualización del PETI sectorial; ventanilla VITAL.</t>
  </si>
  <si>
    <t>Instrumentos tecnológicos implementados </t>
  </si>
  <si>
    <t>4.2.1.1.3</t>
  </si>
  <si>
    <t xml:space="preserve">Actualización y reporte de información en plataformas del sistema nacional ambiental. (4.1.1.4 - PAC); (4.1.1.5 - PAC); (4.1.1.6 - PAC); (4.1.1.7 - PAC). </t>
  </si>
  <si>
    <t>3204055</t>
  </si>
  <si>
    <t>320405500</t>
  </si>
  <si>
    <t>3204056</t>
  </si>
  <si>
    <t>320405600</t>
  </si>
  <si>
    <t>4.3 Gestión en proceso de preservación de integridad cultural</t>
  </si>
  <si>
    <t>4.3 Articulación en proceso de preservación de integridad cultural</t>
  </si>
  <si>
    <t xml:space="preserve">4.3.1 Preservación de la  integridad cultural y una vida mejor de las comunidades Indígenas y Afrodescendientes </t>
  </si>
  <si>
    <t>4.3.1.1</t>
  </si>
  <si>
    <t>Apoyo en   la formulación e implementación de los Planes de Etnodesarrollo en Consejos Comunitarios</t>
  </si>
  <si>
    <t>3204002</t>
  </si>
  <si>
    <t>Documentos diagnóstico para la gestión de la información y el conocimiento ambiental</t>
  </si>
  <si>
    <t xml:space="preserve">Incluye la elaboración de documentos que caracterizan y valoran el estado de la información de los recursos naturales y la biodiversidad. </t>
  </si>
  <si>
    <t>320400205</t>
  </si>
  <si>
    <t>Documentos diagnóstico sobre dinámicas socioculturales, gobernanza y gobernabilidad étnica y conocimiento tradicional elaborados</t>
  </si>
  <si>
    <t xml:space="preserve">5.1 Gestión ambiental desde el ordenamiento del territorio </t>
  </si>
  <si>
    <t>5.1.1 Transformación del Sistema Nacional Ambiental</t>
  </si>
  <si>
    <t>5.1.1.1Articulación con el sistema nacional ambiental a través de datos información y conocimiento</t>
  </si>
  <si>
    <t>5.1.1.1.1</t>
  </si>
  <si>
    <t>Asistencia técnica en la inclusión de asuntos ambientales y fortalecimiento del equipo interdisciplinario para los procesos de planificación y ordenamiento territorial. (5.1.1.3 - PAC)</t>
  </si>
  <si>
    <t xml:space="preserve">Servicio de asistencia técnica en planificación y gestión ambiental </t>
  </si>
  <si>
    <t>Acciones orientadas a asistir a las entidades del Sistema Nacional Ambiental-SINA, Sistema Nacional de Gestión del Riesgo de Desastres SNGRD y Sector Productivo a través de datos, información y conocimiento para sustentar la toma de decisiones en la planificación sectorial y gestión ambiental.</t>
  </si>
  <si>
    <t xml:space="preserve">Entidades asistidas técnicamente </t>
  </si>
  <si>
    <t>5.2.1. Planificación ambiental territorial</t>
  </si>
  <si>
    <t xml:space="preserve">5.2.1.1 Planificación ambiental territorial a partir del conocimiento y vocación del suelo 
</t>
  </si>
  <si>
    <t>5.2.1.1.1</t>
  </si>
  <si>
    <t>Fortecelecimiento de una estrategia para el acompañamiento, asesoría, seguimiento y control a los EOT´s, PBOT´s, POT´s y Planes de Desarrollo a los municipios de la jurisdicción(5.1.1.1-PAC); (5.1.1.4 -PAC)</t>
  </si>
  <si>
    <t xml:space="preserve">Documentos de lineamientos técnicos para el ordenamiento ambiental territorial </t>
  </si>
  <si>
    <t>Implementación de las dimensiones ambientales en los procesos de planificación de los territorios (Planes de desarrollo, Planes de Ordenamiento Territorial, Esquemas de Ordenamiento Territorial, Plan Básico de Ordenamiento Territorial, Planes de comunidades).</t>
  </si>
  <si>
    <t xml:space="preserve">Documentos de lineamientos técnicos realizados </t>
  </si>
  <si>
    <t>5.2.1.1.3</t>
  </si>
  <si>
    <t>Actualización y socialización   las Determinantes Ambientales para su incorporación en los POT´s,  PBOT´s y EOT´s.</t>
  </si>
  <si>
    <t>3205001</t>
  </si>
  <si>
    <t>Documentos de lineamientos técnicos para el ordenamiento ambiental territorial</t>
  </si>
  <si>
    <t>Contiene estudios y documentos técnicos producidos en temas de ordenamiento ambiental y territorial, que sirven de insumo para la elaboración de los planes de ordenamiento territorial.</t>
  </si>
  <si>
    <t>320500101</t>
  </si>
  <si>
    <t xml:space="preserve">Documentos de lineamientos técnicos con directrices ambientales y de gestión del riesgo en la planificación ambiental territorial formulados </t>
  </si>
  <si>
    <t>320500102</t>
  </si>
  <si>
    <t xml:space="preserve">Documentos de lineamientos técnicos con directrices ambientales y de gestión del riesgo en la planificación ambiental territorial divulgados </t>
  </si>
  <si>
    <t>5.3.1. Gestión integral del riesgo de desastres</t>
  </si>
  <si>
    <t xml:space="preserve">5.3.1.1 Incorporación efectiva de la gestión de riesgo de desastres en los procesos de ordenamiento ambiental del territorial
</t>
  </si>
  <si>
    <t>5.3.1.1.1</t>
  </si>
  <si>
    <t>Apoyo a los municipios para el conocimiento y reducción del riesgo, manejo de desastres y recuperación en el marco de la ley 1523 de 2012 ( 5.1.1.2 - PAC).</t>
  </si>
  <si>
    <t>Documentos de estudios técnicos para el ordenamiento ambiental territorial</t>
  </si>
  <si>
    <t>Incorporación efectiva de la gestión de riesgo de desastres en los procesos de ordenamiento territorial,</t>
  </si>
  <si>
    <t xml:space="preserve">Documentos de estudios técnicos para el conocimiento y reducción del riesgo elaborados </t>
  </si>
  <si>
    <t>5.3.1.1.2</t>
  </si>
  <si>
    <t xml:space="preserve">Apoyo en  la ejecución de estudios básicos y a detalle para la gestión del riesgo de desastres </t>
  </si>
  <si>
    <t>3205002</t>
  </si>
  <si>
    <t xml:space="preserve">Incluye la elaboración de estudios técnicos para el ordenamiento ambiental del territorio </t>
  </si>
  <si>
    <t>320500200</t>
  </si>
  <si>
    <t>Documentos de estudios técnicos para el conocimiento y reducción del riesgo de desastres elaborados</t>
  </si>
  <si>
    <t>5.3.1.1.3</t>
  </si>
  <si>
    <t>Implementaciòn y/o fortalecimiento del sistema de alertas tempranas (POMCA)</t>
  </si>
  <si>
    <t>3205007</t>
  </si>
  <si>
    <t>Servicio de generación de alertas tempranas para la gestión del riesgo de desastres</t>
  </si>
  <si>
    <t xml:space="preserve">Acciones orientadas a la generación de alertas para la gestión del riesgo de desastres </t>
  </si>
  <si>
    <t>320500700</t>
  </si>
  <si>
    <t>Sistemas de alertas tempranas para la gestión del riesgo de desastres diseñados</t>
  </si>
  <si>
    <t>320500701</t>
  </si>
  <si>
    <t>Sistemas de alertas tempranas para la gestión del riesgo de desastres implementados</t>
  </si>
  <si>
    <t>320500702</t>
  </si>
  <si>
    <t>Sistemas de alertas tempranas para la gestión del riesgo de desastres fortalecidos</t>
  </si>
  <si>
    <t>5.3.1.1.4</t>
  </si>
  <si>
    <t>Formulación de un documento con lineamientos de gestión del riesgo a nivel sectorial</t>
  </si>
  <si>
    <t>3205022</t>
  </si>
  <si>
    <t>Servicios de asistencia técnica en planificación y gestión ambiental.</t>
  </si>
  <si>
    <t>320502200</t>
  </si>
  <si>
    <t>Entidades asistidas técnicamente</t>
  </si>
  <si>
    <t>5.3.1.1.5</t>
  </si>
  <si>
    <t>Incorporación de estudios de gestión del riesgo  de desastre  de los POMCAS y PORH en los planes de ordenamiento territoriales</t>
  </si>
  <si>
    <t>5.3.1.1.6</t>
  </si>
  <si>
    <t xml:space="preserve">Promoción y ejecución de obras de irrigación, avenamiento y defensa contra inundaciones  </t>
  </si>
  <si>
    <t>3205020</t>
  </si>
  <si>
    <t>Obras para reducir el riesgo de avenidas torrenciales</t>
  </si>
  <si>
    <t xml:space="preserve">Incluye la construcción de obras para el control de avenidas torrenciales, como diques transversales, diques longitudinales y reforestacion de cauces ,obras para disipación de energía </t>
  </si>
  <si>
    <t>320502000</t>
  </si>
  <si>
    <t>Obras para reducir el riesgo de avenidas torrenciales construidas</t>
  </si>
  <si>
    <t>3205021</t>
  </si>
  <si>
    <t>Obras de infraestructura para mitigación y atención a desastres</t>
  </si>
  <si>
    <t>320502100</t>
  </si>
  <si>
    <t xml:space="preserve">Obras de infraestructura para mitigación y atención a desastres realizadas </t>
  </si>
  <si>
    <t>6.1 Mitigación de gases de efecto invernadero y  adaptación al cambio climático</t>
  </si>
  <si>
    <t>6.1.1 Instrumentos de planificaciòn y acompañamiento técnico en gestión de cambio climático</t>
  </si>
  <si>
    <t xml:space="preserve">
6.1.1.1  Fortalecimiento de la Estrategia
Nacional de Reducción de Emisiones de la Deforestación y Degradación de
Bosques ENREDD (6.1.1.1 - PAC)</t>
  </si>
  <si>
    <t>6.1.1.1.1</t>
  </si>
  <si>
    <t>Construccion de una linea base de producción  de GEI por efectos de la deforestación</t>
  </si>
  <si>
    <t>3206011</t>
  </si>
  <si>
    <t>Servicios de información para el seguimiento a los compromisos en cambio climático de Colombia</t>
  </si>
  <si>
    <t xml:space="preserve">Incluye el monitoreo de los indicadores y variables climáticas, gases efecto invernadero, y vulnerabilidad, ex ante y . </t>
  </si>
  <si>
    <t>320601104</t>
  </si>
  <si>
    <t>Estudios de línea base de emisiones de gases de efecto invernadero realizados</t>
  </si>
  <si>
    <t>6.1.1.1.2</t>
  </si>
  <si>
    <t>Reduccion de las emisiones asociadas a la deforestación  y degradación forestal</t>
  </si>
  <si>
    <t>320601105</t>
  </si>
  <si>
    <t>Estudios de reducción de emisiones de gases de efecto invernadero realizados</t>
  </si>
  <si>
    <t>6.1.1.1.3</t>
  </si>
  <si>
    <t>Conservación e incremento de las reservas forestales y aumento de la resiliencia a la variablidad climática</t>
  </si>
  <si>
    <t>3206003</t>
  </si>
  <si>
    <t>Servicio de apoyo técnico para la implementación de acciones de mitigación y adaptación al cambio climático</t>
  </si>
  <si>
    <t>Incluye la formulación e implementación de intervenciones locales orientadas a reducir las emisiones de gases efecto invernadero, aumento de sumideros de carbono, reducción de la vulnerabilidad, y aumento de la resiliencia a la variabilidad y al cambio climático. </t>
  </si>
  <si>
    <t>320600301</t>
  </si>
  <si>
    <t>Documentos con las acciones de mitigación y adaptación al cambio climático formulados</t>
  </si>
  <si>
    <t>6.1.1.1.4</t>
  </si>
  <si>
    <t>Acompañamiento a proyectos de reducción de emisiones</t>
  </si>
  <si>
    <t>3206013</t>
  </si>
  <si>
    <t>Servicio de rehabilitación de ecosistemas con especies forestales dendroenergeticas</t>
  </si>
  <si>
    <t>Incluye el establecimiento de plantaciones forestales con especies dendroenergéticas, para proveer energía calórica (Leña) y rehabilitar ecosistemas degradados por acciones antrópicas.</t>
  </si>
  <si>
    <t>320601300</t>
  </si>
  <si>
    <t>Plantaciones forestales Dendroenergeticas establecidas</t>
  </si>
  <si>
    <t>3206012</t>
  </si>
  <si>
    <t>Servicio de identificaciónde sitios generadores de gases efecto invernadero</t>
  </si>
  <si>
    <t>Acciones orientadas a identificar los sitios (fogones campesinos) generadores de gases de efecto invernadero con combustión incompleta</t>
  </si>
  <si>
    <t>320601200</t>
  </si>
  <si>
    <t>Inventario de fuentes fijas que presentan combustión incompleta realizado</t>
  </si>
  <si>
    <t>3206016</t>
  </si>
  <si>
    <t>Estufa ecoeficiente fija</t>
  </si>
  <si>
    <t>Incluye la construcción e instalación de estufas artesanales fijas, que disminuye el consumo de leña y la emisión de gases de efecto invernadero - GEI</t>
  </si>
  <si>
    <t>320601600</t>
  </si>
  <si>
    <t>Estufas ecoeficientes fijas construidas</t>
  </si>
  <si>
    <t>3206017</t>
  </si>
  <si>
    <t>Estufa ecoeficiente móvil</t>
  </si>
  <si>
    <t>Incluye el montaje e instalación de estufas artesanales móviles, que disminuyen el consumo de leña y la emisión de gases de efecto invernadero - GEI.</t>
  </si>
  <si>
    <t>320601700</t>
  </si>
  <si>
    <t>Estufas ecoeficientes móviles instaladas</t>
  </si>
  <si>
    <t>6.1.1.2 Lineamientos para la incorporación del cambio climático en instrumentos de planificación Ambiental Territorial</t>
  </si>
  <si>
    <t>6.1.1.2.1</t>
  </si>
  <si>
    <t>Asistencia técnica y seguimieto en la incorporación de acciones relacionadas con Cambio Climático en instrumentos de planificación ambiental territorial. (6.1.1.2 - PAC); (PIGCCTS)</t>
  </si>
  <si>
    <t>3206001</t>
  </si>
  <si>
    <t>Documentos de planeación para la gestión del cambio climático y un desarrollo bajo en carbono y resiliente al clima</t>
  </si>
  <si>
    <t>320600100</t>
  </si>
  <si>
    <t>Documentos de planeación con la propuesta de acciones de mitigación y adaptación al cambio climático diseñados</t>
  </si>
  <si>
    <t>3206007</t>
  </si>
  <si>
    <t>Servicio de articulación para la gestión del cambio climático en la toma de decisiones sectoriales y territoriales</t>
  </si>
  <si>
    <t>Incluye todas las acciones promovidas por el gobierno nacional  intra e interinstitucional para incidir con consideraciones de cambio climático en los instrumentos de planeación de los sectores y territorios</t>
  </si>
  <si>
    <t>320600702</t>
  </si>
  <si>
    <t>Documentos orientadores para la incorporación de cambio climático formulados</t>
  </si>
  <si>
    <t>6.1.1.2.2</t>
  </si>
  <si>
    <t>Fortalecimiento de los Sistemas de Información Climática, mediante la articulación interinstitucional (PIGCCTS)</t>
  </si>
  <si>
    <t xml:space="preserve">Servicio de articulación para la gestión del cambio climático en la toma de decisiones sectoriales y territoriales </t>
  </si>
  <si>
    <t>320600700</t>
  </si>
  <si>
    <t xml:space="preserve">Espacios de articulación desarrollados en el marco del SISCLIMA </t>
  </si>
  <si>
    <t>320600701</t>
  </si>
  <si>
    <t xml:space="preserve">Documentos generados en el marco del SISCLIMA </t>
  </si>
  <si>
    <t>6.1.1.2.3</t>
  </si>
  <si>
    <t>Desarrollo de una estrategia innovadora para aumentar la capacidad de mitigación y adaptación al cambio climático (PIGCCTS)</t>
  </si>
  <si>
    <t>320600300</t>
  </si>
  <si>
    <t>Pilotos con acciones de mitigación y adaptación al cambio climático desarrollados</t>
  </si>
  <si>
    <t>6.1.1.3 Estrategia regional de Carbono neutro</t>
  </si>
  <si>
    <t>6.1.1.3.1</t>
  </si>
  <si>
    <t xml:space="preserve">Construcción de una línea base que permita cuantificar las emisiones de GEI en las instituciones y  los sectores productivos </t>
  </si>
  <si>
    <t>6.1.1.3.2</t>
  </si>
  <si>
    <t xml:space="preserve">Promoción de iniciativas para la transformación de procesos y  disminución de emisiones de gases de efecto invernadero  en los sectores productivos </t>
  </si>
  <si>
    <t>3206002</t>
  </si>
  <si>
    <t>Documentos de lineamientos técnicos para la gestión del cambio climático y un desarrollo bajo en carbono y resiliente al clima</t>
  </si>
  <si>
    <t>320600200</t>
  </si>
  <si>
    <t>Documentos de lineamientos técnicos realizados</t>
  </si>
  <si>
    <t>320600201</t>
  </si>
  <si>
    <t xml:space="preserve">Documentos de lineamientos técnicos para la implementación de las acciones de mitigación y adaptación de los territorios diseñados </t>
  </si>
  <si>
    <t>320600202</t>
  </si>
  <si>
    <t>Documentos de lineamientos técnicos para la implementación de las acciones de mitigación y adaptación de los sectores diseñados</t>
  </si>
  <si>
    <t>6.1.1.3.3</t>
  </si>
  <si>
    <t>Desarrollo tecnológico para la creación de sumideros artificiales de carbono</t>
  </si>
  <si>
    <t>320600206</t>
  </si>
  <si>
    <t xml:space="preserve">Documentos de lineamientos técnicos para la instrumentalización de la política de cambio climático en lo referente ciencia y tecnología </t>
  </si>
  <si>
    <t>6.1.1.3.4</t>
  </si>
  <si>
    <t>Identificación de fuentes de finaciamiento para la adapatción y mitigación del cambio climático</t>
  </si>
  <si>
    <t>320600203</t>
  </si>
  <si>
    <t>Documentos de lineamientos técnicos para la identificación de fuentes de financiamiento elaborados</t>
  </si>
  <si>
    <t>320600204</t>
  </si>
  <si>
    <t>Documentos de lineamientos técnicos orientados a la definición instrumentos económicos y financieros para la adaptación y mitigación de Gases Efecto Invernadero elaborados</t>
  </si>
  <si>
    <t>320600205</t>
  </si>
  <si>
    <t xml:space="preserve">Documentos de seguimiento y evaluación de las estrategias de financiamiento formulados </t>
  </si>
  <si>
    <t>6.1.2 Gestión del conocimiento en cambio climático</t>
  </si>
  <si>
    <t xml:space="preserve">6.1.2.1 Articulación para la gestiòn del conocimiento en Cambio Climático </t>
  </si>
  <si>
    <t>6.1.2.1.1</t>
  </si>
  <si>
    <t>Diseño e implementación una estrategia interinstitucional, intersectorial y comunitaria de educación, formación y sensibilización sobre cambio climático  (PIGCCTS)</t>
  </si>
  <si>
    <t>3206004</t>
  </si>
  <si>
    <t>Servicio de educación informal en gestión del cambio climático para un desarrollo bajo en carbono y resiliente al clima</t>
  </si>
  <si>
    <t xml:space="preserve">Incluye la realización de jornadas de educación, información, y sensibilización dirigidos a diferentes públicos. </t>
  </si>
  <si>
    <t>320600400</t>
  </si>
  <si>
    <t>Personas capacitadas en gestión del cambio climático</t>
  </si>
  <si>
    <t>320600401</t>
  </si>
  <si>
    <t>Entidades capacitadas en gestión del cambio climático</t>
  </si>
  <si>
    <t>320600402</t>
  </si>
  <si>
    <t>Cartillas de capacitación informal elaboradas</t>
  </si>
  <si>
    <t>3206005</t>
  </si>
  <si>
    <t>Servicio de divulgación de la información en gestión del cambio climático para un desarrollo bajo en carbono y resiliente al clima</t>
  </si>
  <si>
    <t>Acciones orientadas a difundir la información en gestión del cambio climático para un desarrollo bajo en carbono y resiliente al clima</t>
  </si>
  <si>
    <t>320600500</t>
  </si>
  <si>
    <t xml:space="preserve">Campañas de información en gestión de cambio climático realizadas </t>
  </si>
  <si>
    <t>320600501</t>
  </si>
  <si>
    <t>Piezas de comunicación sobre gestión de cambio climático editadas</t>
  </si>
  <si>
    <t>6.1.2.1.2</t>
  </si>
  <si>
    <t>Estructuración de un Sistema de Información Integral para la toma de decisiones relacionadas con el cambio climático (PIGCCTS)</t>
  </si>
  <si>
    <t>320601106</t>
  </si>
  <si>
    <t xml:space="preserve">Sistemas de Información fortalecidos </t>
  </si>
  <si>
    <t>320601107</t>
  </si>
  <si>
    <t xml:space="preserve">Sistemas de Información diseñados </t>
  </si>
  <si>
    <t>6.1.2.1.3</t>
  </si>
  <si>
    <t xml:space="preserve">Fortalecimiento de la coordinación Interinstitucional para la promoción  de los retos establecidos en Nodo Norandino Regional de Cambio Climatico </t>
  </si>
  <si>
    <t>Espacios de articulación desarrollados en el marco del SISCLIMA</t>
  </si>
  <si>
    <t>Documentos generados en el marco del SISCLIMA</t>
  </si>
  <si>
    <t>7.1 Educación Ambiental como estrategia para fortalecer valores ambientales regionales</t>
  </si>
  <si>
    <t>7.1.1 Articulación Intersectorial</t>
  </si>
  <si>
    <t>7.1.1.1 Promoción de escenarios y alianzas estratégicas de articulación interinstitucional e intersectorial para la educación ambiental</t>
  </si>
  <si>
    <t>7.1.1.1.1</t>
  </si>
  <si>
    <t>Generación y fortalecimiento de escenarios para la articulación institucional e intersectorial para la institucionalización de la educación ambiental regional (PDEA), (7.1.1.1 - PAC)</t>
  </si>
  <si>
    <t>3208001</t>
  </si>
  <si>
    <t>Servicio de coordinación de alianzas nacionales para el desarrollo de la política nacional ambiental y la participación en la gestión ambiental</t>
  </si>
  <si>
    <t xml:space="preserve">Incluye la realización de alianzas nacionales y territoriales, interministeriales, intersectoriales e intrainstitucionales, y público privadas, orientadas al fomento de  la educación ambiental y la participación </t>
  </si>
  <si>
    <t>320800100</t>
  </si>
  <si>
    <t>Alianzas para el desarrollo de la política nacional ambiental y la participación en la gestión ambiental  suscritas</t>
  </si>
  <si>
    <t>320800101</t>
  </si>
  <si>
    <t>Alianzas para el desarrollo de la política nacional ambiental y la participación en la gestión ambiental  implementadas</t>
  </si>
  <si>
    <t>7.1.2 Fortalecimiento y consolidación de las estrategias educativo ambientales y de participación</t>
  </si>
  <si>
    <t>7.1.1.2 Desarrollo efectivo de las estrategias de la Política de Educación Ambiental a partir de los Comités Interinstitucionales de Educación Ambiental (CIDEA)</t>
  </si>
  <si>
    <t>7.1.1.2.1</t>
  </si>
  <si>
    <t>Consolidación, fortalecimiento y articulación de la política de educación ambiental, apoyo y seguimiento a la ejecución de los CIDEAS, PRAES, PROCEDAS, PRAUs (7.1.1.2, 7.1.1.3,  7.1.1.4, 7.1.1.5 - PAC)</t>
  </si>
  <si>
    <t>Servicio de acompañamiento a la implementación de estrategias de educación ambiental</t>
  </si>
  <si>
    <t>Corresponde al acompañamiento al desarrollo de acciones y planes de educación ambiental que responden al cumplimiento de la política y programa nacional de educación ambiental.</t>
  </si>
  <si>
    <t>320801200</t>
  </si>
  <si>
    <t>Estrategias de educación ambiental implementadas</t>
  </si>
  <si>
    <t xml:space="preserve">Proyectos de educación ambiental implementados </t>
  </si>
  <si>
    <t>3208006</t>
  </si>
  <si>
    <t>Servicio de asistencia técnica para la implementación de lasestrategias educativo ambientales y de participación</t>
  </si>
  <si>
    <t>Acciones encaminadas a implementar estrategias educativo ambientales y de participación en las entidades territoriales, por medio de los proyectos ambientales implementados </t>
  </si>
  <si>
    <t>320800600</t>
  </si>
  <si>
    <t xml:space="preserve">Estrategias educativo ambientales y de participación implementadas </t>
  </si>
  <si>
    <t>Apoyo y seguimiento a la ejecución de la estrategia de Red de Jóvenes</t>
  </si>
  <si>
    <t>7.1.3 Mejoramiento de la calidad de la formación ambiental</t>
  </si>
  <si>
    <t>7.1.3.1 Apropiación del conocimiento ambiental</t>
  </si>
  <si>
    <t>7.1.1.3.1</t>
  </si>
  <si>
    <t>Diseño e implementación de una estrategia pedagógica y didáctica que contribuya a la inclusión, conducción, movilización y creación de contexto del conocimiento ambiental</t>
  </si>
  <si>
    <t>3208012</t>
  </si>
  <si>
    <t>7.1.1.3.2</t>
  </si>
  <si>
    <t xml:space="preserve"> Programa de articulación con la educación primaria, básica y media, encaminada a la transferencia de conocimiento ambiental a personal docente</t>
  </si>
  <si>
    <t>7.1.1.3.3</t>
  </si>
  <si>
    <t xml:space="preserve">Identificación de ambientes de aprendizaje para la promoción de la educación ambiental </t>
  </si>
  <si>
    <t>Servicio de asistencia técnica para la implementación de las estrategias educativo ambientales y de participación</t>
  </si>
  <si>
    <t>7.1.4 Cooperación e Internacionalización</t>
  </si>
  <si>
    <t xml:space="preserve">7.1.4.1. Intercambio de conocimientos y practicas ambientales </t>
  </si>
  <si>
    <t>7.1.4.1.1</t>
  </si>
  <si>
    <t>Promoción de la producción, intercambio y ciculación de conocimiento ambiental con pares internacionales (PDEA)</t>
  </si>
  <si>
    <t>3208003</t>
  </si>
  <si>
    <t>Servicio de apoyo técnico para lainternacionalización de la educación ambiental y la participación</t>
  </si>
  <si>
    <t>Corresponde al apoyo del Ministerio de Ambiente y Desarrollo Sostenible para la suscripción de convenios internacionales de cooperación o intercambio de conocimientos en materia de educación ambiental.</t>
  </si>
  <si>
    <t>320800300</t>
  </si>
  <si>
    <t xml:space="preserve">Convenios de cooperación internacional de conocimientos en materia de Educación Ambiental y Participación suscritos </t>
  </si>
  <si>
    <t>320800301</t>
  </si>
  <si>
    <t>Convenios de cooperación o intercambio  de conocimientos en materia de Educación Ambiental y Participación implementados</t>
  </si>
  <si>
    <t>7.2 Comunicación y participación ciudadana</t>
  </si>
  <si>
    <t>7.2.1 Comunicación e información</t>
  </si>
  <si>
    <t>7.2.1.1 Diseño e implementación de una estrategia formativa para la comunicación efectiva de conocimiento y Educación Ambiental.</t>
  </si>
  <si>
    <t>7.2.1.1.1</t>
  </si>
  <si>
    <t>Diseño, implementación y promoción del uso de las Tecnologías de la Información y Comunicación TIC para la generación de valor público y entornos de confianza digital (7.1.1.8 - PAC).</t>
  </si>
  <si>
    <t xml:space="preserve">Servicio de divulgación de la información de la política nacional de educación ambiental y participación </t>
  </si>
  <si>
    <t xml:space="preserve">Acciones orientadas a difundir la información ambiental en el marco de la educación ambiental </t>
  </si>
  <si>
    <t xml:space="preserve">Campañas de educación ambiental y participación implementadas </t>
  </si>
  <si>
    <t>320800802</t>
  </si>
  <si>
    <t>Eventos de educación y participación realizados</t>
  </si>
  <si>
    <t>7.2.2 Participación ciudadana</t>
  </si>
  <si>
    <t xml:space="preserve">7.2.2.1 Gestión de conflictos ambientales </t>
  </si>
  <si>
    <t>7.2.2.1.1</t>
  </si>
  <si>
    <t>Construcción de lineamientos para la efectiva participación ciudadana en la gestión ambiental regional</t>
  </si>
  <si>
    <t>3208011</t>
  </si>
  <si>
    <t>Documentos de política para la participación de la ciudadanía en gestión ambiental</t>
  </si>
  <si>
    <t>Incluye la realización de documentos de política nacional orientados al fortalecimiento de la la participación ciudadana en la gestión ambiental.</t>
  </si>
  <si>
    <t>320801100</t>
  </si>
  <si>
    <t>Documentos de política para la participación ciudadana en la gestión ambiental formulados</t>
  </si>
  <si>
    <t>3208013</t>
  </si>
  <si>
    <t>Servicio de acompañamiento a la implementación de estrategias de participación ciudadana en la gestión ambiental</t>
  </si>
  <si>
    <t>Corresponde al acompañamiento para la elaboración de planes, proyectos y acciones de participación ciudadana en la gestión ambiental,  que responden al cumplimiento  lineamientos y políticas en la materia.</t>
  </si>
  <si>
    <t>320801300</t>
  </si>
  <si>
    <t>Estrategias de participación ciudadana en la gestión ambiental implementadas</t>
  </si>
  <si>
    <t>7.2.2.1.3</t>
  </si>
  <si>
    <t>Diseño e implementación de un  mecanismos para la gestión de conflictos socioambientales  (PDEA)</t>
  </si>
  <si>
    <t>320801301</t>
  </si>
  <si>
    <t>Entidades del Sistema Nacional Ambiental acompañadas en participación ciudadana en la gestión ambiental y resolución de conflictos</t>
  </si>
  <si>
    <t>320801303</t>
  </si>
  <si>
    <t>Espacios y escenarios de diálogo ambiental implementados</t>
  </si>
  <si>
    <t>8.1 Transferencia Tecnológica para la Gestión Ambiental Regional.</t>
  </si>
  <si>
    <t>8.1.1 Transformación digital y mejoramiento de las capacidades institucionales del sector ambiental</t>
  </si>
  <si>
    <t>8.1.1.1 Elaboración e implementación del Plan Estratégico de Tecnologías de la Información, para la transformación digital</t>
  </si>
  <si>
    <t>8.1.1.1.1</t>
  </si>
  <si>
    <t>Mejoramiento de las capacidades institucionales. (8.1.1.3 - PAC)</t>
  </si>
  <si>
    <t xml:space="preserve">Servicios de implementación sistemas de gestión </t>
  </si>
  <si>
    <t>Contempla actividades de apoyo, necesarias para el diseño e implementación de sistemas de gestión y de desempeño institucional en el marco del Modelo Integrado de Planeación y Gestión - MIPG, para generar capacidades instaladas en los servidores públicos en temas como: Fortalecimiento Institucional, Planeación Estratégica, simplificación de procesos, identificación y manejo de riesgos, controles, diseño e implementación de indicadores de gestión y gestión del conocimiento.</t>
  </si>
  <si>
    <t>329906000</t>
  </si>
  <si>
    <t>Sistema de gestión implementado</t>
  </si>
  <si>
    <t>329906001</t>
  </si>
  <si>
    <t>Metodologías aplicadas</t>
  </si>
  <si>
    <t>329906002</t>
  </si>
  <si>
    <t>Informe final de implementación</t>
  </si>
  <si>
    <t>329906003</t>
  </si>
  <si>
    <t>Sistema de Gestión certificado</t>
  </si>
  <si>
    <t>329906004</t>
  </si>
  <si>
    <t>Herramientas implementadas</t>
  </si>
  <si>
    <t>8.1.1.1.2</t>
  </si>
  <si>
    <t>Apropiación de Lineamientos de Tecnologías Emergentes</t>
  </si>
  <si>
    <t>3299065</t>
  </si>
  <si>
    <t>Servicios tecnológicos</t>
  </si>
  <si>
    <t>Corresponde al proceso que asegura la disponibilidad del servicio a través de la infraestructura informática tanto de software como de hardware, y lo relacionado con seguridad informática.</t>
  </si>
  <si>
    <t>329906500</t>
  </si>
  <si>
    <t>Índice de capacidad en la prestación de servicios de tecnología</t>
  </si>
  <si>
    <t>8.1.1.1.3</t>
  </si>
  <si>
    <t>Ejecución de actividades del Plan Estratégico de Tecnologías de la Información-PETI e Implementar una plataforma de seguimiento tecnológico ambiental. (4.1.1.8 PAC)</t>
  </si>
  <si>
    <t xml:space="preserve">Documentos para la planeación estratégica de TI </t>
  </si>
  <si>
    <t xml:space="preserve">Consiste en la formulación de documento cuyo objetivo es definir el marco de referencia que alinea la gestión de tecnologías  de la información con las políticas de estado y sectoriales que se definan en la materia. </t>
  </si>
  <si>
    <t>Documentos para la planeación estratégica de TI</t>
  </si>
  <si>
    <t>8.1.1.1.4</t>
  </si>
  <si>
    <t>Transparencia y acceso a la información</t>
  </si>
  <si>
    <t>3299063</t>
  </si>
  <si>
    <t>Servicios de información implementados</t>
  </si>
  <si>
    <t>329906200</t>
  </si>
  <si>
    <t>Sistemas de información para la gestión administrativa actualizados</t>
  </si>
  <si>
    <t>329906300</t>
  </si>
  <si>
    <t>329906301</t>
  </si>
  <si>
    <t xml:space="preserve">Usuarios con soporte técnico </t>
  </si>
  <si>
    <t>329906302</t>
  </si>
  <si>
    <t xml:space="preserve">Usuarios con soporte funcional </t>
  </si>
  <si>
    <t>8.2 Infraestructura y dotación de sedes</t>
  </si>
  <si>
    <t>8.2.1 Infraestructura y equipamiento administrativo:</t>
  </si>
  <si>
    <t>8.2.1.1 Adecuación, mejoramiento, ampliación construcción y dotación de las sedes administrativas.</t>
  </si>
  <si>
    <t>8.2.1.1.1</t>
  </si>
  <si>
    <t>Construción, adecuación y dotación de hogares de paso</t>
  </si>
  <si>
    <t>3299015</t>
  </si>
  <si>
    <t>Sedes adquiridas</t>
  </si>
  <si>
    <t>Corresponde a un inmueble que es adquirido, cuya función es la prestación de servicios asociados a la entidad pública que lo adquiere.</t>
  </si>
  <si>
    <t>329901500</t>
  </si>
  <si>
    <t>8.2.1.1.2</t>
  </si>
  <si>
    <t>Mantenimiento, dotación y fortalecimiento de  hogar de paso</t>
  </si>
  <si>
    <t xml:space="preserve">Sedes mantenidas </t>
  </si>
  <si>
    <t>Corresponde a un inmueble sobre el cual se realizan obras, operaciones y cuidados necesarios para su conservación en buen estado o en una situación determinada para evitar su degradación. Cuando es adelantado con recursos de inversión debe asegurarse de cumplir con las condiciones de una operación de inversión pública, es decir, debe orientarse a crear, ampliar o mantener la capacidad de producción del Estado, y contar claramente con actividades limitadas en el tiempo.</t>
  </si>
  <si>
    <t>329901600</t>
  </si>
  <si>
    <t>Sedes mantenidas</t>
  </si>
  <si>
    <t>Mantenimiento, dotación  y fortalecimiento de sedes administrativas y parque automotor de la entidad. (8.1.1.3 - PAC)</t>
  </si>
  <si>
    <t>Plan Estrategico</t>
  </si>
  <si>
    <t xml:space="preserve">Linea Estrategia </t>
  </si>
  <si>
    <t>1.1</t>
  </si>
  <si>
    <t>1.2</t>
  </si>
  <si>
    <t>2.1</t>
  </si>
  <si>
    <t>2.2</t>
  </si>
  <si>
    <t>3.1</t>
  </si>
  <si>
    <t>3.2</t>
  </si>
  <si>
    <t>4.1</t>
  </si>
  <si>
    <t>4.2</t>
  </si>
  <si>
    <t>4.3</t>
  </si>
  <si>
    <t>5.1</t>
  </si>
  <si>
    <t>6.1</t>
  </si>
  <si>
    <t>7.1</t>
  </si>
  <si>
    <t>7.2</t>
  </si>
  <si>
    <t>8.1</t>
  </si>
  <si>
    <t>8.2</t>
  </si>
  <si>
    <t>SUMA</t>
  </si>
  <si>
    <t>CEROS</t>
  </si>
  <si>
    <t>%</t>
  </si>
  <si>
    <t>SUMAS</t>
  </si>
  <si>
    <t>4.3.1 Articulación en proceso de preservación de integridad cultural</t>
  </si>
  <si>
    <t>8.2.1 Infraestructura y equipamiento administrativo</t>
  </si>
  <si>
    <t>PARAMOS</t>
  </si>
  <si>
    <t>TASAS POR USO DEL RECURSO HIDRICO + SOBRETASA AMBIENTAL + TRANSF. SECTOR ELECTRICO</t>
  </si>
  <si>
    <t>TASA FORESTAL + SOBRETASA AMBIENTAL + TRANSF. SECTOR ELECTRICO</t>
  </si>
  <si>
    <t>TOTAL</t>
  </si>
  <si>
    <t>% PROMEDIO</t>
  </si>
  <si>
    <t>LINEA ESTRATEGICA</t>
  </si>
  <si>
    <t xml:space="preserve">1.2.2 Sustentabilidad alimentaria </t>
  </si>
  <si>
    <t>1.2.2.1 Promoción de la sustentabilidad alimentaria</t>
  </si>
  <si>
    <t>1.2.2.1.1</t>
  </si>
  <si>
    <t>1.2.2.1.2</t>
  </si>
  <si>
    <t xml:space="preserve">Promoción de la gobernanza y acompañamiento en la recorversión de sectores productivos a través de iniciativas locales de sustentabilidad alimentaria </t>
  </si>
  <si>
    <t xml:space="preserve">Promoción y ejecución de obras de irrigación  para fortalecer el desarrrollo de los sectores productivos  y la sustentabilidad alimentaria </t>
  </si>
  <si>
    <t>3201001</t>
  </si>
  <si>
    <t>320100111</t>
  </si>
  <si>
    <t>3201007</t>
  </si>
  <si>
    <t>Servicio de asistencia técnica para la incorporación de varibales ambientales en la planificación sectorial</t>
  </si>
  <si>
    <t>Acciones orientadas a asistir a las entidades territoriales en la incorporación de variables ambientales en la planificación sectorial</t>
  </si>
  <si>
    <t>320100700</t>
  </si>
  <si>
    <t>Entidades y sectores asistidos técnicamente para la incorporación de varibales ambientales en la planificación sectorial</t>
  </si>
  <si>
    <t>3201023</t>
  </si>
  <si>
    <t>320102300</t>
  </si>
  <si>
    <t>Formulación de una estrategia y terminos de refrencia para la tranformacion productiva hacia modelos de economia circular</t>
  </si>
  <si>
    <t>1.1.3.4 incorporacion del concepto de econima circular en los sectores productivos</t>
  </si>
  <si>
    <t>1.1.3.4.1</t>
  </si>
  <si>
    <t>1.1.3.3.1</t>
  </si>
  <si>
    <t>1.1.3.2.1</t>
  </si>
  <si>
    <t>1.1.3.2.2</t>
  </si>
  <si>
    <t>valorizacion energetica de residuos solidos</t>
  </si>
  <si>
    <t xml:space="preserve">documento cuyo objeto es describir y explicar instrumentos, estandares, requisitos y condiciones necesarios para llevar un a cabo proceso o actividad </t>
  </si>
  <si>
    <t>docuementos de lineamientos tecnicos realizados</t>
  </si>
  <si>
    <t>6.1.1.3.5</t>
  </si>
  <si>
    <t>6.1.1.3.6</t>
  </si>
  <si>
    <t>desarrollo de una estrategia regional  orientada a orientada a priorizar la transicion hacia el uso de la electricidad en vehiculos de uso intensivo</t>
  </si>
  <si>
    <t>promocion del modelo de economia del hidrogeno como estrategia para la descarbonizacion de los sectores productivos</t>
  </si>
  <si>
    <t>Documentos de lineamientos técnicos para la implementacion de la acciones de mitigacion y adaptacion de los sectores diseñados</t>
  </si>
  <si>
    <t>documentos de lineamientos tecnicos para el fortalecimiento del desempeño ambiental de los sectores productivos</t>
  </si>
  <si>
    <t>FUENTE FINANCIACIÓN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</si>
</sst>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_-&quot;$&quot;\ * #,##0_-;\-&quot;$&quot;\ * #,##0_-;_-&quot;$&quot;\ * &quot;-&quot;_-;_-@_-"/>
    <numFmt numFmtId="165" formatCode="_-* #,##0\ _€_-;\-* #,##0\ _€_-;_-* &quot;-&quot;??\ _€_-;_-@_-"/>
    <numFmt numFmtId="166" formatCode="_-* #,##0.00_-;\-* #,##0.00_-;_-* &quot;-&quot;_-;_-@_-"/>
    <numFmt numFmtId="167" formatCode="0.0%"/>
    <numFmt numFmtId="168" formatCode="_-[$$-240A]\ * #,##0.00_-;\-[$$-240A]\ * #,##0.00_-;_-[$$-240A]\ * &quot;-&quot;??_-;_-@_-"/>
    <numFmt numFmtId="169" formatCode="&quot;$&quot;#,##0.00"/>
    <numFmt numFmtId="170" formatCode="&quot;$&quot;\ #,##0"/>
  </numFmts>
  <fonts count="39" x14ac:knownFonts="1">
    <font>
      <sz val="11"/>
      <color theme="1"/>
      <name val="Calibri"/>
      <family val="2"/>
      <scheme val="minor"/>
    </font>
    <font>
      <sz val="11"/>
      <color theme="1"/>
      <name val="Calibri"/>
      <family val="2"/>
      <scheme val="minor"/>
    </font>
    <font>
      <sz val="12"/>
      <color theme="1"/>
      <name val="Arial Narrow"/>
      <family val="2"/>
    </font>
    <font>
      <b/>
      <sz val="12"/>
      <color theme="1"/>
      <name val="Arial Narrow"/>
      <family val="2"/>
    </font>
    <font>
      <b/>
      <sz val="11.5"/>
      <color theme="1"/>
      <name val="Arial Narrow"/>
      <family val="2"/>
    </font>
    <font>
      <sz val="11.5"/>
      <color theme="1"/>
      <name val="Arial Narrow"/>
      <family val="2"/>
    </font>
    <font>
      <sz val="11.5"/>
      <name val="Arial Narrow"/>
      <family val="2"/>
    </font>
    <font>
      <b/>
      <sz val="11.5"/>
      <name val="Arial Narrow"/>
      <family val="2"/>
    </font>
    <font>
      <b/>
      <sz val="11.5"/>
      <color rgb="FF000000"/>
      <name val="Arial Narrow"/>
      <family val="2"/>
    </font>
    <font>
      <sz val="10"/>
      <color theme="1"/>
      <name val="Arial Narrow"/>
      <family val="2"/>
    </font>
    <font>
      <sz val="10"/>
      <color theme="1"/>
      <name val="Arial"/>
      <family val="2"/>
    </font>
    <font>
      <sz val="12"/>
      <color rgb="FFC00000"/>
      <name val="Arial Narrow"/>
      <family val="2"/>
    </font>
    <font>
      <b/>
      <sz val="12"/>
      <color rgb="FFC00000"/>
      <name val="Arial Narrow"/>
      <family val="2"/>
    </font>
    <font>
      <b/>
      <sz val="11.5"/>
      <color rgb="FFC00000"/>
      <name val="Arial Narrow"/>
      <family val="2"/>
    </font>
    <font>
      <b/>
      <sz val="18"/>
      <color rgb="FFFF0000"/>
      <name val="Arial Narrow"/>
      <family val="2"/>
    </font>
    <font>
      <b/>
      <sz val="18"/>
      <color rgb="FFC00000"/>
      <name val="Arial Narrow"/>
      <family val="2"/>
    </font>
    <font>
      <b/>
      <sz val="17"/>
      <color rgb="FFC00000"/>
      <name val="Arial Narrow"/>
      <family val="2"/>
    </font>
    <font>
      <b/>
      <sz val="12"/>
      <color rgb="FFFF0000"/>
      <name val="Arial Narrow"/>
      <family val="2"/>
    </font>
    <font>
      <b/>
      <sz val="9"/>
      <color rgb="FFFF0000"/>
      <name val="Arial Narrow"/>
      <family val="2"/>
    </font>
    <font>
      <b/>
      <sz val="11.5"/>
      <color theme="0"/>
      <name val="Arial Narrow"/>
      <family val="2"/>
    </font>
    <font>
      <sz val="11.5"/>
      <color theme="0"/>
      <name val="Arial Narrow"/>
      <family val="2"/>
    </font>
    <font>
      <sz val="12"/>
      <color theme="0"/>
      <name val="Arial Narrow"/>
      <family val="2"/>
    </font>
    <font>
      <b/>
      <sz val="12"/>
      <color theme="0"/>
      <name val="Arial Narrow"/>
      <family val="2"/>
    </font>
    <font>
      <b/>
      <sz val="18"/>
      <color theme="0"/>
      <name val="Arial Narrow"/>
      <family val="2"/>
    </font>
    <font>
      <sz val="12"/>
      <color rgb="FFFF0000"/>
      <name val="Arial Narrow"/>
      <family val="2"/>
    </font>
    <font>
      <sz val="12"/>
      <name val="Arial Narrow"/>
      <family val="2"/>
    </font>
    <font>
      <sz val="10"/>
      <color theme="0"/>
      <name val="Arial Narrow"/>
      <family val="2"/>
    </font>
    <font>
      <sz val="10"/>
      <color theme="0"/>
      <name val="Arial"/>
      <family val="2"/>
    </font>
    <font>
      <sz val="11.5"/>
      <color theme="1"/>
      <name val="Arial"/>
      <family val="2"/>
    </font>
    <font>
      <b/>
      <sz val="8"/>
      <name val="Arial Narrow"/>
      <family val="2"/>
    </font>
    <font>
      <sz val="8"/>
      <color theme="1"/>
      <name val="Arial Narrow"/>
      <family val="2"/>
    </font>
    <font>
      <b/>
      <sz val="8"/>
      <color theme="1"/>
      <name val="Arial Narrow"/>
      <family val="2"/>
    </font>
    <font>
      <sz val="8"/>
      <name val="Arial Narrow"/>
      <family val="2"/>
    </font>
    <font>
      <b/>
      <sz val="8"/>
      <color rgb="FFFF0000"/>
      <name val="Arial Narrow"/>
      <family val="2"/>
    </font>
    <font>
      <sz val="8"/>
      <color rgb="FFFF0000"/>
      <name val="Arial Narrow"/>
      <family val="2"/>
    </font>
    <font>
      <sz val="11"/>
      <color theme="1"/>
      <name val="Arial Narrow"/>
      <family val="2"/>
    </font>
    <font>
      <b/>
      <sz val="11"/>
      <color theme="1"/>
      <name val="Arial Narrow"/>
      <family val="2"/>
    </font>
    <font>
      <b/>
      <sz val="10"/>
      <color theme="1"/>
      <name val="Arial Narrow"/>
      <family val="2"/>
    </font>
    <font>
      <sz val="11"/>
      <color theme="0"/>
      <name val="Arial Narrow"/>
      <family val="2"/>
    </font>
  </fonts>
  <fills count="2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rgb="FF00FF00"/>
        <bgColor indexed="64"/>
      </patternFill>
    </fill>
    <fill>
      <patternFill patternType="solid">
        <fgColor rgb="FFFFFFCC"/>
        <bgColor indexed="64"/>
      </patternFill>
    </fill>
    <fill>
      <patternFill patternType="solid">
        <fgColor rgb="FF00FFFF"/>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9999"/>
        <bgColor indexed="64"/>
      </patternFill>
    </fill>
    <fill>
      <patternFill patternType="solid">
        <fgColor rgb="FFCCFF66"/>
        <bgColor indexed="64"/>
      </patternFill>
    </fill>
    <fill>
      <patternFill patternType="solid">
        <fgColor rgb="FF00FFCC"/>
        <bgColor indexed="64"/>
      </patternFill>
    </fill>
    <fill>
      <patternFill patternType="solid">
        <fgColor rgb="FFCCCCFF"/>
        <bgColor indexed="64"/>
      </patternFill>
    </fill>
    <fill>
      <patternFill patternType="solid">
        <fgColor rgb="FF33CCCC"/>
        <bgColor indexed="64"/>
      </patternFill>
    </fill>
    <fill>
      <patternFill patternType="solid">
        <fgColor rgb="FFFFCC00"/>
        <bgColor indexed="64"/>
      </patternFill>
    </fill>
    <fill>
      <patternFill patternType="solid">
        <fgColor rgb="FFCCCC00"/>
        <bgColor indexed="64"/>
      </patternFill>
    </fill>
    <fill>
      <patternFill patternType="solid">
        <fgColor rgb="FF00FF99"/>
        <bgColor indexed="64"/>
      </patternFill>
    </fill>
    <fill>
      <patternFill patternType="solid">
        <fgColor rgb="FFFF0000"/>
        <bgColor indexed="64"/>
      </patternFill>
    </fill>
    <fill>
      <patternFill patternType="solid">
        <fgColor theme="1"/>
        <bgColor indexed="64"/>
      </patternFill>
    </fill>
    <fill>
      <patternFill patternType="solid">
        <fgColor theme="0" tint="-4.9989318521683403E-2"/>
        <bgColor indexed="64"/>
      </patternFill>
    </fill>
    <fill>
      <patternFill patternType="solid">
        <fgColor rgb="FF66FF66"/>
        <bgColor indexed="64"/>
      </patternFill>
    </fill>
    <fill>
      <patternFill patternType="solid">
        <fgColor rgb="FFFFC000"/>
        <bgColor indexed="64"/>
      </patternFill>
    </fill>
    <fill>
      <patternFill patternType="solid">
        <fgColor rgb="FF002060"/>
        <bgColor indexed="64"/>
      </patternFill>
    </fill>
  </fills>
  <borders count="6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870">
    <xf numFmtId="0" fontId="0" fillId="0" borderId="0" xfId="0"/>
    <xf numFmtId="0" fontId="2" fillId="0" borderId="0" xfId="0" applyFont="1"/>
    <xf numFmtId="0" fontId="3" fillId="4" borderId="11" xfId="0" applyFont="1" applyFill="1" applyBorder="1" applyAlignment="1">
      <alignment horizontal="center" vertical="center" wrapText="1"/>
    </xf>
    <xf numFmtId="0" fontId="3" fillId="4" borderId="32" xfId="0" applyFont="1" applyFill="1" applyBorder="1" applyAlignment="1">
      <alignment horizontal="center" vertical="center"/>
    </xf>
    <xf numFmtId="0" fontId="3" fillId="4" borderId="11" xfId="0" applyFont="1" applyFill="1" applyBorder="1" applyAlignment="1">
      <alignment horizontal="center" vertical="center"/>
    </xf>
    <xf numFmtId="0" fontId="3" fillId="0" borderId="11" xfId="0" applyFont="1" applyBorder="1" applyAlignment="1">
      <alignment horizontal="center" vertical="center"/>
    </xf>
    <xf numFmtId="0" fontId="5" fillId="7" borderId="11" xfId="0" applyFont="1" applyFill="1" applyBorder="1" applyAlignment="1">
      <alignment horizontal="center" vertical="center" wrapText="1" shrinkToFit="1"/>
    </xf>
    <xf numFmtId="49" fontId="5" fillId="7" borderId="11" xfId="0" applyNumberFormat="1" applyFont="1" applyFill="1" applyBorder="1" applyAlignment="1">
      <alignment horizontal="center" vertical="center"/>
    </xf>
    <xf numFmtId="0" fontId="5" fillId="7" borderId="11" xfId="0" applyFont="1" applyFill="1" applyBorder="1" applyAlignment="1">
      <alignment horizontal="justify" vertical="center" wrapText="1"/>
    </xf>
    <xf numFmtId="0" fontId="5" fillId="7" borderId="32" xfId="0" applyFont="1" applyFill="1" applyBorder="1" applyAlignment="1">
      <alignment horizontal="justify" vertical="center" wrapText="1"/>
    </xf>
    <xf numFmtId="0" fontId="2" fillId="7" borderId="0" xfId="0" applyFont="1" applyFill="1"/>
    <xf numFmtId="0" fontId="5" fillId="7" borderId="11" xfId="0" applyFont="1" applyFill="1" applyBorder="1" applyAlignment="1">
      <alignment horizontal="center" vertical="center"/>
    </xf>
    <xf numFmtId="0" fontId="5" fillId="7" borderId="11" xfId="0" applyNumberFormat="1" applyFont="1" applyFill="1" applyBorder="1" applyAlignment="1">
      <alignment horizontal="center" vertical="center"/>
    </xf>
    <xf numFmtId="0" fontId="5" fillId="7" borderId="11" xfId="0" applyFont="1" applyFill="1" applyBorder="1" applyAlignment="1">
      <alignment horizontal="center" vertical="center" wrapText="1"/>
    </xf>
    <xf numFmtId="0" fontId="5" fillId="10" borderId="11" xfId="0" applyFont="1" applyFill="1" applyBorder="1" applyAlignment="1">
      <alignment horizontal="justify" vertical="center" wrapText="1"/>
    </xf>
    <xf numFmtId="164" fontId="2" fillId="11" borderId="11" xfId="0" applyNumberFormat="1" applyFont="1" applyFill="1" applyBorder="1"/>
    <xf numFmtId="164" fontId="2" fillId="7" borderId="11" xfId="0" applyNumberFormat="1" applyFont="1" applyFill="1" applyBorder="1"/>
    <xf numFmtId="0" fontId="6" fillId="7" borderId="11" xfId="0" applyFont="1" applyFill="1" applyBorder="1" applyAlignment="1">
      <alignment horizontal="center" vertical="center" wrapText="1" shrinkToFit="1"/>
    </xf>
    <xf numFmtId="0" fontId="5" fillId="7" borderId="11" xfId="0" applyFont="1" applyFill="1" applyBorder="1" applyAlignment="1">
      <alignment horizontal="justify" vertical="center"/>
    </xf>
    <xf numFmtId="0" fontId="5" fillId="10" borderId="11" xfId="0" applyFont="1" applyFill="1" applyBorder="1" applyAlignment="1">
      <alignment horizontal="justify" vertical="center"/>
    </xf>
    <xf numFmtId="0" fontId="5" fillId="7" borderId="32" xfId="0" applyFont="1" applyFill="1" applyBorder="1" applyAlignment="1">
      <alignment horizontal="justify" vertical="center"/>
    </xf>
    <xf numFmtId="0" fontId="5" fillId="7" borderId="32" xfId="0" applyFont="1" applyFill="1" applyBorder="1" applyAlignment="1">
      <alignment horizontal="justify" vertical="top" wrapText="1"/>
    </xf>
    <xf numFmtId="0" fontId="5" fillId="0" borderId="11" xfId="0" applyFont="1" applyFill="1" applyBorder="1" applyAlignment="1">
      <alignment horizontal="center" vertical="center" wrapText="1"/>
    </xf>
    <xf numFmtId="0" fontId="5" fillId="4" borderId="11" xfId="0" applyFont="1" applyFill="1" applyBorder="1" applyAlignment="1">
      <alignment horizontal="justify" vertical="center" wrapText="1"/>
    </xf>
    <xf numFmtId="0" fontId="5" fillId="4" borderId="11" xfId="0" applyFont="1" applyFill="1" applyBorder="1" applyAlignment="1">
      <alignment horizontal="center" vertical="center" wrapText="1"/>
    </xf>
    <xf numFmtId="0" fontId="5" fillId="4" borderId="32" xfId="0" applyFont="1" applyFill="1" applyBorder="1" applyAlignment="1">
      <alignment horizontal="justify" vertical="top" wrapText="1"/>
    </xf>
    <xf numFmtId="0" fontId="5" fillId="4" borderId="11" xfId="0" applyFont="1" applyFill="1" applyBorder="1" applyAlignment="1">
      <alignment horizontal="center" vertical="center"/>
    </xf>
    <xf numFmtId="0" fontId="2" fillId="0" borderId="11" xfId="0" applyFont="1" applyBorder="1"/>
    <xf numFmtId="0" fontId="5" fillId="0" borderId="1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4" borderId="11" xfId="0" applyFont="1" applyFill="1" applyBorder="1" applyAlignment="1">
      <alignment horizontal="justify" vertical="center"/>
    </xf>
    <xf numFmtId="0" fontId="5" fillId="4" borderId="32" xfId="0" applyFont="1" applyFill="1" applyBorder="1" applyAlignment="1">
      <alignment horizontal="justify" vertical="center"/>
    </xf>
    <xf numFmtId="0" fontId="5" fillId="0" borderId="32" xfId="0" applyFont="1" applyFill="1" applyBorder="1" applyAlignment="1">
      <alignment horizontal="justify" vertical="center"/>
    </xf>
    <xf numFmtId="0" fontId="5" fillId="4" borderId="29" xfId="0" applyFont="1" applyFill="1" applyBorder="1" applyAlignment="1">
      <alignment horizontal="center" vertical="center"/>
    </xf>
    <xf numFmtId="0" fontId="5" fillId="0" borderId="37" xfId="0" applyFont="1" applyFill="1" applyBorder="1" applyAlignment="1">
      <alignment horizontal="justify" vertical="center"/>
    </xf>
    <xf numFmtId="0" fontId="5" fillId="0" borderId="34" xfId="0" applyFont="1" applyFill="1" applyBorder="1" applyAlignment="1">
      <alignment horizontal="justify" vertical="center"/>
    </xf>
    <xf numFmtId="0" fontId="5" fillId="0" borderId="11" xfId="0" applyFont="1" applyFill="1" applyBorder="1" applyAlignment="1">
      <alignment horizontal="justify" vertical="center"/>
    </xf>
    <xf numFmtId="0" fontId="5" fillId="0" borderId="29" xfId="0" applyFont="1" applyFill="1" applyBorder="1" applyAlignment="1">
      <alignment horizontal="justify" vertical="center"/>
    </xf>
    <xf numFmtId="0" fontId="5" fillId="10" borderId="29" xfId="0" applyFont="1" applyFill="1" applyBorder="1" applyAlignment="1">
      <alignment horizontal="justify" vertical="center"/>
    </xf>
    <xf numFmtId="0" fontId="5" fillId="0" borderId="11" xfId="0" applyFont="1" applyBorder="1" applyAlignment="1">
      <alignment horizontal="center" vertical="center"/>
    </xf>
    <xf numFmtId="0" fontId="5" fillId="4" borderId="29" xfId="0" applyFont="1" applyFill="1" applyBorder="1" applyAlignment="1">
      <alignment horizontal="justify" vertical="center"/>
    </xf>
    <xf numFmtId="0" fontId="5" fillId="4" borderId="32" xfId="0" applyFont="1" applyFill="1" applyBorder="1" applyAlignment="1">
      <alignment vertical="center"/>
    </xf>
    <xf numFmtId="0" fontId="5" fillId="4" borderId="37" xfId="0" applyFont="1" applyFill="1" applyBorder="1" applyAlignment="1">
      <alignment horizontal="center" vertical="center" wrapText="1"/>
    </xf>
    <xf numFmtId="0" fontId="5" fillId="0" borderId="11" xfId="0" applyFont="1" applyFill="1" applyBorder="1" applyAlignment="1">
      <alignment horizontal="justify" vertical="center" wrapText="1"/>
    </xf>
    <xf numFmtId="0" fontId="5" fillId="0" borderId="12" xfId="0" applyFont="1" applyFill="1" applyBorder="1" applyAlignment="1">
      <alignment horizontal="justify" vertical="center"/>
    </xf>
    <xf numFmtId="0" fontId="5" fillId="4" borderId="32" xfId="0" applyFont="1" applyFill="1" applyBorder="1" applyAlignment="1">
      <alignment vertical="center" wrapText="1"/>
    </xf>
    <xf numFmtId="0" fontId="5" fillId="0" borderId="35" xfId="0" applyFont="1" applyFill="1" applyBorder="1" applyAlignment="1">
      <alignment horizontal="justify" vertical="center" wrapText="1"/>
    </xf>
    <xf numFmtId="0" fontId="5" fillId="12" borderId="11" xfId="0" applyFont="1" applyFill="1" applyBorder="1" applyAlignment="1">
      <alignment horizontal="justify" vertical="center"/>
    </xf>
    <xf numFmtId="0" fontId="5" fillId="0" borderId="11" xfId="0" applyFont="1" applyFill="1" applyBorder="1" applyAlignment="1">
      <alignment horizontal="center" vertical="center"/>
    </xf>
    <xf numFmtId="14" fontId="5" fillId="0" borderId="32" xfId="0" applyNumberFormat="1" applyFont="1" applyFill="1" applyBorder="1" applyAlignment="1">
      <alignment horizontal="justify" vertical="center"/>
    </xf>
    <xf numFmtId="0" fontId="5" fillId="12" borderId="11" xfId="0" applyFont="1" applyFill="1" applyBorder="1" applyAlignment="1">
      <alignment horizontal="justify" vertical="center" wrapText="1"/>
    </xf>
    <xf numFmtId="0" fontId="5" fillId="4" borderId="32" xfId="0" applyFont="1" applyFill="1" applyBorder="1" applyAlignment="1">
      <alignment horizontal="justify" vertical="center" wrapText="1"/>
    </xf>
    <xf numFmtId="0" fontId="5" fillId="4" borderId="37" xfId="0" applyFont="1" applyFill="1" applyBorder="1" applyAlignment="1">
      <alignment vertical="center" wrapText="1"/>
    </xf>
    <xf numFmtId="0" fontId="5" fillId="4" borderId="29" xfId="0" applyFont="1" applyFill="1" applyBorder="1" applyAlignment="1">
      <alignment horizontal="center" vertical="center" wrapText="1"/>
    </xf>
    <xf numFmtId="0" fontId="5" fillId="4" borderId="40" xfId="0" applyFont="1" applyFill="1" applyBorder="1" applyAlignment="1">
      <alignment horizontal="justify" vertical="center" wrapText="1"/>
    </xf>
    <xf numFmtId="0" fontId="5" fillId="4" borderId="37" xfId="0" applyFont="1" applyFill="1" applyBorder="1" applyAlignment="1">
      <alignment horizontal="justify" vertical="center"/>
    </xf>
    <xf numFmtId="49" fontId="5" fillId="0" borderId="42" xfId="0" applyNumberFormat="1" applyFont="1" applyBorder="1" applyAlignment="1">
      <alignment horizontal="justify" vertical="center" wrapText="1"/>
    </xf>
    <xf numFmtId="49" fontId="5" fillId="0" borderId="43" xfId="0" applyNumberFormat="1" applyFont="1" applyBorder="1" applyAlignment="1">
      <alignment horizontal="justify" vertical="center" wrapText="1"/>
    </xf>
    <xf numFmtId="49" fontId="5" fillId="0" borderId="11" xfId="0" applyNumberFormat="1" applyFont="1" applyBorder="1" applyAlignment="1">
      <alignment horizontal="justify" vertical="center" wrapText="1"/>
    </xf>
    <xf numFmtId="49" fontId="5" fillId="0" borderId="32" xfId="0" applyNumberFormat="1" applyFont="1" applyBorder="1" applyAlignment="1">
      <alignment horizontal="justify" vertical="center" wrapText="1"/>
    </xf>
    <xf numFmtId="0" fontId="5" fillId="4" borderId="34" xfId="0" applyFont="1" applyFill="1" applyBorder="1" applyAlignment="1">
      <alignment horizontal="justify" vertical="center" wrapText="1"/>
    </xf>
    <xf numFmtId="0" fontId="5" fillId="0" borderId="32" xfId="0" applyFont="1" applyFill="1" applyBorder="1" applyAlignment="1">
      <alignment horizontal="justify" vertical="center" wrapText="1"/>
    </xf>
    <xf numFmtId="0" fontId="5" fillId="4" borderId="34" xfId="0" applyFont="1" applyFill="1" applyBorder="1" applyAlignment="1">
      <alignment horizontal="center" vertical="center" wrapText="1"/>
    </xf>
    <xf numFmtId="0" fontId="5" fillId="0" borderId="37" xfId="0" applyFont="1" applyFill="1" applyBorder="1" applyAlignment="1">
      <alignment horizontal="justify" vertical="center" wrapText="1"/>
    </xf>
    <xf numFmtId="0" fontId="5" fillId="0" borderId="11" xfId="0" applyFont="1" applyFill="1" applyBorder="1" applyAlignment="1">
      <alignment horizontal="justify" vertical="center"/>
    </xf>
    <xf numFmtId="49" fontId="5" fillId="0" borderId="11" xfId="0" applyNumberFormat="1" applyFont="1" applyFill="1" applyBorder="1" applyAlignment="1">
      <alignment horizontal="justify" vertical="center" wrapText="1"/>
    </xf>
    <xf numFmtId="49" fontId="5" fillId="0" borderId="34" xfId="0" applyNumberFormat="1" applyFont="1" applyBorder="1" applyAlignment="1">
      <alignment horizontal="justify" vertical="center" wrapText="1"/>
    </xf>
    <xf numFmtId="49" fontId="5" fillId="0" borderId="46" xfId="0" applyNumberFormat="1" applyFont="1" applyBorder="1" applyAlignment="1">
      <alignment horizontal="justify" vertical="center" wrapText="1"/>
    </xf>
    <xf numFmtId="0" fontId="5" fillId="0" borderId="47" xfId="0" applyFont="1" applyFill="1" applyBorder="1" applyAlignment="1">
      <alignment horizontal="justify" vertical="center"/>
    </xf>
    <xf numFmtId="0" fontId="5" fillId="0" borderId="40" xfId="0" applyFont="1" applyFill="1" applyBorder="1" applyAlignment="1">
      <alignment horizontal="justify" vertical="center"/>
    </xf>
    <xf numFmtId="0" fontId="2" fillId="4" borderId="0" xfId="0" applyFont="1" applyFill="1" applyAlignment="1"/>
    <xf numFmtId="164" fontId="2" fillId="7" borderId="11" xfId="3" applyFont="1" applyFill="1" applyBorder="1"/>
    <xf numFmtId="9" fontId="13" fillId="8" borderId="11" xfId="4" applyFont="1" applyFill="1" applyBorder="1" applyAlignment="1">
      <alignment horizontal="center" vertical="center" wrapText="1" shrinkToFit="1"/>
    </xf>
    <xf numFmtId="9" fontId="13" fillId="13" borderId="11" xfId="4" applyFont="1" applyFill="1" applyBorder="1" applyAlignment="1">
      <alignment horizontal="center" vertical="center" wrapText="1"/>
    </xf>
    <xf numFmtId="164" fontId="2" fillId="4" borderId="11" xfId="3" applyFont="1" applyFill="1" applyBorder="1"/>
    <xf numFmtId="164" fontId="2" fillId="4" borderId="11" xfId="0" applyNumberFormat="1" applyFont="1" applyFill="1" applyBorder="1"/>
    <xf numFmtId="164" fontId="2" fillId="0" borderId="11" xfId="3" applyFont="1" applyBorder="1"/>
    <xf numFmtId="164" fontId="2" fillId="0" borderId="11" xfId="0" applyNumberFormat="1" applyFont="1" applyBorder="1"/>
    <xf numFmtId="9" fontId="13" fillId="10" borderId="11" xfId="4" applyFont="1" applyFill="1" applyBorder="1" applyAlignment="1">
      <alignment horizontal="center" vertical="center" wrapText="1"/>
    </xf>
    <xf numFmtId="0" fontId="7" fillId="10" borderId="11" xfId="0" applyFont="1" applyFill="1" applyBorder="1" applyAlignment="1">
      <alignment horizontal="center" vertical="center" wrapText="1"/>
    </xf>
    <xf numFmtId="164" fontId="2" fillId="0" borderId="11" xfId="0" applyNumberFormat="1" applyFont="1" applyFill="1" applyBorder="1"/>
    <xf numFmtId="0" fontId="2" fillId="0" borderId="0" xfId="0" applyFont="1" applyFill="1"/>
    <xf numFmtId="0" fontId="2" fillId="0" borderId="11" xfId="0" applyFont="1" applyFill="1" applyBorder="1"/>
    <xf numFmtId="0" fontId="5" fillId="0" borderId="11" xfId="0" applyFont="1" applyFill="1" applyBorder="1" applyAlignment="1">
      <alignment horizontal="left" vertical="center"/>
    </xf>
    <xf numFmtId="0" fontId="5" fillId="0" borderId="11" xfId="0" applyFont="1" applyFill="1" applyBorder="1" applyAlignment="1">
      <alignment horizontal="left" vertical="center" wrapText="1"/>
    </xf>
    <xf numFmtId="0" fontId="4" fillId="14" borderId="11" xfId="0" applyFont="1" applyFill="1" applyBorder="1" applyAlignment="1">
      <alignment horizontal="center" vertical="center" wrapText="1"/>
    </xf>
    <xf numFmtId="0" fontId="4" fillId="14" borderId="11" xfId="0" applyFont="1" applyFill="1" applyBorder="1" applyAlignment="1">
      <alignment vertical="center" wrapText="1"/>
    </xf>
    <xf numFmtId="9" fontId="15" fillId="14" borderId="11" xfId="0" applyNumberFormat="1" applyFont="1" applyFill="1" applyBorder="1" applyAlignment="1">
      <alignment horizontal="center" vertical="center" wrapText="1"/>
    </xf>
    <xf numFmtId="0" fontId="4" fillId="17" borderId="11" xfId="0" applyFont="1" applyFill="1" applyBorder="1" applyAlignment="1">
      <alignment horizontal="center" vertical="center" wrapText="1"/>
    </xf>
    <xf numFmtId="9" fontId="13" fillId="17" borderId="11" xfId="4" applyFont="1" applyFill="1" applyBorder="1" applyAlignment="1">
      <alignment horizontal="center" vertical="center" wrapText="1"/>
    </xf>
    <xf numFmtId="9" fontId="15" fillId="17" borderId="11" xfId="0" applyNumberFormat="1" applyFont="1" applyFill="1" applyBorder="1" applyAlignment="1">
      <alignment horizontal="center" vertical="center" wrapText="1"/>
    </xf>
    <xf numFmtId="0" fontId="4" fillId="18" borderId="11" xfId="0" applyFont="1" applyFill="1" applyBorder="1" applyAlignment="1">
      <alignment vertical="center" wrapText="1"/>
    </xf>
    <xf numFmtId="0" fontId="4" fillId="18" borderId="11" xfId="0" applyFont="1" applyFill="1" applyBorder="1" applyAlignment="1">
      <alignment horizontal="justify" vertical="center"/>
    </xf>
    <xf numFmtId="9" fontId="13" fillId="18" borderId="11" xfId="4" applyFont="1" applyFill="1" applyBorder="1" applyAlignment="1">
      <alignment horizontal="center" vertical="center" wrapText="1"/>
    </xf>
    <xf numFmtId="9" fontId="13" fillId="14" borderId="11" xfId="4" applyFont="1" applyFill="1" applyBorder="1" applyAlignment="1">
      <alignment horizontal="center" vertical="center" wrapText="1"/>
    </xf>
    <xf numFmtId="9" fontId="13" fillId="18" borderId="11" xfId="4" applyFont="1" applyFill="1" applyBorder="1" applyAlignment="1">
      <alignment horizontal="center" vertical="center"/>
    </xf>
    <xf numFmtId="9" fontId="13" fillId="19" borderId="11" xfId="4" applyFont="1" applyFill="1" applyBorder="1" applyAlignment="1">
      <alignment horizontal="center" vertical="center" wrapText="1"/>
    </xf>
    <xf numFmtId="9" fontId="13" fillId="20" borderId="11" xfId="4" applyFont="1" applyFill="1" applyBorder="1" applyAlignment="1">
      <alignment horizontal="center" vertical="center" wrapText="1"/>
    </xf>
    <xf numFmtId="9" fontId="13" fillId="21" borderId="11" xfId="4" applyFont="1" applyFill="1" applyBorder="1" applyAlignment="1">
      <alignment horizontal="center" vertical="center" wrapText="1"/>
    </xf>
    <xf numFmtId="9" fontId="13" fillId="22" borderId="11" xfId="4" applyFont="1" applyFill="1" applyBorder="1" applyAlignment="1">
      <alignment horizontal="center" vertical="center" wrapText="1"/>
    </xf>
    <xf numFmtId="0" fontId="17" fillId="0" borderId="11" xfId="0" applyFont="1" applyBorder="1"/>
    <xf numFmtId="164" fontId="17" fillId="0" borderId="11" xfId="0" applyNumberFormat="1" applyFont="1" applyBorder="1"/>
    <xf numFmtId="164" fontId="2" fillId="0" borderId="0" xfId="0" applyNumberFormat="1" applyFont="1"/>
    <xf numFmtId="0" fontId="4" fillId="8" borderId="11" xfId="0" applyFont="1" applyFill="1" applyBorder="1" applyAlignment="1">
      <alignment horizontal="center" vertical="center" wrapText="1" shrinkToFit="1"/>
    </xf>
    <xf numFmtId="0" fontId="2" fillId="0" borderId="0" xfId="0" applyFont="1" applyFill="1" applyAlignment="1"/>
    <xf numFmtId="0" fontId="6" fillId="0" borderId="11" xfId="0" applyFont="1" applyFill="1" applyBorder="1" applyAlignment="1">
      <alignment horizontal="justify" vertical="center" wrapText="1" shrinkToFit="1"/>
    </xf>
    <xf numFmtId="49" fontId="5" fillId="0" borderId="11" xfId="0" applyNumberFormat="1" applyFont="1" applyFill="1" applyBorder="1" applyAlignment="1">
      <alignment horizontal="center" vertical="center"/>
    </xf>
    <xf numFmtId="0" fontId="5" fillId="0" borderId="11" xfId="0" applyFont="1" applyFill="1" applyBorder="1" applyAlignment="1">
      <alignment horizontal="justify" vertical="center" wrapText="1" shrinkToFit="1"/>
    </xf>
    <xf numFmtId="0" fontId="5" fillId="0" borderId="11" xfId="0" applyFont="1" applyFill="1" applyBorder="1" applyAlignment="1">
      <alignment vertical="center" wrapText="1"/>
    </xf>
    <xf numFmtId="49" fontId="5" fillId="0" borderId="42" xfId="0" applyNumberFormat="1" applyFont="1" applyFill="1" applyBorder="1" applyAlignment="1">
      <alignment horizontal="justify" vertical="center" wrapText="1"/>
    </xf>
    <xf numFmtId="49" fontId="5" fillId="0" borderId="11" xfId="0" applyNumberFormat="1" applyFont="1" applyFill="1" applyBorder="1" applyAlignment="1">
      <alignment horizontal="center" vertical="center" wrapText="1"/>
    </xf>
    <xf numFmtId="0" fontId="17" fillId="0" borderId="11" xfId="0" applyFont="1" applyFill="1" applyBorder="1" applyAlignment="1">
      <alignment horizontal="right"/>
    </xf>
    <xf numFmtId="9" fontId="11" fillId="4" borderId="0" xfId="4" applyFont="1" applyFill="1" applyAlignment="1">
      <alignment horizontal="center" vertical="center"/>
    </xf>
    <xf numFmtId="9" fontId="13" fillId="16" borderId="11" xfId="4" applyFont="1" applyFill="1" applyBorder="1" applyAlignment="1">
      <alignment horizontal="center" vertical="center" wrapText="1"/>
    </xf>
    <xf numFmtId="9" fontId="11" fillId="0" borderId="0" xfId="4" applyFont="1" applyAlignment="1">
      <alignment horizontal="center" vertical="center"/>
    </xf>
    <xf numFmtId="0" fontId="4" fillId="23" borderId="11" xfId="0" applyFont="1" applyFill="1" applyBorder="1" applyAlignment="1">
      <alignment horizontal="center" vertical="center" wrapText="1"/>
    </xf>
    <xf numFmtId="9" fontId="13" fillId="23" borderId="11" xfId="4" applyFont="1" applyFill="1" applyBorder="1" applyAlignment="1">
      <alignment horizontal="center" vertical="center" wrapText="1"/>
    </xf>
    <xf numFmtId="0" fontId="5" fillId="23" borderId="11" xfId="0" applyFont="1" applyFill="1" applyBorder="1" applyAlignment="1">
      <alignment horizontal="center" vertical="center" wrapText="1"/>
    </xf>
    <xf numFmtId="0" fontId="5" fillId="23" borderId="11" xfId="0" applyFont="1" applyFill="1" applyBorder="1" applyAlignment="1">
      <alignment horizontal="center" vertical="center"/>
    </xf>
    <xf numFmtId="0" fontId="5" fillId="23" borderId="11" xfId="0" applyFont="1" applyFill="1" applyBorder="1" applyAlignment="1">
      <alignment horizontal="justify" vertical="center" wrapText="1"/>
    </xf>
    <xf numFmtId="0" fontId="5" fillId="23" borderId="32" xfId="0" applyFont="1" applyFill="1" applyBorder="1" applyAlignment="1">
      <alignment horizontal="justify" vertical="center" wrapText="1"/>
    </xf>
    <xf numFmtId="0" fontId="2" fillId="23" borderId="0" xfId="0" applyFont="1" applyFill="1"/>
    <xf numFmtId="0" fontId="7" fillId="23" borderId="11" xfId="0" applyFont="1" applyFill="1" applyBorder="1" applyAlignment="1">
      <alignment horizontal="center" vertical="center" wrapText="1"/>
    </xf>
    <xf numFmtId="0" fontId="19" fillId="23" borderId="11" xfId="0" applyFont="1" applyFill="1" applyBorder="1" applyAlignment="1">
      <alignment horizontal="center" vertical="center" wrapText="1"/>
    </xf>
    <xf numFmtId="9" fontId="19" fillId="23" borderId="11" xfId="4" applyFont="1" applyFill="1" applyBorder="1" applyAlignment="1">
      <alignment horizontal="center" vertical="center" wrapText="1"/>
    </xf>
    <xf numFmtId="0" fontId="20" fillId="23" borderId="11" xfId="0" applyFont="1" applyFill="1" applyBorder="1" applyAlignment="1">
      <alignment horizontal="center" vertical="center" wrapText="1"/>
    </xf>
    <xf numFmtId="0" fontId="20" fillId="23" borderId="11" xfId="0" applyFont="1" applyFill="1" applyBorder="1" applyAlignment="1">
      <alignment horizontal="justify" vertical="center" wrapText="1" shrinkToFit="1"/>
    </xf>
    <xf numFmtId="0" fontId="20" fillId="23" borderId="11" xfId="0" applyFont="1" applyFill="1" applyBorder="1" applyAlignment="1">
      <alignment horizontal="center" vertical="center"/>
    </xf>
    <xf numFmtId="0" fontId="20" fillId="23" borderId="11" xfId="0" applyFont="1" applyFill="1" applyBorder="1" applyAlignment="1">
      <alignment horizontal="justify" vertical="center" wrapText="1"/>
    </xf>
    <xf numFmtId="0" fontId="20" fillId="23" borderId="11" xfId="0" applyNumberFormat="1" applyFont="1" applyFill="1" applyBorder="1" applyAlignment="1">
      <alignment horizontal="center" vertical="center"/>
    </xf>
    <xf numFmtId="0" fontId="20" fillId="23" borderId="32" xfId="0" applyFont="1" applyFill="1" applyBorder="1" applyAlignment="1">
      <alignment horizontal="justify" vertical="center" wrapText="1"/>
    </xf>
    <xf numFmtId="0" fontId="21" fillId="23" borderId="0" xfId="0" applyFont="1" applyFill="1"/>
    <xf numFmtId="164" fontId="22" fillId="23" borderId="11" xfId="0" applyNumberFormat="1" applyFont="1" applyFill="1" applyBorder="1"/>
    <xf numFmtId="0" fontId="20" fillId="23" borderId="11" xfId="0" applyFont="1" applyFill="1" applyBorder="1" applyAlignment="1">
      <alignment horizontal="center" vertical="center" wrapText="1" shrinkToFit="1"/>
    </xf>
    <xf numFmtId="9" fontId="20" fillId="23" borderId="11" xfId="4" applyFont="1" applyFill="1" applyBorder="1" applyAlignment="1">
      <alignment horizontal="center" vertical="center" wrapText="1" shrinkToFit="1"/>
    </xf>
    <xf numFmtId="164" fontId="22" fillId="23" borderId="11" xfId="3" applyFont="1" applyFill="1" applyBorder="1"/>
    <xf numFmtId="0" fontId="5" fillId="23" borderId="11" xfId="0" applyFont="1" applyFill="1" applyBorder="1" applyAlignment="1">
      <alignment horizontal="justify" vertical="center"/>
    </xf>
    <xf numFmtId="0" fontId="20" fillId="23" borderId="11" xfId="0" applyFont="1" applyFill="1" applyBorder="1" applyAlignment="1">
      <alignment horizontal="justify" vertical="center"/>
    </xf>
    <xf numFmtId="0" fontId="4" fillId="23" borderId="37" xfId="0" applyFont="1" applyFill="1" applyBorder="1" applyAlignment="1">
      <alignment horizontal="center" vertical="center" wrapText="1"/>
    </xf>
    <xf numFmtId="0" fontId="14" fillId="23" borderId="37" xfId="0" applyFont="1" applyFill="1" applyBorder="1" applyAlignment="1">
      <alignment horizontal="center" vertical="center" wrapText="1"/>
    </xf>
    <xf numFmtId="9" fontId="13" fillId="23" borderId="37" xfId="4" applyFont="1" applyFill="1" applyBorder="1" applyAlignment="1">
      <alignment horizontal="center" vertical="center" wrapText="1"/>
    </xf>
    <xf numFmtId="0" fontId="5" fillId="23" borderId="37" xfId="0" applyFont="1" applyFill="1" applyBorder="1" applyAlignment="1">
      <alignment horizontal="justify" vertical="center" wrapText="1" shrinkToFit="1"/>
    </xf>
    <xf numFmtId="0" fontId="5" fillId="23" borderId="37" xfId="0" applyFont="1" applyFill="1" applyBorder="1" applyAlignment="1">
      <alignment horizontal="justify" vertical="center" wrapText="1"/>
    </xf>
    <xf numFmtId="0" fontId="3" fillId="23" borderId="11" xfId="0" applyFont="1" applyFill="1" applyBorder="1" applyAlignment="1">
      <alignment horizontal="center" vertical="center" textRotation="255" wrapText="1"/>
    </xf>
    <xf numFmtId="0" fontId="4" fillId="23" borderId="35" xfId="0" applyFont="1" applyFill="1" applyBorder="1" applyAlignment="1">
      <alignment horizontal="center" vertical="center" wrapText="1"/>
    </xf>
    <xf numFmtId="9" fontId="14" fillId="23" borderId="35" xfId="0" applyNumberFormat="1" applyFont="1" applyFill="1" applyBorder="1" applyAlignment="1">
      <alignment horizontal="center" vertical="center" wrapText="1"/>
    </xf>
    <xf numFmtId="0" fontId="5" fillId="23" borderId="32" xfId="0" applyFont="1" applyFill="1" applyBorder="1" applyAlignment="1">
      <alignment horizontal="justify" vertical="center"/>
    </xf>
    <xf numFmtId="9" fontId="13" fillId="23" borderId="38" xfId="4" applyFont="1" applyFill="1" applyBorder="1" applyAlignment="1">
      <alignment horizontal="center" vertical="center" wrapText="1"/>
    </xf>
    <xf numFmtId="0" fontId="4" fillId="23" borderId="38" xfId="0" applyFont="1" applyFill="1" applyBorder="1" applyAlignment="1">
      <alignment horizontal="center" vertical="center" wrapText="1"/>
    </xf>
    <xf numFmtId="0" fontId="5" fillId="23" borderId="34" xfId="0" applyFont="1" applyFill="1" applyBorder="1" applyAlignment="1">
      <alignment horizontal="center" vertical="center" wrapText="1"/>
    </xf>
    <xf numFmtId="0" fontId="5" fillId="23" borderId="34" xfId="0" applyFont="1" applyFill="1" applyBorder="1" applyAlignment="1">
      <alignment horizontal="justify" vertical="center" wrapText="1"/>
    </xf>
    <xf numFmtId="0" fontId="5" fillId="23" borderId="29" xfId="0" applyFont="1" applyFill="1" applyBorder="1" applyAlignment="1">
      <alignment horizontal="justify" vertical="center"/>
    </xf>
    <xf numFmtId="0" fontId="5" fillId="23" borderId="29" xfId="0" applyFont="1" applyFill="1" applyBorder="1" applyAlignment="1">
      <alignment horizontal="center" vertical="center"/>
    </xf>
    <xf numFmtId="0" fontId="15" fillId="23" borderId="35" xfId="0" applyFont="1" applyFill="1" applyBorder="1" applyAlignment="1">
      <alignment horizontal="center" vertical="center" wrapText="1"/>
    </xf>
    <xf numFmtId="0" fontId="5" fillId="23" borderId="37" xfId="0" applyFont="1" applyFill="1" applyBorder="1" applyAlignment="1">
      <alignment horizontal="center" vertical="center" wrapText="1"/>
    </xf>
    <xf numFmtId="0" fontId="5" fillId="23" borderId="32" xfId="0" applyFont="1" applyFill="1" applyBorder="1" applyAlignment="1">
      <alignment vertical="center" wrapText="1"/>
    </xf>
    <xf numFmtId="0" fontId="4" fillId="23" borderId="34" xfId="0" applyFont="1" applyFill="1" applyBorder="1" applyAlignment="1">
      <alignment horizontal="center" vertical="center" wrapText="1"/>
    </xf>
    <xf numFmtId="0" fontId="16" fillId="23" borderId="34" xfId="0" applyFont="1" applyFill="1" applyBorder="1" applyAlignment="1">
      <alignment horizontal="center" vertical="center" wrapText="1"/>
    </xf>
    <xf numFmtId="9" fontId="13" fillId="23" borderId="36" xfId="4" applyFont="1" applyFill="1" applyBorder="1" applyAlignment="1">
      <alignment horizontal="center" vertical="center" wrapText="1"/>
    </xf>
    <xf numFmtId="0" fontId="4" fillId="23" borderId="36" xfId="0" applyFont="1" applyFill="1" applyBorder="1" applyAlignment="1">
      <alignment horizontal="center" vertical="center" wrapText="1"/>
    </xf>
    <xf numFmtId="0" fontId="5" fillId="23" borderId="35" xfId="0" applyFont="1" applyFill="1" applyBorder="1" applyAlignment="1">
      <alignment horizontal="justify" vertical="center" wrapText="1"/>
    </xf>
    <xf numFmtId="9" fontId="13" fillId="23" borderId="34" xfId="4" applyFont="1" applyFill="1" applyBorder="1" applyAlignment="1">
      <alignment horizontal="center" vertical="center" wrapText="1"/>
    </xf>
    <xf numFmtId="14" fontId="5" fillId="23" borderId="32" xfId="0" applyNumberFormat="1" applyFont="1" applyFill="1" applyBorder="1" applyAlignment="1">
      <alignment horizontal="justify" vertical="center"/>
    </xf>
    <xf numFmtId="0" fontId="23" fillId="23" borderId="11" xfId="0" applyFont="1" applyFill="1" applyBorder="1" applyAlignment="1">
      <alignment horizontal="center" vertical="center" wrapText="1"/>
    </xf>
    <xf numFmtId="0" fontId="20" fillId="23" borderId="34" xfId="0" applyFont="1" applyFill="1" applyBorder="1" applyAlignment="1">
      <alignment horizontal="left" vertical="center" wrapText="1"/>
    </xf>
    <xf numFmtId="0" fontId="20" fillId="23" borderId="34" xfId="0" applyFont="1" applyFill="1" applyBorder="1" applyAlignment="1">
      <alignment horizontal="center" vertical="center" wrapText="1"/>
    </xf>
    <xf numFmtId="9" fontId="15" fillId="23" borderId="37" xfId="0" applyNumberFormat="1" applyFont="1" applyFill="1" applyBorder="1" applyAlignment="1">
      <alignment horizontal="center" vertical="center" wrapText="1"/>
    </xf>
    <xf numFmtId="9" fontId="13" fillId="23" borderId="35" xfId="4" applyFont="1" applyFill="1" applyBorder="1" applyAlignment="1">
      <alignment horizontal="center" vertical="center" wrapText="1"/>
    </xf>
    <xf numFmtId="0" fontId="4" fillId="23" borderId="35" xfId="0" applyFont="1" applyFill="1" applyBorder="1" applyAlignment="1">
      <alignment vertical="center" wrapText="1"/>
    </xf>
    <xf numFmtId="0" fontId="5" fillId="23" borderId="37" xfId="0" applyFont="1" applyFill="1" applyBorder="1" applyAlignment="1">
      <alignment horizontal="justify" vertical="center"/>
    </xf>
    <xf numFmtId="0" fontId="5" fillId="23" borderId="37" xfId="0" applyFont="1" applyFill="1" applyBorder="1" applyAlignment="1">
      <alignment horizontal="center" vertical="center"/>
    </xf>
    <xf numFmtId="0" fontId="15" fillId="23" borderId="34" xfId="0" applyFont="1" applyFill="1" applyBorder="1" applyAlignment="1">
      <alignment horizontal="center" vertical="center" wrapText="1"/>
    </xf>
    <xf numFmtId="0" fontId="3" fillId="23" borderId="35" xfId="0" applyFont="1" applyFill="1" applyBorder="1" applyAlignment="1">
      <alignment horizontal="center" vertical="center" textRotation="255"/>
    </xf>
    <xf numFmtId="0" fontId="4" fillId="23" borderId="40" xfId="0" applyFont="1" applyFill="1" applyBorder="1" applyAlignment="1">
      <alignment horizontal="center" vertical="center" wrapText="1"/>
    </xf>
    <xf numFmtId="9" fontId="15" fillId="23" borderId="40" xfId="0" applyNumberFormat="1" applyFont="1" applyFill="1" applyBorder="1" applyAlignment="1">
      <alignment horizontal="center" vertical="center" wrapText="1"/>
    </xf>
    <xf numFmtId="0" fontId="4" fillId="23" borderId="11" xfId="0" applyFont="1" applyFill="1" applyBorder="1" applyAlignment="1">
      <alignment vertical="center" wrapText="1"/>
    </xf>
    <xf numFmtId="9" fontId="13" fillId="23" borderId="11" xfId="4" applyFont="1" applyFill="1" applyBorder="1" applyAlignment="1">
      <alignment horizontal="center" vertical="center"/>
    </xf>
    <xf numFmtId="0" fontId="4" fillId="23" borderId="11" xfId="0" applyFont="1" applyFill="1" applyBorder="1" applyAlignment="1">
      <alignment horizontal="justify" vertical="center"/>
    </xf>
    <xf numFmtId="0" fontId="4" fillId="23" borderId="11" xfId="0" applyFont="1" applyFill="1" applyBorder="1" applyAlignment="1">
      <alignment horizontal="left" vertical="center" wrapText="1"/>
    </xf>
    <xf numFmtId="0" fontId="5" fillId="23" borderId="44" xfId="0" applyFont="1" applyFill="1" applyBorder="1" applyAlignment="1">
      <alignment horizontal="center" vertical="center"/>
    </xf>
    <xf numFmtId="0" fontId="5" fillId="23" borderId="34" xfId="0" applyFont="1" applyFill="1" applyBorder="1" applyAlignment="1">
      <alignment horizontal="center" vertical="center"/>
    </xf>
    <xf numFmtId="49" fontId="5" fillId="23" borderId="11" xfId="0" applyNumberFormat="1" applyFont="1" applyFill="1" applyBorder="1" applyAlignment="1">
      <alignment horizontal="justify" vertical="center" wrapText="1"/>
    </xf>
    <xf numFmtId="49" fontId="5" fillId="23" borderId="32" xfId="0" applyNumberFormat="1" applyFont="1" applyFill="1" applyBorder="1" applyAlignment="1">
      <alignment horizontal="justify" vertical="center" wrapText="1"/>
    </xf>
    <xf numFmtId="0" fontId="22" fillId="23" borderId="34" xfId="0" applyFont="1" applyFill="1" applyBorder="1" applyAlignment="1">
      <alignment horizontal="center" vertical="center" textRotation="255" wrapText="1"/>
    </xf>
    <xf numFmtId="0" fontId="19" fillId="23" borderId="44" xfId="0" applyFont="1" applyFill="1" applyBorder="1" applyAlignment="1">
      <alignment horizontal="center" vertical="center" wrapText="1" readingOrder="1"/>
    </xf>
    <xf numFmtId="0" fontId="23" fillId="23" borderId="44" xfId="0" applyFont="1" applyFill="1" applyBorder="1" applyAlignment="1">
      <alignment horizontal="center" vertical="center" wrapText="1" readingOrder="1"/>
    </xf>
    <xf numFmtId="0" fontId="19" fillId="23" borderId="32" xfId="0" applyFont="1" applyFill="1" applyBorder="1" applyAlignment="1">
      <alignment horizontal="center" vertical="center" wrapText="1"/>
    </xf>
    <xf numFmtId="9" fontId="19" fillId="23" borderId="35" xfId="4" applyFont="1" applyFill="1" applyBorder="1" applyAlignment="1">
      <alignment horizontal="center" vertical="center" wrapText="1"/>
    </xf>
    <xf numFmtId="0" fontId="20" fillId="23" borderId="34" xfId="0" applyFont="1" applyFill="1" applyBorder="1" applyAlignment="1">
      <alignment horizontal="center" vertical="center"/>
    </xf>
    <xf numFmtId="49" fontId="20" fillId="23" borderId="11" xfId="0" applyNumberFormat="1" applyFont="1" applyFill="1" applyBorder="1" applyAlignment="1">
      <alignment horizontal="justify" vertical="center" wrapText="1"/>
    </xf>
    <xf numFmtId="49" fontId="20" fillId="23" borderId="32" xfId="0" applyNumberFormat="1" applyFont="1" applyFill="1" applyBorder="1" applyAlignment="1">
      <alignment horizontal="justify" vertical="center" wrapText="1"/>
    </xf>
    <xf numFmtId="0" fontId="4" fillId="23" borderId="39" xfId="0" applyFont="1" applyFill="1" applyBorder="1" applyAlignment="1">
      <alignment horizontal="center" vertical="center" wrapText="1"/>
    </xf>
    <xf numFmtId="49" fontId="9" fillId="23" borderId="37" xfId="0" applyNumberFormat="1" applyFont="1" applyFill="1" applyBorder="1" applyAlignment="1">
      <alignment horizontal="center" vertical="center" wrapText="1"/>
    </xf>
    <xf numFmtId="49" fontId="9" fillId="23" borderId="37" xfId="0" applyNumberFormat="1" applyFont="1" applyFill="1" applyBorder="1" applyAlignment="1">
      <alignment horizontal="justify" vertical="center" wrapText="1"/>
    </xf>
    <xf numFmtId="0" fontId="5" fillId="23" borderId="35" xfId="0" applyFont="1" applyFill="1" applyBorder="1" applyAlignment="1">
      <alignment horizontal="center" vertical="center" wrapText="1"/>
    </xf>
    <xf numFmtId="49" fontId="10" fillId="23" borderId="35" xfId="0" applyNumberFormat="1" applyFont="1" applyFill="1" applyBorder="1" applyAlignment="1">
      <alignment horizontal="justify" vertical="center" wrapText="1"/>
    </xf>
    <xf numFmtId="0" fontId="14" fillId="23" borderId="35" xfId="0" applyFont="1" applyFill="1" applyBorder="1" applyAlignment="1">
      <alignment horizontal="center" vertical="center" wrapText="1"/>
    </xf>
    <xf numFmtId="0" fontId="5" fillId="23" borderId="35" xfId="0" applyFont="1" applyFill="1" applyBorder="1" applyAlignment="1">
      <alignment horizontal="center" vertical="center"/>
    </xf>
    <xf numFmtId="49" fontId="5" fillId="23" borderId="37" xfId="0" applyNumberFormat="1" applyFont="1" applyFill="1" applyBorder="1" applyAlignment="1">
      <alignment horizontal="justify" vertical="center" wrapText="1"/>
    </xf>
    <xf numFmtId="49" fontId="5" fillId="23" borderId="34" xfId="0" applyNumberFormat="1" applyFont="1" applyFill="1" applyBorder="1" applyAlignment="1">
      <alignment horizontal="justify" vertical="center" wrapText="1"/>
    </xf>
    <xf numFmtId="0" fontId="7" fillId="23" borderId="37" xfId="0" applyFont="1" applyFill="1" applyBorder="1" applyAlignment="1">
      <alignment horizontal="center" vertical="center" wrapText="1"/>
    </xf>
    <xf numFmtId="49" fontId="5" fillId="23" borderId="40" xfId="0" applyNumberFormat="1" applyFont="1" applyFill="1" applyBorder="1" applyAlignment="1">
      <alignment horizontal="justify" vertical="center" wrapText="1"/>
    </xf>
    <xf numFmtId="0" fontId="5" fillId="23" borderId="47" xfId="0" applyFont="1" applyFill="1" applyBorder="1" applyAlignment="1">
      <alignment horizontal="justify" vertical="center"/>
    </xf>
    <xf numFmtId="0" fontId="3" fillId="23" borderId="0" xfId="0" applyFont="1" applyFill="1" applyBorder="1" applyAlignment="1">
      <alignment horizontal="center" vertical="center" textRotation="255" wrapText="1"/>
    </xf>
    <xf numFmtId="0" fontId="4" fillId="23" borderId="0" xfId="0" applyFont="1" applyFill="1" applyBorder="1" applyAlignment="1">
      <alignment horizontal="center" vertical="center" wrapText="1"/>
    </xf>
    <xf numFmtId="0" fontId="14" fillId="23" borderId="0" xfId="0" applyFont="1" applyFill="1" applyBorder="1" applyAlignment="1">
      <alignment horizontal="center" vertical="center" wrapText="1"/>
    </xf>
    <xf numFmtId="9" fontId="13" fillId="23" borderId="0" xfId="4" applyFont="1" applyFill="1" applyBorder="1" applyAlignment="1">
      <alignment horizontal="center" vertical="center" wrapText="1"/>
    </xf>
    <xf numFmtId="0" fontId="5" fillId="23" borderId="0" xfId="0" applyFont="1" applyFill="1" applyBorder="1" applyAlignment="1">
      <alignment horizontal="justify" vertical="center" wrapText="1"/>
    </xf>
    <xf numFmtId="0" fontId="5" fillId="23" borderId="0" xfId="0" applyFont="1" applyFill="1" applyBorder="1" applyAlignment="1">
      <alignment horizontal="justify" vertical="center"/>
    </xf>
    <xf numFmtId="0" fontId="5" fillId="23" borderId="34" xfId="0" applyFont="1" applyFill="1" applyBorder="1" applyAlignment="1">
      <alignment horizontal="justify" vertical="center"/>
    </xf>
    <xf numFmtId="0" fontId="5" fillId="23" borderId="36" xfId="0" applyFont="1" applyFill="1" applyBorder="1" applyAlignment="1">
      <alignment horizontal="justify" vertical="center" wrapText="1"/>
    </xf>
    <xf numFmtId="0" fontId="5" fillId="4" borderId="11" xfId="0" applyFont="1" applyFill="1" applyBorder="1" applyAlignment="1">
      <alignment horizontal="justify" vertical="center"/>
    </xf>
    <xf numFmtId="164" fontId="2" fillId="25" borderId="11" xfId="0" applyNumberFormat="1" applyFont="1" applyFill="1" applyBorder="1"/>
    <xf numFmtId="164" fontId="2" fillId="25" borderId="11" xfId="3" applyFont="1" applyFill="1" applyBorder="1"/>
    <xf numFmtId="0" fontId="3" fillId="26" borderId="11" xfId="0" applyFont="1" applyFill="1" applyBorder="1" applyAlignment="1">
      <alignment horizontal="center" vertical="center"/>
    </xf>
    <xf numFmtId="0" fontId="5" fillId="24" borderId="11" xfId="0" applyFont="1" applyFill="1" applyBorder="1" applyAlignment="1">
      <alignment horizontal="center" vertical="center"/>
    </xf>
    <xf numFmtId="0" fontId="5" fillId="24" borderId="37" xfId="0" applyFont="1" applyFill="1" applyBorder="1" applyAlignment="1">
      <alignment horizontal="justify" vertical="center" wrapText="1"/>
    </xf>
    <xf numFmtId="0" fontId="5" fillId="24" borderId="11" xfId="0" applyFont="1" applyFill="1" applyBorder="1" applyAlignment="1">
      <alignment horizontal="justify" vertical="center" wrapText="1"/>
    </xf>
    <xf numFmtId="164" fontId="22" fillId="24" borderId="11" xfId="0" applyNumberFormat="1" applyFont="1" applyFill="1" applyBorder="1"/>
    <xf numFmtId="0" fontId="2" fillId="24" borderId="0" xfId="0" applyFont="1" applyFill="1"/>
    <xf numFmtId="0" fontId="19" fillId="24" borderId="37" xfId="0" applyFont="1" applyFill="1" applyBorder="1" applyAlignment="1">
      <alignment horizontal="center" vertical="center" wrapText="1"/>
    </xf>
    <xf numFmtId="9" fontId="19" fillId="24" borderId="37" xfId="4" applyFont="1" applyFill="1" applyBorder="1" applyAlignment="1">
      <alignment horizontal="center" vertical="center" wrapText="1"/>
    </xf>
    <xf numFmtId="0" fontId="20" fillId="24" borderId="11" xfId="0" applyFont="1" applyFill="1" applyBorder="1" applyAlignment="1">
      <alignment horizontal="center" vertical="center"/>
    </xf>
    <xf numFmtId="0" fontId="20" fillId="24" borderId="37" xfId="0" applyFont="1" applyFill="1" applyBorder="1" applyAlignment="1">
      <alignment horizontal="justify" vertical="center" wrapText="1"/>
    </xf>
    <xf numFmtId="0" fontId="20" fillId="24" borderId="11" xfId="0" applyFont="1" applyFill="1" applyBorder="1" applyAlignment="1">
      <alignment horizontal="justify" vertical="center" wrapText="1"/>
    </xf>
    <xf numFmtId="0" fontId="20" fillId="24" borderId="32" xfId="0" applyFont="1" applyFill="1" applyBorder="1" applyAlignment="1">
      <alignment horizontal="justify" vertical="center" wrapText="1"/>
    </xf>
    <xf numFmtId="0" fontId="21" fillId="24" borderId="0" xfId="0" applyFont="1" applyFill="1"/>
    <xf numFmtId="0" fontId="3" fillId="24" borderId="11" xfId="0" applyFont="1" applyFill="1" applyBorder="1" applyAlignment="1">
      <alignment horizontal="center" vertical="center" textRotation="255" wrapText="1"/>
    </xf>
    <xf numFmtId="0" fontId="5" fillId="24" borderId="11" xfId="0" applyFont="1" applyFill="1" applyBorder="1" applyAlignment="1">
      <alignment horizontal="justify" vertical="center"/>
    </xf>
    <xf numFmtId="0" fontId="5" fillId="24" borderId="32" xfId="0" applyFont="1" applyFill="1" applyBorder="1" applyAlignment="1">
      <alignment horizontal="justify" vertical="center"/>
    </xf>
    <xf numFmtId="164" fontId="22" fillId="24" borderId="11" xfId="3" applyFont="1" applyFill="1" applyBorder="1"/>
    <xf numFmtId="0" fontId="22" fillId="24" borderId="11" xfId="0" applyFont="1" applyFill="1" applyBorder="1" applyAlignment="1">
      <alignment horizontal="center" vertical="center" textRotation="255" wrapText="1"/>
    </xf>
    <xf numFmtId="0" fontId="19" fillId="24" borderId="35" xfId="0" applyFont="1" applyFill="1" applyBorder="1" applyAlignment="1">
      <alignment horizontal="center" vertical="center" wrapText="1"/>
    </xf>
    <xf numFmtId="9" fontId="23" fillId="24" borderId="35" xfId="0" applyNumberFormat="1" applyFont="1" applyFill="1" applyBorder="1" applyAlignment="1">
      <alignment horizontal="center" vertical="center" wrapText="1"/>
    </xf>
    <xf numFmtId="0" fontId="20" fillId="24" borderId="11" xfId="0" applyFont="1" applyFill="1" applyBorder="1" applyAlignment="1">
      <alignment horizontal="justify" vertical="center"/>
    </xf>
    <xf numFmtId="0" fontId="20" fillId="24" borderId="32" xfId="0" applyFont="1" applyFill="1" applyBorder="1" applyAlignment="1">
      <alignment horizontal="justify" vertical="center"/>
    </xf>
    <xf numFmtId="0" fontId="4" fillId="24" borderId="34" xfId="0" applyFont="1" applyFill="1" applyBorder="1" applyAlignment="1">
      <alignment horizontal="center" vertical="center" wrapText="1"/>
    </xf>
    <xf numFmtId="0" fontId="16" fillId="24" borderId="34" xfId="0" applyFont="1" applyFill="1" applyBorder="1" applyAlignment="1">
      <alignment horizontal="center" vertical="center" wrapText="1"/>
    </xf>
    <xf numFmtId="9" fontId="13" fillId="24" borderId="36" xfId="4" applyFont="1" applyFill="1" applyBorder="1" applyAlignment="1">
      <alignment horizontal="center" vertical="center" wrapText="1"/>
    </xf>
    <xf numFmtId="0" fontId="4" fillId="24" borderId="36" xfId="0" applyFont="1" applyFill="1" applyBorder="1" applyAlignment="1">
      <alignment horizontal="center" vertical="center" wrapText="1"/>
    </xf>
    <xf numFmtId="0" fontId="5" fillId="24" borderId="34" xfId="0" applyFont="1" applyFill="1" applyBorder="1" applyAlignment="1">
      <alignment horizontal="center" vertical="center" wrapText="1"/>
    </xf>
    <xf numFmtId="0" fontId="5" fillId="24" borderId="35" xfId="0" applyFont="1" applyFill="1" applyBorder="1" applyAlignment="1">
      <alignment horizontal="justify" vertical="center" wrapText="1"/>
    </xf>
    <xf numFmtId="0" fontId="5" fillId="8" borderId="11" xfId="0" applyFont="1" applyFill="1" applyBorder="1" applyAlignment="1">
      <alignment horizontal="justify" vertical="center" wrapText="1"/>
    </xf>
    <xf numFmtId="164" fontId="24" fillId="11" borderId="11" xfId="0" applyNumberFormat="1" applyFont="1" applyFill="1" applyBorder="1"/>
    <xf numFmtId="164" fontId="11" fillId="4" borderId="11" xfId="0" applyNumberFormat="1" applyFont="1" applyFill="1" applyBorder="1"/>
    <xf numFmtId="9" fontId="23" fillId="24" borderId="37" xfId="0" applyNumberFormat="1" applyFont="1" applyFill="1" applyBorder="1" applyAlignment="1">
      <alignment horizontal="center" vertical="center" wrapText="1"/>
    </xf>
    <xf numFmtId="9" fontId="19" fillId="24" borderId="35" xfId="4" applyFont="1" applyFill="1" applyBorder="1" applyAlignment="1">
      <alignment horizontal="center" vertical="center" wrapText="1"/>
    </xf>
    <xf numFmtId="0" fontId="19" fillId="24" borderId="35" xfId="0" applyFont="1" applyFill="1" applyBorder="1" applyAlignment="1">
      <alignment vertical="center" wrapText="1"/>
    </xf>
    <xf numFmtId="0" fontId="20" fillId="24" borderId="37" xfId="0" applyFont="1" applyFill="1" applyBorder="1" applyAlignment="1">
      <alignment horizontal="justify" vertical="center"/>
    </xf>
    <xf numFmtId="0" fontId="20" fillId="24" borderId="37" xfId="0" applyFont="1" applyFill="1" applyBorder="1" applyAlignment="1">
      <alignment horizontal="center" vertical="center"/>
    </xf>
    <xf numFmtId="164" fontId="2" fillId="11" borderId="37" xfId="0" applyNumberFormat="1" applyFont="1" applyFill="1" applyBorder="1"/>
    <xf numFmtId="164" fontId="2" fillId="0" borderId="34" xfId="0" applyNumberFormat="1" applyFont="1" applyFill="1" applyBorder="1"/>
    <xf numFmtId="164" fontId="2" fillId="0" borderId="49" xfId="3" applyFont="1" applyBorder="1"/>
    <xf numFmtId="164" fontId="2" fillId="0" borderId="6" xfId="3" applyFont="1" applyBorder="1"/>
    <xf numFmtId="164" fontId="24" fillId="0" borderId="34" xfId="0" applyNumberFormat="1" applyFont="1" applyFill="1" applyBorder="1"/>
    <xf numFmtId="164" fontId="24" fillId="0" borderId="11" xfId="0" applyNumberFormat="1" applyFont="1" applyFill="1" applyBorder="1"/>
    <xf numFmtId="164" fontId="24" fillId="11" borderId="11" xfId="0" applyNumberFormat="1" applyFont="1" applyFill="1" applyBorder="1" applyAlignment="1">
      <alignment horizontal="center"/>
    </xf>
    <xf numFmtId="164" fontId="24" fillId="0" borderId="11" xfId="0" applyNumberFormat="1" applyFont="1" applyFill="1" applyBorder="1" applyAlignment="1">
      <alignment horizontal="center"/>
    </xf>
    <xf numFmtId="0" fontId="22" fillId="24" borderId="35" xfId="0" applyFont="1" applyFill="1" applyBorder="1" applyAlignment="1">
      <alignment horizontal="center" vertical="center" textRotation="255"/>
    </xf>
    <xf numFmtId="0" fontId="19" fillId="24" borderId="40" xfId="0" applyFont="1" applyFill="1" applyBorder="1" applyAlignment="1">
      <alignment horizontal="center" vertical="center" wrapText="1"/>
    </xf>
    <xf numFmtId="9" fontId="23" fillId="24" borderId="40" xfId="0" applyNumberFormat="1" applyFont="1" applyFill="1" applyBorder="1" applyAlignment="1">
      <alignment horizontal="center" vertical="center" wrapText="1"/>
    </xf>
    <xf numFmtId="0" fontId="19" fillId="24" borderId="11" xfId="0" applyFont="1" applyFill="1" applyBorder="1" applyAlignment="1">
      <alignment horizontal="center" vertical="center" wrapText="1"/>
    </xf>
    <xf numFmtId="9" fontId="19" fillId="24" borderId="11" xfId="4" applyFont="1" applyFill="1" applyBorder="1" applyAlignment="1">
      <alignment horizontal="center" vertical="center" wrapText="1"/>
    </xf>
    <xf numFmtId="0" fontId="20" fillId="24" borderId="11" xfId="0" applyFont="1" applyFill="1" applyBorder="1" applyAlignment="1">
      <alignment horizontal="center" vertical="center" wrapText="1"/>
    </xf>
    <xf numFmtId="164" fontId="24" fillId="0" borderId="11" xfId="3" applyFont="1" applyBorder="1"/>
    <xf numFmtId="164" fontId="24" fillId="4" borderId="11" xfId="3" applyFont="1" applyFill="1" applyBorder="1"/>
    <xf numFmtId="0" fontId="22" fillId="24" borderId="34" xfId="0" applyFont="1" applyFill="1" applyBorder="1" applyAlignment="1">
      <alignment horizontal="center" vertical="center" textRotation="255" wrapText="1"/>
    </xf>
    <xf numFmtId="0" fontId="19" fillId="24" borderId="44" xfId="0" applyFont="1" applyFill="1" applyBorder="1" applyAlignment="1">
      <alignment horizontal="center" vertical="center" wrapText="1" readingOrder="1"/>
    </xf>
    <xf numFmtId="0" fontId="23" fillId="24" borderId="44" xfId="0" applyFont="1" applyFill="1" applyBorder="1" applyAlignment="1">
      <alignment horizontal="center" vertical="center" wrapText="1" readingOrder="1"/>
    </xf>
    <xf numFmtId="0" fontId="19" fillId="24" borderId="32" xfId="0" applyFont="1" applyFill="1" applyBorder="1" applyAlignment="1">
      <alignment horizontal="center" vertical="center" wrapText="1"/>
    </xf>
    <xf numFmtId="0" fontId="20" fillId="24" borderId="34" xfId="0" applyFont="1" applyFill="1" applyBorder="1" applyAlignment="1">
      <alignment horizontal="center" vertical="center"/>
    </xf>
    <xf numFmtId="49" fontId="20" fillId="24" borderId="11" xfId="0" applyNumberFormat="1" applyFont="1" applyFill="1" applyBorder="1" applyAlignment="1">
      <alignment horizontal="justify" vertical="center" wrapText="1"/>
    </xf>
    <xf numFmtId="49" fontId="20" fillId="24" borderId="32" xfId="0" applyNumberFormat="1" applyFont="1" applyFill="1" applyBorder="1" applyAlignment="1">
      <alignment horizontal="justify" vertical="center" wrapText="1"/>
    </xf>
    <xf numFmtId="164" fontId="2" fillId="0" borderId="11" xfId="3" applyFont="1" applyFill="1" applyBorder="1"/>
    <xf numFmtId="0" fontId="24" fillId="0" borderId="11" xfId="0" applyFont="1" applyBorder="1"/>
    <xf numFmtId="0" fontId="23" fillId="24" borderId="37" xfId="0" applyFont="1" applyFill="1" applyBorder="1" applyAlignment="1">
      <alignment horizontal="center" vertical="center" wrapText="1"/>
    </xf>
    <xf numFmtId="0" fontId="20" fillId="24" borderId="35" xfId="0" applyFont="1" applyFill="1" applyBorder="1" applyAlignment="1">
      <alignment horizontal="center" vertical="center" wrapText="1"/>
    </xf>
    <xf numFmtId="0" fontId="20" fillId="24" borderId="35" xfId="0" applyFont="1" applyFill="1" applyBorder="1" applyAlignment="1">
      <alignment horizontal="justify" vertical="center" wrapText="1"/>
    </xf>
    <xf numFmtId="49" fontId="26" fillId="24" borderId="37" xfId="0" applyNumberFormat="1" applyFont="1" applyFill="1" applyBorder="1" applyAlignment="1">
      <alignment horizontal="center" vertical="center" wrapText="1"/>
    </xf>
    <xf numFmtId="49" fontId="26" fillId="24" borderId="37" xfId="0" applyNumberFormat="1" applyFont="1" applyFill="1" applyBorder="1" applyAlignment="1">
      <alignment horizontal="justify" vertical="center" wrapText="1"/>
    </xf>
    <xf numFmtId="49" fontId="27" fillId="24" borderId="35" xfId="0" applyNumberFormat="1" applyFont="1" applyFill="1" applyBorder="1" applyAlignment="1">
      <alignment horizontal="justify" vertical="center" wrapText="1"/>
    </xf>
    <xf numFmtId="0" fontId="2" fillId="4" borderId="11" xfId="0" applyFont="1" applyFill="1" applyBorder="1"/>
    <xf numFmtId="0" fontId="23" fillId="24" borderId="35" xfId="0" applyFont="1" applyFill="1" applyBorder="1" applyAlignment="1">
      <alignment horizontal="center" vertical="center" wrapText="1"/>
    </xf>
    <xf numFmtId="0" fontId="19" fillId="24" borderId="34" xfId="0" applyFont="1" applyFill="1" applyBorder="1" applyAlignment="1">
      <alignment horizontal="center" vertical="center" wrapText="1"/>
    </xf>
    <xf numFmtId="0" fontId="20" fillId="24" borderId="34" xfId="0" applyFont="1" applyFill="1" applyBorder="1" applyAlignment="1">
      <alignment horizontal="justify" vertical="center" wrapText="1"/>
    </xf>
    <xf numFmtId="164" fontId="25" fillId="4" borderId="11" xfId="0" applyNumberFormat="1" applyFont="1" applyFill="1" applyBorder="1"/>
    <xf numFmtId="0" fontId="2" fillId="4" borderId="0" xfId="0" applyFont="1" applyFill="1"/>
    <xf numFmtId="0" fontId="22" fillId="24" borderId="0" xfId="0" applyFont="1" applyFill="1" applyBorder="1" applyAlignment="1">
      <alignment horizontal="center" vertical="center" textRotation="255" wrapText="1"/>
    </xf>
    <xf numFmtId="0" fontId="19" fillId="24" borderId="0" xfId="0" applyFont="1" applyFill="1" applyBorder="1" applyAlignment="1">
      <alignment horizontal="center" vertical="center" wrapText="1"/>
    </xf>
    <xf numFmtId="0" fontId="23" fillId="24" borderId="0" xfId="0" applyFont="1" applyFill="1" applyBorder="1" applyAlignment="1">
      <alignment horizontal="center" vertical="center" wrapText="1"/>
    </xf>
    <xf numFmtId="9" fontId="19" fillId="24" borderId="0" xfId="4" applyFont="1" applyFill="1" applyBorder="1" applyAlignment="1">
      <alignment horizontal="center" vertical="center" wrapText="1"/>
    </xf>
    <xf numFmtId="0" fontId="20" fillId="24" borderId="0" xfId="0" applyFont="1" applyFill="1" applyBorder="1" applyAlignment="1">
      <alignment horizontal="justify" vertical="center" wrapText="1"/>
    </xf>
    <xf numFmtId="0" fontId="20" fillId="24" borderId="0" xfId="0" applyFont="1" applyFill="1" applyBorder="1" applyAlignment="1">
      <alignment horizontal="justify" vertical="center"/>
    </xf>
    <xf numFmtId="0" fontId="20" fillId="24" borderId="34" xfId="0" applyFont="1" applyFill="1" applyBorder="1" applyAlignment="1">
      <alignment horizontal="justify" vertical="center"/>
    </xf>
    <xf numFmtId="0" fontId="20" fillId="24" borderId="36" xfId="0" applyFont="1" applyFill="1" applyBorder="1" applyAlignment="1">
      <alignment horizontal="justify" vertical="center" wrapText="1"/>
    </xf>
    <xf numFmtId="164" fontId="24" fillId="0" borderId="11" xfId="3" applyFont="1" applyFill="1" applyBorder="1"/>
    <xf numFmtId="164" fontId="2" fillId="0" borderId="0" xfId="3" applyFont="1"/>
    <xf numFmtId="0" fontId="4" fillId="8"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0" borderId="11" xfId="0" applyFont="1" applyFill="1" applyBorder="1" applyAlignment="1">
      <alignment horizontal="justify" vertical="center" wrapText="1"/>
    </xf>
    <xf numFmtId="9" fontId="13" fillId="8" borderId="11" xfId="4"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2" fillId="27" borderId="11" xfId="0" applyNumberFormat="1" applyFont="1" applyFill="1" applyBorder="1"/>
    <xf numFmtId="164" fontId="2" fillId="27" borderId="11" xfId="3" applyFont="1" applyFill="1" applyBorder="1"/>
    <xf numFmtId="0" fontId="5" fillId="8" borderId="11" xfId="0" applyFont="1" applyFill="1" applyBorder="1" applyAlignment="1">
      <alignment horizontal="center" vertical="center"/>
    </xf>
    <xf numFmtId="0" fontId="5" fillId="8" borderId="11" xfId="0" applyFont="1" applyFill="1" applyBorder="1" applyAlignment="1">
      <alignment horizontal="justify" vertical="center"/>
    </xf>
    <xf numFmtId="0" fontId="5" fillId="8" borderId="32" xfId="0" applyFont="1" applyFill="1" applyBorder="1" applyAlignment="1">
      <alignment horizontal="justify" vertical="center"/>
    </xf>
    <xf numFmtId="164" fontId="2" fillId="20" borderId="11" xfId="0" applyNumberFormat="1" applyFont="1" applyFill="1" applyBorder="1"/>
    <xf numFmtId="164" fontId="2" fillId="20" borderId="11" xfId="3" applyFont="1" applyFill="1" applyBorder="1"/>
    <xf numFmtId="0" fontId="2" fillId="20" borderId="11" xfId="0" applyFont="1" applyFill="1" applyBorder="1"/>
    <xf numFmtId="164" fontId="2" fillId="20" borderId="37" xfId="0" applyNumberFormat="1" applyFont="1" applyFill="1" applyBorder="1"/>
    <xf numFmtId="164" fontId="2" fillId="20" borderId="34" xfId="0" applyNumberFormat="1" applyFont="1" applyFill="1" applyBorder="1"/>
    <xf numFmtId="164" fontId="24" fillId="4" borderId="11" xfId="0" applyNumberFormat="1" applyFont="1" applyFill="1" applyBorder="1"/>
    <xf numFmtId="164" fontId="2" fillId="20" borderId="11" xfId="0" applyNumberFormat="1" applyFont="1" applyFill="1" applyBorder="1" applyAlignment="1">
      <alignment horizontal="center"/>
    </xf>
    <xf numFmtId="164" fontId="25" fillId="20" borderId="11" xfId="0" applyNumberFormat="1" applyFont="1" applyFill="1" applyBorder="1"/>
    <xf numFmtId="164" fontId="25" fillId="0" borderId="11" xfId="0" applyNumberFormat="1" applyFont="1" applyBorder="1"/>
    <xf numFmtId="164" fontId="25" fillId="4" borderId="11" xfId="3" applyFont="1" applyFill="1" applyBorder="1"/>
    <xf numFmtId="164" fontId="25" fillId="20" borderId="11" xfId="3" applyFont="1" applyFill="1" applyBorder="1"/>
    <xf numFmtId="164" fontId="25" fillId="11" borderId="11" xfId="0" applyNumberFormat="1" applyFont="1" applyFill="1" applyBorder="1"/>
    <xf numFmtId="0" fontId="5" fillId="0" borderId="11" xfId="0" applyFont="1" applyFill="1" applyBorder="1" applyAlignment="1">
      <alignment horizontal="justify" vertical="center" wrapText="1"/>
    </xf>
    <xf numFmtId="0" fontId="5" fillId="0" borderId="37" xfId="0" applyFont="1" applyFill="1" applyBorder="1" applyAlignment="1">
      <alignment horizontal="justify" vertical="center" wrapText="1"/>
    </xf>
    <xf numFmtId="9" fontId="13" fillId="13" borderId="37" xfId="4" applyFont="1" applyFill="1" applyBorder="1" applyAlignment="1">
      <alignment horizontal="center" vertical="center" wrapText="1"/>
    </xf>
    <xf numFmtId="0" fontId="5" fillId="0" borderId="11" xfId="0" applyFont="1" applyFill="1" applyBorder="1" applyAlignment="1">
      <alignment horizontal="center" vertical="center" wrapText="1"/>
    </xf>
    <xf numFmtId="9" fontId="13" fillId="8" borderId="11" xfId="4" applyFont="1" applyFill="1" applyBorder="1" applyAlignment="1">
      <alignment horizontal="center" vertical="center" wrapText="1"/>
    </xf>
    <xf numFmtId="9" fontId="14" fillId="13" borderId="35" xfId="0" applyNumberFormat="1" applyFont="1" applyFill="1" applyBorder="1" applyAlignment="1">
      <alignment horizontal="center" vertical="center" wrapText="1"/>
    </xf>
    <xf numFmtId="0" fontId="4" fillId="13" borderId="35" xfId="0" applyFont="1" applyFill="1" applyBorder="1" applyAlignment="1">
      <alignment horizontal="center" vertical="center" wrapText="1"/>
    </xf>
    <xf numFmtId="49" fontId="5" fillId="0" borderId="11" xfId="0" applyNumberFormat="1" applyFont="1" applyBorder="1" applyAlignment="1">
      <alignment horizontal="justify" vertical="center" wrapText="1"/>
    </xf>
    <xf numFmtId="0" fontId="3" fillId="0" borderId="11" xfId="0" applyFont="1" applyBorder="1" applyAlignment="1">
      <alignment horizontal="center" vertical="center" textRotation="255" wrapText="1"/>
    </xf>
    <xf numFmtId="0" fontId="5" fillId="4" borderId="37" xfId="0" applyFont="1" applyFill="1" applyBorder="1" applyAlignment="1">
      <alignment horizontal="center" vertical="center"/>
    </xf>
    <xf numFmtId="9" fontId="13" fillId="19" borderId="35" xfId="4" applyFont="1" applyFill="1" applyBorder="1" applyAlignment="1">
      <alignment horizontal="center" vertical="center" wrapText="1"/>
    </xf>
    <xf numFmtId="0" fontId="5" fillId="7" borderId="11" xfId="0" applyFont="1" applyFill="1" applyBorder="1" applyAlignment="1">
      <alignment horizontal="center" vertical="center" wrapText="1"/>
    </xf>
    <xf numFmtId="164" fontId="2" fillId="0" borderId="48" xfId="0" applyNumberFormat="1" applyFont="1" applyFill="1" applyBorder="1"/>
    <xf numFmtId="164" fontId="2" fillId="0" borderId="1" xfId="0" applyNumberFormat="1" applyFont="1" applyFill="1" applyBorder="1"/>
    <xf numFmtId="164" fontId="2" fillId="0" borderId="2" xfId="0" applyNumberFormat="1" applyFont="1" applyFill="1" applyBorder="1"/>
    <xf numFmtId="164" fontId="2" fillId="8" borderId="50" xfId="3" applyFont="1" applyFill="1" applyBorder="1"/>
    <xf numFmtId="164" fontId="2" fillId="8" borderId="4" xfId="3" applyFont="1" applyFill="1" applyBorder="1"/>
    <xf numFmtId="164" fontId="2" fillId="8" borderId="5" xfId="3" applyFont="1" applyFill="1" applyBorder="1"/>
    <xf numFmtId="164" fontId="2" fillId="0" borderId="48" xfId="0" applyNumberFormat="1" applyFont="1" applyBorder="1"/>
    <xf numFmtId="164" fontId="2" fillId="0" borderId="1" xfId="0" applyNumberFormat="1" applyFont="1" applyBorder="1"/>
    <xf numFmtId="164" fontId="2" fillId="0" borderId="2" xfId="0" applyNumberFormat="1" applyFont="1" applyBorder="1"/>
    <xf numFmtId="164" fontId="2" fillId="8" borderId="51" xfId="0" applyNumberFormat="1" applyFont="1" applyFill="1" applyBorder="1"/>
    <xf numFmtId="164" fontId="2" fillId="8" borderId="0" xfId="0" applyNumberFormat="1" applyFont="1" applyFill="1" applyBorder="1"/>
    <xf numFmtId="164" fontId="2" fillId="8" borderId="3" xfId="0" applyNumberFormat="1" applyFont="1" applyFill="1" applyBorder="1"/>
    <xf numFmtId="164" fontId="2" fillId="26" borderId="51" xfId="0" applyNumberFormat="1" applyFont="1" applyFill="1" applyBorder="1"/>
    <xf numFmtId="164" fontId="2" fillId="26" borderId="50" xfId="3" applyFont="1" applyFill="1" applyBorder="1"/>
    <xf numFmtId="164" fontId="2" fillId="26" borderId="4" xfId="3" applyFont="1" applyFill="1" applyBorder="1"/>
    <xf numFmtId="164" fontId="2" fillId="26" borderId="5" xfId="3" applyFont="1" applyFill="1" applyBorder="1"/>
    <xf numFmtId="164" fontId="2" fillId="26" borderId="50" xfId="0" applyNumberFormat="1" applyFont="1" applyFill="1" applyBorder="1"/>
    <xf numFmtId="164" fontId="2" fillId="26" borderId="4" xfId="0" applyNumberFormat="1" applyFont="1" applyFill="1" applyBorder="1"/>
    <xf numFmtId="164" fontId="2" fillId="26" borderId="5" xfId="0" applyNumberFormat="1" applyFont="1" applyFill="1" applyBorder="1"/>
    <xf numFmtId="164" fontId="25" fillId="26" borderId="4" xfId="3" applyFont="1" applyFill="1" applyBorder="1"/>
    <xf numFmtId="164" fontId="2" fillId="4" borderId="0" xfId="0" applyNumberFormat="1" applyFont="1" applyFill="1" applyBorder="1"/>
    <xf numFmtId="0" fontId="3" fillId="26" borderId="32" xfId="0" applyFont="1" applyFill="1" applyBorder="1" applyAlignment="1">
      <alignment horizontal="center" vertical="center"/>
    </xf>
    <xf numFmtId="0" fontId="2" fillId="4" borderId="0" xfId="0" applyFont="1" applyFill="1" applyBorder="1"/>
    <xf numFmtId="0" fontId="2" fillId="0" borderId="0" xfId="0" applyFont="1" applyFill="1" applyBorder="1"/>
    <xf numFmtId="0" fontId="21" fillId="4" borderId="0" xfId="0" applyFont="1" applyFill="1" applyBorder="1"/>
    <xf numFmtId="0" fontId="21" fillId="0" borderId="0" xfId="0" applyFont="1" applyFill="1" applyBorder="1"/>
    <xf numFmtId="164" fontId="22" fillId="4" borderId="0" xfId="0" applyNumberFormat="1" applyFont="1" applyFill="1" applyBorder="1"/>
    <xf numFmtId="164" fontId="22" fillId="4" borderId="0" xfId="3" applyFont="1" applyFill="1" applyBorder="1"/>
    <xf numFmtId="164" fontId="2" fillId="27" borderId="37" xfId="0" applyNumberFormat="1" applyFont="1" applyFill="1" applyBorder="1"/>
    <xf numFmtId="164" fontId="2" fillId="4" borderId="37" xfId="0" applyNumberFormat="1" applyFont="1" applyFill="1" applyBorder="1"/>
    <xf numFmtId="164" fontId="25" fillId="20" borderId="37" xfId="0" applyNumberFormat="1" applyFont="1" applyFill="1" applyBorder="1"/>
    <xf numFmtId="164" fontId="2" fillId="25" borderId="35" xfId="0" applyNumberFormat="1" applyFont="1" applyFill="1" applyBorder="1"/>
    <xf numFmtId="164" fontId="2" fillId="27" borderId="34" xfId="3" applyFont="1" applyFill="1" applyBorder="1"/>
    <xf numFmtId="164" fontId="2" fillId="27" borderId="35" xfId="0" applyNumberFormat="1" applyFont="1" applyFill="1" applyBorder="1"/>
    <xf numFmtId="164" fontId="25" fillId="20" borderId="34" xfId="0" applyNumberFormat="1" applyFont="1" applyFill="1" applyBorder="1"/>
    <xf numFmtId="164" fontId="2" fillId="4" borderId="34" xfId="3" applyFont="1" applyFill="1" applyBorder="1"/>
    <xf numFmtId="164" fontId="2" fillId="4" borderId="34" xfId="0" applyNumberFormat="1" applyFont="1" applyFill="1" applyBorder="1"/>
    <xf numFmtId="164" fontId="2" fillId="11" borderId="35" xfId="0" applyNumberFormat="1" applyFont="1" applyFill="1" applyBorder="1"/>
    <xf numFmtId="164" fontId="2" fillId="20" borderId="35" xfId="0" applyNumberFormat="1" applyFont="1" applyFill="1" applyBorder="1"/>
    <xf numFmtId="164" fontId="24" fillId="11" borderId="35" xfId="0" applyNumberFormat="1" applyFont="1" applyFill="1" applyBorder="1"/>
    <xf numFmtId="0" fontId="3" fillId="0" borderId="11" xfId="0" applyFont="1" applyBorder="1"/>
    <xf numFmtId="164" fontId="3" fillId="0" borderId="11" xfId="3" applyFont="1" applyBorder="1"/>
    <xf numFmtId="164" fontId="2" fillId="26" borderId="52" xfId="0" applyNumberFormat="1" applyFont="1" applyFill="1" applyBorder="1"/>
    <xf numFmtId="0" fontId="5" fillId="8" borderId="11" xfId="0" applyFont="1" applyFill="1" applyBorder="1" applyAlignment="1">
      <alignment vertical="center"/>
    </xf>
    <xf numFmtId="0" fontId="5" fillId="8" borderId="11" xfId="0" applyFont="1" applyFill="1" applyBorder="1" applyAlignment="1">
      <alignment horizontal="left" vertical="center" wrapText="1"/>
    </xf>
    <xf numFmtId="49" fontId="28" fillId="8" borderId="11" xfId="0" applyNumberFormat="1" applyFont="1" applyFill="1" applyBorder="1" applyAlignment="1">
      <alignment horizontal="justify" vertical="center" wrapText="1"/>
    </xf>
    <xf numFmtId="49" fontId="5" fillId="8" borderId="11" xfId="0" applyNumberFormat="1" applyFont="1" applyFill="1" applyBorder="1" applyAlignment="1">
      <alignment vertical="center" wrapText="1"/>
    </xf>
    <xf numFmtId="0" fontId="2" fillId="4" borderId="11" xfId="0" applyFont="1" applyFill="1" applyBorder="1" applyAlignment="1">
      <alignment horizontal="center" vertical="center"/>
    </xf>
    <xf numFmtId="0" fontId="5" fillId="4" borderId="11" xfId="0" applyFont="1" applyFill="1" applyBorder="1"/>
    <xf numFmtId="0" fontId="22" fillId="23" borderId="11" xfId="0" applyFont="1" applyFill="1" applyBorder="1" applyAlignment="1">
      <alignment horizontal="center" vertical="center" textRotation="255" wrapText="1"/>
    </xf>
    <xf numFmtId="0" fontId="19" fillId="23" borderId="35" xfId="0" applyFont="1" applyFill="1" applyBorder="1" applyAlignment="1">
      <alignment horizontal="center" vertical="center" wrapText="1"/>
    </xf>
    <xf numFmtId="9" fontId="23" fillId="23" borderId="35" xfId="0" applyNumberFormat="1" applyFont="1" applyFill="1" applyBorder="1" applyAlignment="1">
      <alignment horizontal="center" vertical="center" wrapText="1"/>
    </xf>
    <xf numFmtId="9" fontId="19" fillId="23" borderId="37" xfId="4" applyFont="1" applyFill="1" applyBorder="1" applyAlignment="1">
      <alignment horizontal="center" vertical="center" wrapText="1"/>
    </xf>
    <xf numFmtId="0" fontId="19" fillId="23" borderId="37" xfId="0" applyFont="1" applyFill="1" applyBorder="1" applyAlignment="1">
      <alignment horizontal="center" vertical="center" wrapText="1"/>
    </xf>
    <xf numFmtId="0" fontId="20" fillId="23" borderId="37" xfId="0" applyFont="1" applyFill="1" applyBorder="1" applyAlignment="1">
      <alignment horizontal="justify" vertical="center" wrapText="1"/>
    </xf>
    <xf numFmtId="0" fontId="20" fillId="23" borderId="32" xfId="0" applyFont="1" applyFill="1" applyBorder="1" applyAlignment="1">
      <alignment horizontal="justify" vertical="center"/>
    </xf>
    <xf numFmtId="0" fontId="21" fillId="23" borderId="0" xfId="0" applyFont="1" applyFill="1" applyBorder="1"/>
    <xf numFmtId="49" fontId="9" fillId="0" borderId="37" xfId="0" applyNumberFormat="1" applyFont="1" applyFill="1" applyBorder="1" applyAlignment="1">
      <alignment horizontal="center" vertical="center" wrapText="1"/>
    </xf>
    <xf numFmtId="49" fontId="9" fillId="0" borderId="37" xfId="0" applyNumberFormat="1" applyFont="1" applyFill="1" applyBorder="1" applyAlignment="1">
      <alignment horizontal="justify" vertical="center" wrapText="1"/>
    </xf>
    <xf numFmtId="49" fontId="9" fillId="0" borderId="37" xfId="0" applyNumberFormat="1" applyFont="1" applyBorder="1" applyAlignment="1">
      <alignment horizontal="justify" vertical="center" wrapText="1"/>
    </xf>
    <xf numFmtId="0" fontId="2" fillId="25" borderId="0" xfId="0" applyFont="1" applyFill="1" applyBorder="1"/>
    <xf numFmtId="0" fontId="3" fillId="25" borderId="11" xfId="0" applyFont="1" applyFill="1" applyBorder="1" applyAlignment="1">
      <alignment horizontal="center" vertical="center"/>
    </xf>
    <xf numFmtId="0" fontId="2" fillId="25" borderId="0" xfId="0" applyFont="1" applyFill="1"/>
    <xf numFmtId="0" fontId="21" fillId="25" borderId="0" xfId="0" applyFont="1" applyFill="1" applyBorder="1"/>
    <xf numFmtId="164" fontId="2" fillId="25" borderId="0" xfId="0" applyNumberFormat="1" applyFont="1" applyFill="1" applyBorder="1"/>
    <xf numFmtId="164" fontId="22" fillId="25" borderId="0" xfId="0" applyNumberFormat="1" applyFont="1" applyFill="1" applyBorder="1"/>
    <xf numFmtId="164" fontId="22" fillId="25" borderId="0" xfId="3" applyFont="1" applyFill="1" applyBorder="1"/>
    <xf numFmtId="164" fontId="2" fillId="25" borderId="0" xfId="0" applyNumberFormat="1" applyFont="1" applyFill="1"/>
    <xf numFmtId="164" fontId="2" fillId="20" borderId="37" xfId="3" applyFont="1" applyFill="1" applyBorder="1"/>
    <xf numFmtId="164" fontId="25" fillId="27" borderId="11" xfId="3" applyFont="1" applyFill="1" applyBorder="1"/>
    <xf numFmtId="168" fontId="2" fillId="20" borderId="11" xfId="0" applyNumberFormat="1" applyFont="1" applyFill="1" applyBorder="1"/>
    <xf numFmtId="168" fontId="2" fillId="20" borderId="11" xfId="0" applyNumberFormat="1" applyFont="1" applyFill="1" applyBorder="1" applyAlignment="1">
      <alignment horizontal="center" vertical="center"/>
    </xf>
    <xf numFmtId="168" fontId="5" fillId="20" borderId="11" xfId="0" applyNumberFormat="1" applyFont="1" applyFill="1" applyBorder="1"/>
    <xf numFmtId="0" fontId="30" fillId="0" borderId="0" xfId="0" applyFont="1"/>
    <xf numFmtId="41" fontId="30" fillId="0" borderId="0" xfId="2" applyFont="1"/>
    <xf numFmtId="166" fontId="30" fillId="0" borderId="0" xfId="2" applyNumberFormat="1" applyFont="1"/>
    <xf numFmtId="0" fontId="29" fillId="0" borderId="0" xfId="0" applyFont="1" applyFill="1" applyBorder="1" applyAlignment="1">
      <alignment horizontal="center"/>
    </xf>
    <xf numFmtId="0" fontId="31" fillId="6" borderId="1" xfId="0" applyFont="1" applyFill="1" applyBorder="1" applyAlignment="1">
      <alignment horizontal="center" vertical="top"/>
    </xf>
    <xf numFmtId="165" fontId="31" fillId="6" borderId="8" xfId="1" applyNumberFormat="1" applyFont="1" applyFill="1" applyBorder="1" applyAlignment="1">
      <alignment horizontal="center" vertical="top" wrapText="1"/>
    </xf>
    <xf numFmtId="41" fontId="31" fillId="6" borderId="2" xfId="2" applyFont="1" applyFill="1" applyBorder="1" applyAlignment="1">
      <alignment horizontal="center"/>
    </xf>
    <xf numFmtId="41" fontId="31" fillId="6" borderId="1" xfId="2" applyFont="1" applyFill="1" applyBorder="1" applyAlignment="1">
      <alignment horizontal="center"/>
    </xf>
    <xf numFmtId="41" fontId="31" fillId="6" borderId="8" xfId="2" applyFont="1" applyFill="1" applyBorder="1" applyAlignment="1">
      <alignment horizontal="center"/>
    </xf>
    <xf numFmtId="0" fontId="29" fillId="3" borderId="17" xfId="0" applyFont="1" applyFill="1" applyBorder="1" applyAlignment="1">
      <alignment horizontal="center" vertical="center" wrapText="1"/>
    </xf>
    <xf numFmtId="165" fontId="31" fillId="8" borderId="9" xfId="1" applyNumberFormat="1" applyFont="1" applyFill="1" applyBorder="1" applyAlignment="1">
      <alignment horizontal="right" vertical="top"/>
    </xf>
    <xf numFmtId="165" fontId="31" fillId="8" borderId="20" xfId="1" applyNumberFormat="1" applyFont="1" applyFill="1" applyBorder="1" applyAlignment="1">
      <alignment horizontal="right" vertical="top"/>
    </xf>
    <xf numFmtId="41" fontId="31" fillId="8" borderId="28" xfId="2" applyFont="1" applyFill="1" applyBorder="1" applyAlignment="1">
      <alignment horizontal="right" vertical="top"/>
    </xf>
    <xf numFmtId="41" fontId="31" fillId="8" borderId="21" xfId="2" applyFont="1" applyFill="1" applyBorder="1" applyAlignment="1">
      <alignment horizontal="right" vertical="top"/>
    </xf>
    <xf numFmtId="41" fontId="31" fillId="8" borderId="31" xfId="2" applyFont="1" applyFill="1" applyBorder="1" applyAlignment="1">
      <alignment horizontal="right" vertical="top"/>
    </xf>
    <xf numFmtId="41" fontId="31" fillId="8" borderId="22" xfId="2" applyFont="1" applyFill="1" applyBorder="1" applyAlignment="1">
      <alignment horizontal="right" vertical="top"/>
    </xf>
    <xf numFmtId="0" fontId="32" fillId="4" borderId="18" xfId="0" applyFont="1" applyFill="1" applyBorder="1" applyAlignment="1">
      <alignment horizontal="left" vertical="top" wrapText="1"/>
    </xf>
    <xf numFmtId="165" fontId="32" fillId="10" borderId="10" xfId="1" applyNumberFormat="1" applyFont="1" applyFill="1" applyBorder="1" applyAlignment="1">
      <alignment horizontal="center" vertical="top"/>
    </xf>
    <xf numFmtId="41" fontId="30" fillId="10" borderId="23" xfId="2" applyFont="1" applyFill="1" applyBorder="1"/>
    <xf numFmtId="41" fontId="30" fillId="10" borderId="29" xfId="2" applyFont="1" applyFill="1" applyBorder="1"/>
    <xf numFmtId="41" fontId="30" fillId="10" borderId="12" xfId="2" applyFont="1" applyFill="1" applyBorder="1"/>
    <xf numFmtId="41" fontId="30" fillId="10" borderId="11" xfId="2" applyFont="1" applyFill="1" applyBorder="1"/>
    <xf numFmtId="41" fontId="30" fillId="10" borderId="24" xfId="2" applyFont="1" applyFill="1" applyBorder="1"/>
    <xf numFmtId="0" fontId="29" fillId="3" borderId="18" xfId="0" applyFont="1" applyFill="1" applyBorder="1" applyAlignment="1">
      <alignment horizontal="center" vertical="center" wrapText="1"/>
    </xf>
    <xf numFmtId="165" fontId="29" fillId="8" borderId="10" xfId="1" applyNumberFormat="1" applyFont="1" applyFill="1" applyBorder="1" applyAlignment="1">
      <alignment horizontal="center" vertical="top"/>
    </xf>
    <xf numFmtId="165" fontId="29" fillId="8" borderId="23" xfId="1" applyNumberFormat="1" applyFont="1" applyFill="1" applyBorder="1" applyAlignment="1">
      <alignment horizontal="center" vertical="top"/>
    </xf>
    <xf numFmtId="41" fontId="29" fillId="8" borderId="29" xfId="2" applyFont="1" applyFill="1" applyBorder="1" applyAlignment="1">
      <alignment horizontal="center" vertical="top"/>
    </xf>
    <xf numFmtId="41" fontId="29" fillId="8" borderId="11" xfId="2" applyFont="1" applyFill="1" applyBorder="1" applyAlignment="1">
      <alignment horizontal="center" vertical="top"/>
    </xf>
    <xf numFmtId="41" fontId="29" fillId="8" borderId="32" xfId="2" applyFont="1" applyFill="1" applyBorder="1" applyAlignment="1">
      <alignment horizontal="center" vertical="top"/>
    </xf>
    <xf numFmtId="41" fontId="29" fillId="8" borderId="24" xfId="2" applyFont="1" applyFill="1" applyBorder="1" applyAlignment="1">
      <alignment horizontal="center" vertical="top"/>
    </xf>
    <xf numFmtId="165" fontId="32" fillId="5" borderId="10" xfId="1" applyNumberFormat="1" applyFont="1" applyFill="1" applyBorder="1" applyAlignment="1">
      <alignment vertical="top" wrapText="1"/>
    </xf>
    <xf numFmtId="41" fontId="30" fillId="0" borderId="23" xfId="2" applyFont="1" applyBorder="1"/>
    <xf numFmtId="41" fontId="30" fillId="0" borderId="29" xfId="2" applyFont="1" applyBorder="1"/>
    <xf numFmtId="41" fontId="30" fillId="0" borderId="12" xfId="2" applyFont="1" applyBorder="1"/>
    <xf numFmtId="0" fontId="30" fillId="0" borderId="11" xfId="0" applyFont="1" applyBorder="1"/>
    <xf numFmtId="0" fontId="30" fillId="0" borderId="24" xfId="0" applyFont="1" applyBorder="1"/>
    <xf numFmtId="0" fontId="32" fillId="8" borderId="18" xfId="0" applyFont="1" applyFill="1" applyBorder="1" applyAlignment="1">
      <alignment horizontal="left" vertical="top" wrapText="1"/>
    </xf>
    <xf numFmtId="165" fontId="32" fillId="10" borderId="10" xfId="1" applyNumberFormat="1" applyFont="1" applyFill="1" applyBorder="1" applyAlignment="1">
      <alignment vertical="top" wrapText="1"/>
    </xf>
    <xf numFmtId="0" fontId="32" fillId="4" borderId="18" xfId="0" applyFont="1" applyFill="1" applyBorder="1" applyAlignment="1">
      <alignment horizontal="left" vertical="center" wrapText="1"/>
    </xf>
    <xf numFmtId="165" fontId="32" fillId="8" borderId="10" xfId="1" applyNumberFormat="1" applyFont="1" applyFill="1" applyBorder="1" applyAlignment="1">
      <alignment horizontal="center" vertical="top" wrapText="1"/>
    </xf>
    <xf numFmtId="165" fontId="32" fillId="8" borderId="23" xfId="1" applyNumberFormat="1" applyFont="1" applyFill="1" applyBorder="1" applyAlignment="1">
      <alignment horizontal="center" vertical="top" wrapText="1"/>
    </xf>
    <xf numFmtId="41" fontId="32" fillId="8" borderId="29" xfId="2" applyFont="1" applyFill="1" applyBorder="1" applyAlignment="1">
      <alignment horizontal="center" vertical="top" wrapText="1"/>
    </xf>
    <xf numFmtId="41" fontId="32" fillId="8" borderId="11" xfId="2" applyFont="1" applyFill="1" applyBorder="1" applyAlignment="1">
      <alignment horizontal="center" vertical="top" wrapText="1"/>
    </xf>
    <xf numFmtId="41" fontId="32" fillId="8" borderId="32" xfId="2" applyFont="1" applyFill="1" applyBorder="1" applyAlignment="1">
      <alignment horizontal="center" vertical="top" wrapText="1"/>
    </xf>
    <xf numFmtId="41" fontId="32" fillId="8" borderId="24" xfId="2" applyFont="1" applyFill="1" applyBorder="1" applyAlignment="1">
      <alignment horizontal="center" vertical="top" wrapText="1"/>
    </xf>
    <xf numFmtId="165" fontId="32" fillId="10" borderId="10" xfId="1" applyNumberFormat="1" applyFont="1" applyFill="1" applyBorder="1" applyAlignment="1">
      <alignment horizontal="center" vertical="top" wrapText="1"/>
    </xf>
    <xf numFmtId="165" fontId="32" fillId="8" borderId="10" xfId="1" applyNumberFormat="1" applyFont="1" applyFill="1" applyBorder="1" applyAlignment="1">
      <alignment horizontal="center" vertical="top"/>
    </xf>
    <xf numFmtId="165" fontId="32" fillId="8" borderId="23" xfId="1" applyNumberFormat="1" applyFont="1" applyFill="1" applyBorder="1" applyAlignment="1">
      <alignment horizontal="center" vertical="top"/>
    </xf>
    <xf numFmtId="41" fontId="32" fillId="8" borderId="29" xfId="2" applyFont="1" applyFill="1" applyBorder="1" applyAlignment="1">
      <alignment horizontal="center" vertical="top"/>
    </xf>
    <xf numFmtId="41" fontId="32" fillId="8" borderId="11" xfId="2" applyFont="1" applyFill="1" applyBorder="1" applyAlignment="1">
      <alignment horizontal="center" vertical="top"/>
    </xf>
    <xf numFmtId="41" fontId="32" fillId="8" borderId="32" xfId="2" applyFont="1" applyFill="1" applyBorder="1" applyAlignment="1">
      <alignment horizontal="center" vertical="top"/>
    </xf>
    <xf numFmtId="41" fontId="32" fillId="8" borderId="24" xfId="2" applyFont="1" applyFill="1" applyBorder="1" applyAlignment="1">
      <alignment horizontal="center" vertical="top"/>
    </xf>
    <xf numFmtId="41" fontId="30" fillId="16" borderId="23" xfId="2" applyFont="1" applyFill="1" applyBorder="1"/>
    <xf numFmtId="41" fontId="30" fillId="16" borderId="29" xfId="2" applyFont="1" applyFill="1" applyBorder="1"/>
    <xf numFmtId="41" fontId="30" fillId="16" borderId="12" xfId="2" applyFont="1" applyFill="1" applyBorder="1"/>
    <xf numFmtId="41" fontId="30" fillId="16" borderId="11" xfId="2" applyFont="1" applyFill="1" applyBorder="1"/>
    <xf numFmtId="41" fontId="30" fillId="16" borderId="24" xfId="2" applyFont="1" applyFill="1" applyBorder="1"/>
    <xf numFmtId="165" fontId="32" fillId="4" borderId="10" xfId="1" applyNumberFormat="1" applyFont="1" applyFill="1" applyBorder="1" applyAlignment="1">
      <alignment horizontal="center" vertical="top" wrapText="1"/>
    </xf>
    <xf numFmtId="0" fontId="29" fillId="4" borderId="19" xfId="0" applyFont="1" applyFill="1" applyBorder="1" applyAlignment="1">
      <alignment horizontal="left" vertical="top" wrapText="1"/>
    </xf>
    <xf numFmtId="165" fontId="31" fillId="8" borderId="13" xfId="1" applyNumberFormat="1" applyFont="1" applyFill="1" applyBorder="1" applyAlignment="1">
      <alignment vertical="top"/>
    </xf>
    <xf numFmtId="41" fontId="30" fillId="8" borderId="25" xfId="2" applyFont="1" applyFill="1" applyBorder="1"/>
    <xf numFmtId="41" fontId="30" fillId="8" borderId="30" xfId="2" applyFont="1" applyFill="1" applyBorder="1"/>
    <xf numFmtId="41" fontId="30" fillId="8" borderId="26" xfId="2" applyFont="1" applyFill="1" applyBorder="1"/>
    <xf numFmtId="41" fontId="30" fillId="8" borderId="33" xfId="2" applyFont="1" applyFill="1" applyBorder="1"/>
    <xf numFmtId="41" fontId="30" fillId="8" borderId="27" xfId="2" applyFont="1" applyFill="1" applyBorder="1"/>
    <xf numFmtId="0" fontId="29" fillId="4" borderId="48" xfId="0" applyFont="1" applyFill="1" applyBorder="1" applyAlignment="1">
      <alignment horizontal="left" vertical="top" wrapText="1"/>
    </xf>
    <xf numFmtId="165" fontId="31" fillId="8" borderId="8" xfId="1" applyNumberFormat="1" applyFont="1" applyFill="1" applyBorder="1" applyAlignment="1">
      <alignment horizontal="right" vertical="top"/>
    </xf>
    <xf numFmtId="165" fontId="31" fillId="18" borderId="3" xfId="1" applyNumberFormat="1" applyFont="1" applyFill="1" applyBorder="1" applyAlignment="1">
      <alignment horizontal="right" vertical="top"/>
    </xf>
    <xf numFmtId="0" fontId="29" fillId="4" borderId="11" xfId="0" applyFont="1" applyFill="1" applyBorder="1" applyAlignment="1">
      <alignment horizontal="left" vertical="top" wrapText="1"/>
    </xf>
    <xf numFmtId="165" fontId="31" fillId="8" borderId="11" xfId="1" applyNumberFormat="1" applyFont="1" applyFill="1" applyBorder="1" applyAlignment="1">
      <alignment horizontal="right" vertical="top"/>
    </xf>
    <xf numFmtId="0" fontId="29" fillId="6" borderId="11" xfId="0" applyFont="1" applyFill="1" applyBorder="1" applyAlignment="1">
      <alignment horizontal="left" vertical="top" wrapText="1"/>
    </xf>
    <xf numFmtId="0" fontId="33" fillId="0" borderId="11" xfId="0" applyFont="1" applyBorder="1" applyAlignment="1">
      <alignment horizontal="right"/>
    </xf>
    <xf numFmtId="41" fontId="34" fillId="0" borderId="11" xfId="2" applyFont="1" applyBorder="1"/>
    <xf numFmtId="41" fontId="30" fillId="0" borderId="0" xfId="0" applyNumberFormat="1" applyFont="1"/>
    <xf numFmtId="0" fontId="35" fillId="0" borderId="11" xfId="0" applyFont="1" applyBorder="1"/>
    <xf numFmtId="41" fontId="31" fillId="6" borderId="11" xfId="2" applyFont="1" applyFill="1" applyBorder="1" applyAlignment="1">
      <alignment horizontal="center"/>
    </xf>
    <xf numFmtId="0" fontId="35" fillId="0" borderId="0" xfId="0" applyFont="1"/>
    <xf numFmtId="164" fontId="35" fillId="5" borderId="11" xfId="3" applyFont="1" applyFill="1" applyBorder="1"/>
    <xf numFmtId="0" fontId="35" fillId="3" borderId="11" xfId="0" applyFont="1" applyFill="1" applyBorder="1" applyAlignment="1">
      <alignment horizontal="center"/>
    </xf>
    <xf numFmtId="9" fontId="35" fillId="8" borderId="11" xfId="4" applyFont="1" applyFill="1" applyBorder="1"/>
    <xf numFmtId="164" fontId="35" fillId="8" borderId="11" xfId="0" applyNumberFormat="1" applyFont="1" applyFill="1" applyBorder="1"/>
    <xf numFmtId="9" fontId="35" fillId="13" borderId="11" xfId="4" applyFont="1" applyFill="1" applyBorder="1"/>
    <xf numFmtId="164" fontId="35" fillId="13" borderId="11" xfId="0" applyNumberFormat="1" applyFont="1" applyFill="1" applyBorder="1"/>
    <xf numFmtId="0" fontId="35" fillId="0" borderId="11" xfId="0" applyFont="1" applyBorder="1" applyAlignment="1">
      <alignment horizontal="center"/>
    </xf>
    <xf numFmtId="9" fontId="35" fillId="9" borderId="11" xfId="4" applyFont="1" applyFill="1" applyBorder="1"/>
    <xf numFmtId="164" fontId="35" fillId="9" borderId="11" xfId="0" applyNumberFormat="1" applyFont="1" applyFill="1" applyBorder="1"/>
    <xf numFmtId="9" fontId="35" fillId="5" borderId="11" xfId="4" applyFont="1" applyFill="1" applyBorder="1"/>
    <xf numFmtId="164" fontId="35" fillId="5" borderId="11" xfId="0" applyNumberFormat="1" applyFont="1" applyFill="1" applyBorder="1"/>
    <xf numFmtId="9" fontId="35" fillId="10" borderId="11" xfId="4" applyFont="1" applyFill="1" applyBorder="1"/>
    <xf numFmtId="164" fontId="35" fillId="10" borderId="11" xfId="0" applyNumberFormat="1" applyFont="1" applyFill="1" applyBorder="1"/>
    <xf numFmtId="9" fontId="35" fillId="14" borderId="11" xfId="4" applyFont="1" applyFill="1" applyBorder="1"/>
    <xf numFmtId="164" fontId="35" fillId="14" borderId="11" xfId="0" applyNumberFormat="1" applyFont="1" applyFill="1" applyBorder="1"/>
    <xf numFmtId="9" fontId="35" fillId="15" borderId="11" xfId="4" applyFont="1" applyFill="1" applyBorder="1"/>
    <xf numFmtId="164" fontId="35" fillId="15" borderId="11" xfId="0" applyNumberFormat="1" applyFont="1" applyFill="1" applyBorder="1"/>
    <xf numFmtId="9" fontId="35" fillId="16" borderId="11" xfId="4" applyFont="1" applyFill="1" applyBorder="1"/>
    <xf numFmtId="164" fontId="35" fillId="16" borderId="11" xfId="0" applyNumberFormat="1" applyFont="1" applyFill="1" applyBorder="1"/>
    <xf numFmtId="9" fontId="35" fillId="17" borderId="11" xfId="4" applyFont="1" applyFill="1" applyBorder="1"/>
    <xf numFmtId="164" fontId="35" fillId="17" borderId="11" xfId="0" applyNumberFormat="1" applyFont="1" applyFill="1" applyBorder="1"/>
    <xf numFmtId="0" fontId="35" fillId="3" borderId="11" xfId="0" applyFont="1" applyFill="1" applyBorder="1" applyAlignment="1">
      <alignment horizontal="center" vertical="center"/>
    </xf>
    <xf numFmtId="9" fontId="35" fillId="3" borderId="11" xfId="4" applyFont="1" applyFill="1" applyBorder="1" applyAlignment="1">
      <alignment horizontal="right" vertical="center"/>
    </xf>
    <xf numFmtId="9" fontId="35" fillId="18" borderId="11" xfId="4" applyFont="1" applyFill="1" applyBorder="1"/>
    <xf numFmtId="164" fontId="35" fillId="18" borderId="11" xfId="0" applyNumberFormat="1" applyFont="1" applyFill="1" applyBorder="1"/>
    <xf numFmtId="0" fontId="35" fillId="0" borderId="11" xfId="0" applyFont="1" applyBorder="1" applyAlignment="1">
      <alignment horizontal="center" vertical="center"/>
    </xf>
    <xf numFmtId="9" fontId="35" fillId="0" borderId="11" xfId="4" applyFont="1" applyBorder="1" applyAlignment="1">
      <alignment horizontal="right" vertical="center"/>
    </xf>
    <xf numFmtId="9" fontId="35" fillId="19" borderId="11" xfId="4" applyFont="1" applyFill="1" applyBorder="1"/>
    <xf numFmtId="164" fontId="35" fillId="19" borderId="11" xfId="0" applyNumberFormat="1" applyFont="1" applyFill="1" applyBorder="1"/>
    <xf numFmtId="9" fontId="35" fillId="20" borderId="11" xfId="4" applyFont="1" applyFill="1" applyBorder="1"/>
    <xf numFmtId="164" fontId="35" fillId="20" borderId="11" xfId="0" applyNumberFormat="1" applyFont="1" applyFill="1" applyBorder="1"/>
    <xf numFmtId="9" fontId="35" fillId="21" borderId="11" xfId="4" applyFont="1" applyFill="1" applyBorder="1"/>
    <xf numFmtId="164" fontId="35" fillId="21" borderId="11" xfId="0" applyNumberFormat="1" applyFont="1" applyFill="1" applyBorder="1"/>
    <xf numFmtId="9" fontId="35" fillId="22" borderId="11" xfId="4" applyFont="1" applyFill="1" applyBorder="1"/>
    <xf numFmtId="164" fontId="35" fillId="22" borderId="11" xfId="0" applyNumberFormat="1" applyFont="1" applyFill="1" applyBorder="1"/>
    <xf numFmtId="0" fontId="35" fillId="0" borderId="37" xfId="0" applyFont="1" applyBorder="1" applyAlignment="1">
      <alignment horizontal="center"/>
    </xf>
    <xf numFmtId="9" fontId="35" fillId="16" borderId="37" xfId="4" applyFont="1" applyFill="1" applyBorder="1"/>
    <xf numFmtId="10" fontId="35" fillId="3" borderId="11" xfId="4" applyNumberFormat="1" applyFont="1" applyFill="1" applyBorder="1" applyAlignment="1">
      <alignment horizontal="center" vertical="center"/>
    </xf>
    <xf numFmtId="164" fontId="35" fillId="0" borderId="23" xfId="0" applyNumberFormat="1" applyFont="1" applyBorder="1"/>
    <xf numFmtId="164" fontId="35" fillId="0" borderId="11" xfId="0" applyNumberFormat="1" applyFont="1" applyBorder="1"/>
    <xf numFmtId="164" fontId="35" fillId="0" borderId="24" xfId="0" applyNumberFormat="1" applyFont="1" applyBorder="1"/>
    <xf numFmtId="164" fontId="35" fillId="0" borderId="0" xfId="0" applyNumberFormat="1" applyFont="1"/>
    <xf numFmtId="164" fontId="35" fillId="0" borderId="29" xfId="0" applyNumberFormat="1" applyFont="1" applyBorder="1"/>
    <xf numFmtId="164" fontId="35" fillId="0" borderId="54" xfId="0" applyNumberFormat="1" applyFont="1" applyBorder="1"/>
    <xf numFmtId="164" fontId="35" fillId="0" borderId="25" xfId="0" applyNumberFormat="1" applyFont="1" applyBorder="1"/>
    <xf numFmtId="164" fontId="35" fillId="0" borderId="26" xfId="0" applyNumberFormat="1" applyFont="1" applyBorder="1"/>
    <xf numFmtId="164" fontId="35" fillId="0" borderId="27" xfId="0" applyNumberFormat="1" applyFont="1" applyBorder="1"/>
    <xf numFmtId="0" fontId="35" fillId="24" borderId="23" xfId="0" applyFont="1" applyFill="1" applyBorder="1" applyAlignment="1">
      <alignment vertical="center"/>
    </xf>
    <xf numFmtId="167" fontId="35" fillId="24" borderId="11" xfId="0" applyNumberFormat="1" applyFont="1" applyFill="1" applyBorder="1" applyAlignment="1">
      <alignment horizontal="center" vertical="center"/>
    </xf>
    <xf numFmtId="10" fontId="35" fillId="24" borderId="11" xfId="0" applyNumberFormat="1" applyFont="1" applyFill="1" applyBorder="1" applyAlignment="1">
      <alignment horizontal="center" vertical="center"/>
    </xf>
    <xf numFmtId="0" fontId="35" fillId="24" borderId="24" xfId="0" applyFont="1" applyFill="1" applyBorder="1"/>
    <xf numFmtId="164" fontId="38" fillId="24" borderId="44" xfId="0" applyNumberFormat="1" applyFont="1" applyFill="1" applyBorder="1"/>
    <xf numFmtId="164" fontId="38" fillId="24" borderId="34" xfId="0" applyNumberFormat="1" applyFont="1" applyFill="1" applyBorder="1"/>
    <xf numFmtId="164" fontId="38" fillId="24" borderId="53" xfId="0" applyNumberFormat="1" applyFont="1" applyFill="1" applyBorder="1"/>
    <xf numFmtId="164" fontId="38" fillId="24" borderId="29" xfId="0" applyNumberFormat="1" applyFont="1" applyFill="1" applyBorder="1"/>
    <xf numFmtId="164" fontId="38" fillId="24" borderId="11" xfId="0" applyNumberFormat="1" applyFont="1" applyFill="1" applyBorder="1"/>
    <xf numFmtId="164" fontId="38" fillId="24" borderId="24" xfId="0" applyNumberFormat="1" applyFont="1" applyFill="1" applyBorder="1"/>
    <xf numFmtId="0" fontId="38" fillId="24" borderId="23" xfId="0" applyFont="1" applyFill="1" applyBorder="1" applyAlignment="1">
      <alignment vertical="center"/>
    </xf>
    <xf numFmtId="167" fontId="38" fillId="24" borderId="11" xfId="0" applyNumberFormat="1" applyFont="1" applyFill="1" applyBorder="1" applyAlignment="1">
      <alignment horizontal="center" vertical="center"/>
    </xf>
    <xf numFmtId="10" fontId="38" fillId="24" borderId="11" xfId="0" applyNumberFormat="1" applyFont="1" applyFill="1" applyBorder="1" applyAlignment="1">
      <alignment horizontal="center" vertical="center"/>
    </xf>
    <xf numFmtId="0" fontId="38" fillId="24" borderId="24" xfId="0" applyFont="1" applyFill="1" applyBorder="1"/>
    <xf numFmtId="0" fontId="38" fillId="0" borderId="0" xfId="0" applyFont="1"/>
    <xf numFmtId="164" fontId="35" fillId="0" borderId="29" xfId="3" applyFont="1" applyBorder="1"/>
    <xf numFmtId="164" fontId="35" fillId="0" borderId="11" xfId="3" applyFont="1" applyBorder="1"/>
    <xf numFmtId="164" fontId="35" fillId="0" borderId="24" xfId="3" applyFont="1" applyBorder="1"/>
    <xf numFmtId="0" fontId="35" fillId="24" borderId="50" xfId="0" applyFont="1" applyFill="1" applyBorder="1"/>
    <xf numFmtId="0" fontId="35" fillId="24" borderId="4" xfId="0" applyFont="1" applyFill="1" applyBorder="1"/>
    <xf numFmtId="0" fontId="35" fillId="24" borderId="5" xfId="0" applyFont="1" applyFill="1" applyBorder="1"/>
    <xf numFmtId="164" fontId="38" fillId="24" borderId="4" xfId="0" applyNumberFormat="1" applyFont="1" applyFill="1" applyBorder="1"/>
    <xf numFmtId="164" fontId="38" fillId="24" borderId="5" xfId="0" applyNumberFormat="1" applyFont="1" applyFill="1" applyBorder="1"/>
    <xf numFmtId="0" fontId="35" fillId="5" borderId="11" xfId="0" applyFont="1" applyFill="1" applyBorder="1" applyAlignment="1">
      <alignment horizontal="center"/>
    </xf>
    <xf numFmtId="0" fontId="35" fillId="8" borderId="11" xfId="0" applyFont="1" applyFill="1" applyBorder="1" applyAlignment="1">
      <alignment horizontal="center"/>
    </xf>
    <xf numFmtId="0" fontId="31" fillId="10" borderId="29" xfId="0" applyFont="1" applyFill="1" applyBorder="1" applyAlignment="1">
      <alignment horizontal="center" vertical="top" wrapText="1"/>
    </xf>
    <xf numFmtId="0" fontId="31" fillId="10" borderId="29" xfId="0" applyFont="1" applyFill="1" applyBorder="1" applyAlignment="1">
      <alignment horizontal="center" vertical="top" wrapText="1"/>
    </xf>
    <xf numFmtId="0" fontId="35" fillId="5" borderId="11" xfId="0" applyFont="1" applyFill="1" applyBorder="1" applyAlignment="1">
      <alignment horizontal="center"/>
    </xf>
    <xf numFmtId="0" fontId="35" fillId="8" borderId="11" xfId="0" applyFont="1" applyFill="1" applyBorder="1" applyAlignment="1">
      <alignment horizontal="center"/>
    </xf>
    <xf numFmtId="0" fontId="35" fillId="0" borderId="12" xfId="0" applyFont="1" applyBorder="1"/>
    <xf numFmtId="0" fontId="35" fillId="0" borderId="47" xfId="0" applyFont="1" applyBorder="1"/>
    <xf numFmtId="169" fontId="38" fillId="24" borderId="57" xfId="0" applyNumberFormat="1" applyFont="1" applyFill="1" applyBorder="1"/>
    <xf numFmtId="169" fontId="38" fillId="24" borderId="12" xfId="0" applyNumberFormat="1" applyFont="1" applyFill="1" applyBorder="1"/>
    <xf numFmtId="169" fontId="38" fillId="24" borderId="4" xfId="0" applyNumberFormat="1" applyFont="1" applyFill="1" applyBorder="1"/>
    <xf numFmtId="0" fontId="5" fillId="4" borderId="11" xfId="0" applyFont="1" applyFill="1" applyBorder="1" applyAlignment="1">
      <alignment horizontal="justify" vertical="center"/>
    </xf>
    <xf numFmtId="0" fontId="3" fillId="4" borderId="29" xfId="0" applyFont="1" applyFill="1" applyBorder="1" applyAlignment="1">
      <alignment horizontal="center" vertical="center" wrapText="1"/>
    </xf>
    <xf numFmtId="167" fontId="35" fillId="0" borderId="12" xfId="4" applyNumberFormat="1" applyFont="1" applyBorder="1"/>
    <xf numFmtId="168" fontId="38" fillId="24" borderId="57" xfId="0" applyNumberFormat="1" applyFont="1" applyFill="1" applyBorder="1"/>
    <xf numFmtId="164" fontId="22" fillId="28" borderId="11" xfId="0" applyNumberFormat="1" applyFont="1" applyFill="1" applyBorder="1"/>
    <xf numFmtId="9" fontId="2" fillId="25" borderId="11" xfId="4" applyFont="1" applyFill="1" applyBorder="1"/>
    <xf numFmtId="164" fontId="22" fillId="28" borderId="11" xfId="3" applyFont="1" applyFill="1" applyBorder="1"/>
    <xf numFmtId="164" fontId="20" fillId="23" borderId="32" xfId="3" applyFont="1" applyFill="1" applyBorder="1" applyAlignment="1">
      <alignment horizontal="justify" vertical="center" wrapText="1"/>
    </xf>
    <xf numFmtId="9" fontId="5" fillId="7" borderId="32" xfId="4" applyFont="1" applyFill="1" applyBorder="1" applyAlignment="1">
      <alignment horizontal="justify" vertical="center" wrapText="1"/>
    </xf>
    <xf numFmtId="164" fontId="5" fillId="7" borderId="32" xfId="0" applyNumberFormat="1" applyFont="1" applyFill="1" applyBorder="1" applyAlignment="1">
      <alignment horizontal="justify" vertical="center" wrapText="1"/>
    </xf>
    <xf numFmtId="164" fontId="5" fillId="23" borderId="32" xfId="3" applyFont="1" applyFill="1" applyBorder="1" applyAlignment="1">
      <alignment horizontal="justify" vertical="center" wrapText="1"/>
    </xf>
    <xf numFmtId="164" fontId="20" fillId="23" borderId="32" xfId="3" applyFont="1" applyFill="1" applyBorder="1" applyAlignment="1">
      <alignment horizontal="justify" vertical="center"/>
    </xf>
    <xf numFmtId="170" fontId="35" fillId="4" borderId="12" xfId="0" applyNumberFormat="1" applyFont="1" applyFill="1" applyBorder="1"/>
    <xf numFmtId="164" fontId="5" fillId="4" borderId="32" xfId="0" applyNumberFormat="1" applyFont="1" applyFill="1" applyBorder="1" applyAlignment="1">
      <alignment horizontal="justify" vertical="center"/>
    </xf>
    <xf numFmtId="9" fontId="5" fillId="4" borderId="32" xfId="4" applyFont="1" applyFill="1" applyBorder="1" applyAlignment="1">
      <alignment horizontal="justify" vertical="center"/>
    </xf>
    <xf numFmtId="49" fontId="28" fillId="4" borderId="11" xfId="0" applyNumberFormat="1" applyFont="1" applyFill="1" applyBorder="1" applyAlignment="1">
      <alignment horizontal="justify" vertical="center" wrapText="1"/>
    </xf>
    <xf numFmtId="49" fontId="5" fillId="4" borderId="11" xfId="0" applyNumberFormat="1" applyFont="1" applyFill="1" applyBorder="1" applyAlignment="1">
      <alignment vertical="center" wrapText="1"/>
    </xf>
    <xf numFmtId="164" fontId="5" fillId="23" borderId="32" xfId="3" applyFont="1" applyFill="1" applyBorder="1" applyAlignment="1">
      <alignment horizontal="justify" vertical="center"/>
    </xf>
    <xf numFmtId="164" fontId="5" fillId="23" borderId="32" xfId="3" applyFont="1" applyFill="1" applyBorder="1" applyAlignment="1">
      <alignment vertical="center" wrapText="1"/>
    </xf>
    <xf numFmtId="9" fontId="5" fillId="4" borderId="32" xfId="4" applyFont="1" applyFill="1" applyBorder="1" applyAlignment="1">
      <alignment vertical="center" wrapText="1"/>
    </xf>
    <xf numFmtId="164" fontId="5" fillId="4" borderId="32" xfId="0" applyNumberFormat="1" applyFont="1" applyFill="1" applyBorder="1" applyAlignment="1">
      <alignment vertical="center" wrapText="1"/>
    </xf>
    <xf numFmtId="9" fontId="5" fillId="0" borderId="32" xfId="4" applyFont="1" applyFill="1" applyBorder="1" applyAlignment="1">
      <alignment horizontal="justify" vertical="center"/>
    </xf>
    <xf numFmtId="164" fontId="5" fillId="0" borderId="32" xfId="3" applyFont="1" applyFill="1" applyBorder="1" applyAlignment="1">
      <alignment horizontal="justify" vertical="center"/>
    </xf>
    <xf numFmtId="9" fontId="5" fillId="4" borderId="32" xfId="4" applyFont="1" applyFill="1" applyBorder="1" applyAlignment="1">
      <alignment horizontal="justify" vertical="center" wrapText="1"/>
    </xf>
    <xf numFmtId="164" fontId="5" fillId="4" borderId="32" xfId="0" applyNumberFormat="1" applyFont="1" applyFill="1" applyBorder="1" applyAlignment="1">
      <alignment horizontal="justify" vertical="center" wrapText="1"/>
    </xf>
    <xf numFmtId="164" fontId="5" fillId="0" borderId="32" xfId="3" applyFont="1" applyBorder="1" applyAlignment="1">
      <alignment horizontal="justify" vertical="center" wrapText="1"/>
    </xf>
    <xf numFmtId="164" fontId="5" fillId="4" borderId="32" xfId="3" applyFont="1" applyFill="1" applyBorder="1" applyAlignment="1">
      <alignment horizontal="justify" vertical="center" wrapText="1"/>
    </xf>
    <xf numFmtId="164" fontId="5" fillId="0" borderId="32" xfId="0" applyNumberFormat="1" applyFont="1" applyFill="1" applyBorder="1" applyAlignment="1">
      <alignment horizontal="justify" vertical="center" wrapText="1"/>
    </xf>
    <xf numFmtId="9" fontId="5" fillId="0" borderId="32" xfId="4" applyFont="1" applyFill="1" applyBorder="1" applyAlignment="1">
      <alignment horizontal="justify" vertical="center" wrapText="1"/>
    </xf>
    <xf numFmtId="9" fontId="5" fillId="0" borderId="47" xfId="4" applyFont="1" applyFill="1" applyBorder="1" applyAlignment="1">
      <alignment horizontal="justify" vertical="center"/>
    </xf>
    <xf numFmtId="164" fontId="5" fillId="23" borderId="47" xfId="3" applyFont="1" applyFill="1" applyBorder="1" applyAlignment="1">
      <alignment horizontal="justify" vertical="center"/>
    </xf>
    <xf numFmtId="164" fontId="5" fillId="0" borderId="47" xfId="0" applyNumberFormat="1" applyFont="1" applyFill="1" applyBorder="1" applyAlignment="1">
      <alignment horizontal="justify" vertical="center"/>
    </xf>
    <xf numFmtId="164" fontId="5" fillId="23" borderId="36" xfId="3" applyFont="1" applyFill="1" applyBorder="1" applyAlignment="1">
      <alignment horizontal="justify" vertical="center" wrapText="1"/>
    </xf>
    <xf numFmtId="9" fontId="5" fillId="4" borderId="36" xfId="4" applyFont="1" applyFill="1" applyBorder="1" applyAlignment="1">
      <alignment horizontal="justify" vertical="center" wrapText="1"/>
    </xf>
    <xf numFmtId="164" fontId="5" fillId="4" borderId="36" xfId="0" applyNumberFormat="1" applyFont="1" applyFill="1" applyBorder="1" applyAlignment="1">
      <alignment horizontal="justify" vertical="center" wrapText="1"/>
    </xf>
    <xf numFmtId="0" fontId="36" fillId="26" borderId="58" xfId="0" applyFont="1" applyFill="1" applyBorder="1"/>
    <xf numFmtId="0" fontId="36" fillId="26" borderId="59" xfId="0" applyFont="1" applyFill="1" applyBorder="1" applyAlignment="1"/>
    <xf numFmtId="0" fontId="35" fillId="24" borderId="56" xfId="0" applyFont="1" applyFill="1" applyBorder="1" applyAlignment="1">
      <alignment vertical="center"/>
    </xf>
    <xf numFmtId="167" fontId="35" fillId="24" borderId="34" xfId="0" applyNumberFormat="1" applyFont="1" applyFill="1" applyBorder="1" applyAlignment="1">
      <alignment horizontal="center" vertical="center"/>
    </xf>
    <xf numFmtId="10" fontId="35" fillId="24" borderId="34" xfId="0" applyNumberFormat="1" applyFont="1" applyFill="1" applyBorder="1" applyAlignment="1">
      <alignment horizontal="center" vertical="center"/>
    </xf>
    <xf numFmtId="0" fontId="35" fillId="24" borderId="53" xfId="0" applyFont="1" applyFill="1" applyBorder="1"/>
    <xf numFmtId="10" fontId="35" fillId="3" borderId="21" xfId="4" applyNumberFormat="1" applyFont="1" applyFill="1" applyBorder="1" applyAlignment="1">
      <alignment horizontal="center" vertical="center"/>
    </xf>
    <xf numFmtId="10" fontId="35" fillId="3" borderId="26" xfId="4" applyNumberFormat="1" applyFont="1" applyFill="1" applyBorder="1" applyAlignment="1">
      <alignment horizontal="center" vertical="center"/>
    </xf>
    <xf numFmtId="0" fontId="35" fillId="0" borderId="57" xfId="0" applyFont="1" applyBorder="1"/>
    <xf numFmtId="167" fontId="35" fillId="0" borderId="57" xfId="4" applyNumberFormat="1" applyFont="1" applyBorder="1"/>
    <xf numFmtId="164" fontId="35" fillId="0" borderId="56" xfId="0" applyNumberFormat="1" applyFont="1" applyBorder="1"/>
    <xf numFmtId="164" fontId="35" fillId="0" borderId="34" xfId="0" applyNumberFormat="1" applyFont="1" applyBorder="1"/>
    <xf numFmtId="164" fontId="35" fillId="0" borderId="53" xfId="0" applyNumberFormat="1" applyFont="1" applyBorder="1"/>
    <xf numFmtId="41" fontId="37" fillId="26" borderId="49" xfId="2" applyFont="1" applyFill="1" applyBorder="1" applyAlignment="1">
      <alignment horizontal="center"/>
    </xf>
    <xf numFmtId="0" fontId="36" fillId="8" borderId="14" xfId="0" applyFont="1" applyFill="1" applyBorder="1" applyAlignment="1"/>
    <xf numFmtId="0" fontId="35" fillId="4" borderId="22" xfId="0" applyFont="1" applyFill="1" applyBorder="1"/>
    <xf numFmtId="170" fontId="35" fillId="4" borderId="44" xfId="0" applyNumberFormat="1" applyFont="1" applyFill="1" applyBorder="1"/>
    <xf numFmtId="0" fontId="35" fillId="4" borderId="24" xfId="0" applyFont="1" applyFill="1" applyBorder="1"/>
    <xf numFmtId="170" fontId="35" fillId="4" borderId="29" xfId="0" applyNumberFormat="1" applyFont="1" applyFill="1" applyBorder="1"/>
    <xf numFmtId="0" fontId="35" fillId="4" borderId="27" xfId="0" applyFont="1" applyFill="1" applyBorder="1"/>
    <xf numFmtId="0" fontId="35" fillId="4" borderId="0" xfId="0" applyFont="1" applyFill="1"/>
    <xf numFmtId="164" fontId="35" fillId="4" borderId="11" xfId="3" applyFont="1" applyFill="1" applyBorder="1"/>
    <xf numFmtId="169" fontId="35" fillId="4" borderId="11" xfId="0" applyNumberFormat="1" applyFont="1" applyFill="1" applyBorder="1"/>
    <xf numFmtId="164" fontId="35" fillId="4" borderId="11" xfId="0" applyNumberFormat="1" applyFont="1" applyFill="1" applyBorder="1"/>
    <xf numFmtId="0" fontId="35" fillId="4" borderId="11" xfId="0" applyFont="1" applyFill="1" applyBorder="1"/>
    <xf numFmtId="0" fontId="37" fillId="26" borderId="49" xfId="2" applyNumberFormat="1" applyFont="1" applyFill="1" applyBorder="1" applyAlignment="1">
      <alignment horizontal="center"/>
    </xf>
    <xf numFmtId="0" fontId="37" fillId="26" borderId="6" xfId="2" applyNumberFormat="1" applyFont="1" applyFill="1" applyBorder="1" applyAlignment="1">
      <alignment horizontal="center"/>
    </xf>
    <xf numFmtId="0" fontId="37" fillId="26" borderId="7" xfId="2" applyNumberFormat="1" applyFont="1" applyFill="1" applyBorder="1" applyAlignment="1">
      <alignment horizontal="center"/>
    </xf>
    <xf numFmtId="0" fontId="29" fillId="6" borderId="0" xfId="0" applyFont="1" applyFill="1" applyBorder="1" applyAlignment="1">
      <alignment horizontal="center"/>
    </xf>
    <xf numFmtId="0" fontId="29" fillId="6" borderId="3" xfId="0" applyFont="1" applyFill="1" applyBorder="1" applyAlignment="1">
      <alignment horizontal="center"/>
    </xf>
    <xf numFmtId="0" fontId="29" fillId="6" borderId="4" xfId="0" applyFont="1" applyFill="1" applyBorder="1" applyAlignment="1">
      <alignment horizontal="center"/>
    </xf>
    <xf numFmtId="0" fontId="29" fillId="6" borderId="5" xfId="0" applyFont="1" applyFill="1" applyBorder="1" applyAlignment="1">
      <alignment horizontal="center"/>
    </xf>
    <xf numFmtId="0" fontId="31" fillId="2" borderId="6" xfId="0" applyFont="1" applyFill="1" applyBorder="1" applyAlignment="1">
      <alignment horizontal="center" vertical="top"/>
    </xf>
    <xf numFmtId="0" fontId="31" fillId="2" borderId="7" xfId="0" applyFont="1" applyFill="1" applyBorder="1" applyAlignment="1">
      <alignment horizontal="center" vertical="top"/>
    </xf>
    <xf numFmtId="0" fontId="30" fillId="0" borderId="0" xfId="0" applyFont="1" applyAlignment="1">
      <alignment horizontal="left"/>
    </xf>
    <xf numFmtId="41" fontId="31" fillId="7" borderId="15" xfId="2" applyFont="1" applyFill="1" applyBorder="1" applyAlignment="1">
      <alignment horizontal="center" vertical="center"/>
    </xf>
    <xf numFmtId="41" fontId="31" fillId="7" borderId="14" xfId="2" applyFont="1" applyFill="1" applyBorder="1" applyAlignment="1">
      <alignment horizontal="center" vertical="center"/>
    </xf>
    <xf numFmtId="41" fontId="31" fillId="7" borderId="16" xfId="2" applyFont="1" applyFill="1" applyBorder="1" applyAlignment="1">
      <alignment horizontal="center" vertical="center"/>
    </xf>
    <xf numFmtId="164" fontId="2" fillId="20" borderId="37" xfId="0" applyNumberFormat="1" applyFont="1" applyFill="1" applyBorder="1" applyAlignment="1">
      <alignment horizontal="center"/>
    </xf>
    <xf numFmtId="164" fontId="2" fillId="20" borderId="34" xfId="0" applyNumberFormat="1" applyFont="1" applyFill="1" applyBorder="1" applyAlignment="1">
      <alignment horizontal="center"/>
    </xf>
    <xf numFmtId="164" fontId="2" fillId="20" borderId="11" xfId="0" applyNumberFormat="1" applyFont="1" applyFill="1" applyBorder="1" applyAlignment="1">
      <alignment horizontal="center"/>
    </xf>
    <xf numFmtId="0" fontId="5" fillId="4" borderId="37"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37" xfId="0" applyFont="1" applyFill="1" applyBorder="1" applyAlignment="1">
      <alignment horizontal="center" vertical="top" wrapText="1"/>
    </xf>
    <xf numFmtId="0" fontId="5" fillId="4" borderId="34" xfId="0" applyFont="1" applyFill="1" applyBorder="1" applyAlignment="1">
      <alignment horizontal="center" vertical="top" wrapText="1"/>
    </xf>
    <xf numFmtId="0" fontId="5" fillId="0" borderId="3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10" borderId="37" xfId="0" applyFont="1" applyFill="1" applyBorder="1" applyAlignment="1">
      <alignment horizontal="justify" vertical="center" wrapText="1"/>
    </xf>
    <xf numFmtId="0" fontId="5" fillId="10" borderId="34" xfId="0" applyFont="1" applyFill="1" applyBorder="1" applyAlignment="1">
      <alignment horizontal="justify" vertical="center" wrapText="1"/>
    </xf>
    <xf numFmtId="0" fontId="5" fillId="4" borderId="37" xfId="0" applyFont="1" applyFill="1" applyBorder="1" applyAlignment="1">
      <alignment horizontal="justify" vertical="center" wrapText="1"/>
    </xf>
    <xf numFmtId="0" fontId="5" fillId="4" borderId="34" xfId="0" applyFont="1" applyFill="1" applyBorder="1" applyAlignment="1">
      <alignment horizontal="justify" vertical="center" wrapText="1"/>
    </xf>
    <xf numFmtId="0" fontId="5" fillId="4" borderId="11" xfId="0" applyFont="1" applyFill="1" applyBorder="1" applyAlignment="1">
      <alignment horizontal="justify" vertical="center" wrapText="1"/>
    </xf>
    <xf numFmtId="0" fontId="3" fillId="4" borderId="11" xfId="0" applyFont="1" applyFill="1" applyBorder="1" applyAlignment="1">
      <alignment horizontal="center"/>
    </xf>
    <xf numFmtId="0" fontId="3" fillId="4" borderId="39" xfId="0" applyFont="1" applyFill="1" applyBorder="1" applyAlignment="1">
      <alignment horizontal="center"/>
    </xf>
    <xf numFmtId="0" fontId="4" fillId="8" borderId="11" xfId="0" applyFont="1" applyFill="1" applyBorder="1" applyAlignment="1">
      <alignment horizontal="center" vertical="center" wrapText="1"/>
    </xf>
    <xf numFmtId="9" fontId="14" fillId="8" borderId="11" xfId="0" applyNumberFormat="1" applyFont="1" applyFill="1" applyBorder="1" applyAlignment="1">
      <alignment horizontal="center" vertical="center" wrapText="1"/>
    </xf>
    <xf numFmtId="0" fontId="14" fillId="8" borderId="11" xfId="0" applyFont="1" applyFill="1" applyBorder="1" applyAlignment="1">
      <alignment horizontal="center" vertical="center" wrapText="1"/>
    </xf>
    <xf numFmtId="0" fontId="3" fillId="0" borderId="11" xfId="0" applyFont="1" applyBorder="1" applyAlignment="1">
      <alignment horizontal="center" vertical="center" textRotation="255" wrapText="1"/>
    </xf>
    <xf numFmtId="0" fontId="3" fillId="0" borderId="11" xfId="0" applyFont="1" applyBorder="1" applyAlignment="1">
      <alignment horizontal="center" vertical="center" wrapText="1"/>
    </xf>
    <xf numFmtId="0" fontId="3" fillId="4"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horizontal="center" vertical="center"/>
    </xf>
    <xf numFmtId="0" fontId="4" fillId="13" borderId="37" xfId="0" applyFont="1" applyFill="1" applyBorder="1" applyAlignment="1">
      <alignment horizontal="center" vertical="center" wrapText="1"/>
    </xf>
    <xf numFmtId="0" fontId="4" fillId="13" borderId="35" xfId="0" applyFont="1" applyFill="1" applyBorder="1" applyAlignment="1">
      <alignment horizontal="center" vertical="center" wrapText="1"/>
    </xf>
    <xf numFmtId="0" fontId="4" fillId="13" borderId="34"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0" borderId="11" xfId="0" applyFont="1" applyFill="1" applyBorder="1" applyAlignment="1">
      <alignment horizontal="justify" vertical="center" wrapText="1"/>
    </xf>
    <xf numFmtId="9" fontId="13" fillId="8" borderId="11" xfId="4" applyFont="1" applyFill="1" applyBorder="1" applyAlignment="1">
      <alignment horizontal="center" vertical="center" wrapText="1"/>
    </xf>
    <xf numFmtId="0" fontId="3" fillId="4" borderId="11" xfId="0" applyFont="1" applyFill="1" applyBorder="1" applyAlignment="1">
      <alignment horizontal="center" vertical="center"/>
    </xf>
    <xf numFmtId="0" fontId="3" fillId="4" borderId="32"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7" fillId="8" borderId="11" xfId="0" applyFont="1" applyFill="1" applyBorder="1" applyAlignment="1">
      <alignment horizontal="center" vertical="center" wrapText="1" shrinkToFit="1"/>
    </xf>
    <xf numFmtId="0" fontId="5" fillId="0" borderId="11" xfId="0" applyFont="1" applyFill="1" applyBorder="1" applyAlignment="1">
      <alignment horizontal="justify" vertical="center" wrapText="1" shrinkToFit="1"/>
    </xf>
    <xf numFmtId="0" fontId="5" fillId="0" borderId="3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7" xfId="0" applyFont="1" applyFill="1" applyBorder="1" applyAlignment="1">
      <alignment horizontal="justify" vertical="center" wrapText="1"/>
    </xf>
    <xf numFmtId="0" fontId="5" fillId="0" borderId="34" xfId="0" applyFont="1" applyFill="1" applyBorder="1" applyAlignment="1">
      <alignment horizontal="justify" vertical="center" wrapText="1"/>
    </xf>
    <xf numFmtId="0" fontId="5" fillId="8" borderId="37" xfId="0" applyFont="1" applyFill="1" applyBorder="1" applyAlignment="1">
      <alignment horizontal="justify" vertical="center" wrapText="1"/>
    </xf>
    <xf numFmtId="0" fontId="5" fillId="8" borderId="34" xfId="0" applyFont="1" applyFill="1" applyBorder="1" applyAlignment="1">
      <alignment horizontal="justify" vertical="center" wrapText="1"/>
    </xf>
    <xf numFmtId="0" fontId="5" fillId="0" borderId="37" xfId="0" applyFont="1" applyFill="1" applyBorder="1" applyAlignment="1">
      <alignment horizontal="justify" vertical="center"/>
    </xf>
    <xf numFmtId="0" fontId="5" fillId="0" borderId="34" xfId="0" applyFont="1" applyFill="1" applyBorder="1" applyAlignment="1">
      <alignment horizontal="justify" vertical="center"/>
    </xf>
    <xf numFmtId="0" fontId="4" fillId="9" borderId="37" xfId="0" applyFont="1" applyFill="1" applyBorder="1" applyAlignment="1">
      <alignment horizontal="center" vertical="center" wrapText="1"/>
    </xf>
    <xf numFmtId="0" fontId="4" fillId="9" borderId="35" xfId="0" applyFont="1" applyFill="1" applyBorder="1" applyAlignment="1">
      <alignment horizontal="center" vertical="center" wrapText="1"/>
    </xf>
    <xf numFmtId="9" fontId="15" fillId="9" borderId="37" xfId="0" applyNumberFormat="1" applyFont="1" applyFill="1" applyBorder="1" applyAlignment="1">
      <alignment horizontal="center" vertical="center" wrapText="1"/>
    </xf>
    <xf numFmtId="0" fontId="15" fillId="9" borderId="35" xfId="0" applyFont="1" applyFill="1" applyBorder="1" applyAlignment="1">
      <alignment horizontal="center" vertical="center" wrapText="1"/>
    </xf>
    <xf numFmtId="0" fontId="4" fillId="9" borderId="34" xfId="0" applyFont="1" applyFill="1" applyBorder="1" applyAlignment="1">
      <alignment horizontal="center" vertical="center" wrapText="1"/>
    </xf>
    <xf numFmtId="0" fontId="4" fillId="9" borderId="38"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0" borderId="35" xfId="0" applyFont="1" applyFill="1" applyBorder="1" applyAlignment="1">
      <alignment horizontal="justify" vertical="center" wrapText="1"/>
    </xf>
    <xf numFmtId="0" fontId="5" fillId="0" borderId="11" xfId="0" applyFont="1" applyFill="1" applyBorder="1" applyAlignment="1">
      <alignment horizontal="center" vertical="center"/>
    </xf>
    <xf numFmtId="0" fontId="4" fillId="5" borderId="37"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34" xfId="0" applyFont="1" applyFill="1" applyBorder="1" applyAlignment="1">
      <alignment horizontal="center" vertical="center" wrapText="1"/>
    </xf>
    <xf numFmtId="9" fontId="16" fillId="5" borderId="37" xfId="0" applyNumberFormat="1"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36" xfId="0" applyFont="1" applyFill="1" applyBorder="1" applyAlignment="1">
      <alignment horizontal="center" vertical="center" wrapText="1"/>
    </xf>
    <xf numFmtId="9" fontId="13" fillId="9" borderId="37" xfId="4" applyFont="1" applyFill="1" applyBorder="1" applyAlignment="1">
      <alignment horizontal="center" vertical="center" wrapText="1"/>
    </xf>
    <xf numFmtId="9" fontId="13" fillId="9" borderId="35" xfId="4" applyFont="1" applyFill="1" applyBorder="1" applyAlignment="1">
      <alignment horizontal="center" vertical="center" wrapText="1"/>
    </xf>
    <xf numFmtId="0" fontId="3" fillId="0" borderId="11" xfId="0" applyFont="1" applyBorder="1" applyAlignment="1">
      <alignment horizontal="center" vertical="center" textRotation="255"/>
    </xf>
    <xf numFmtId="0" fontId="5" fillId="12" borderId="11" xfId="0" applyFont="1" applyFill="1" applyBorder="1" applyAlignment="1">
      <alignment horizontal="justify" vertical="center" wrapText="1"/>
    </xf>
    <xf numFmtId="0" fontId="5" fillId="0" borderId="11" xfId="0" applyFont="1" applyBorder="1" applyAlignment="1">
      <alignment horizontal="center" vertical="center"/>
    </xf>
    <xf numFmtId="0" fontId="5" fillId="0" borderId="11" xfId="0" applyFont="1" applyFill="1" applyBorder="1" applyAlignment="1">
      <alignment horizontal="left" vertical="center" wrapText="1"/>
    </xf>
    <xf numFmtId="0" fontId="5" fillId="12" borderId="11"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4" fillId="10" borderId="11" xfId="0" applyFont="1" applyFill="1" applyBorder="1" applyAlignment="1">
      <alignment horizontal="center" vertical="center" wrapText="1"/>
    </xf>
    <xf numFmtId="9" fontId="15" fillId="10" borderId="11" xfId="0" applyNumberFormat="1" applyFont="1" applyFill="1" applyBorder="1" applyAlignment="1">
      <alignment horizontal="center" vertical="center" wrapText="1"/>
    </xf>
    <xf numFmtId="0" fontId="15" fillId="10" borderId="11" xfId="0" applyFont="1" applyFill="1" applyBorder="1" applyAlignment="1">
      <alignment horizontal="center" vertical="center" wrapText="1"/>
    </xf>
    <xf numFmtId="0" fontId="4" fillId="16" borderId="37" xfId="0" applyFont="1" applyFill="1" applyBorder="1" applyAlignment="1">
      <alignment horizontal="center" vertical="center" wrapText="1"/>
    </xf>
    <xf numFmtId="0" fontId="4" fillId="16" borderId="35" xfId="0" applyFont="1" applyFill="1" applyBorder="1" applyAlignment="1">
      <alignment horizontal="center" vertical="center" wrapText="1"/>
    </xf>
    <xf numFmtId="0" fontId="4" fillId="16" borderId="34" xfId="0" applyFont="1" applyFill="1" applyBorder="1" applyAlignment="1">
      <alignment horizontal="center" vertical="center" wrapText="1"/>
    </xf>
    <xf numFmtId="9" fontId="15" fillId="16" borderId="37" xfId="0" applyNumberFormat="1" applyFont="1" applyFill="1" applyBorder="1" applyAlignment="1">
      <alignment horizontal="center" vertical="center" wrapText="1"/>
    </xf>
    <xf numFmtId="0" fontId="15" fillId="16" borderId="35" xfId="0" applyFont="1" applyFill="1" applyBorder="1" applyAlignment="1">
      <alignment horizontal="center" vertical="center" wrapText="1"/>
    </xf>
    <xf numFmtId="0" fontId="15" fillId="16" borderId="34" xfId="0" applyFont="1" applyFill="1" applyBorder="1" applyAlignment="1">
      <alignment horizontal="center" vertical="center" wrapText="1"/>
    </xf>
    <xf numFmtId="0" fontId="4" fillId="15" borderId="37" xfId="0" applyFont="1" applyFill="1" applyBorder="1" applyAlignment="1">
      <alignment horizontal="center" vertical="center" wrapText="1"/>
    </xf>
    <xf numFmtId="0" fontId="4" fillId="15" borderId="35" xfId="0" applyFont="1" applyFill="1" applyBorder="1" applyAlignment="1">
      <alignment horizontal="center" vertical="center" wrapText="1"/>
    </xf>
    <xf numFmtId="0" fontId="4" fillId="15" borderId="34" xfId="0" applyFont="1" applyFill="1" applyBorder="1" applyAlignment="1">
      <alignment horizontal="center" vertical="center" wrapText="1"/>
    </xf>
    <xf numFmtId="9" fontId="15" fillId="15" borderId="37" xfId="0" applyNumberFormat="1" applyFont="1" applyFill="1" applyBorder="1" applyAlignment="1">
      <alignment horizontal="center" vertical="center" wrapText="1"/>
    </xf>
    <xf numFmtId="0" fontId="15" fillId="15" borderId="35" xfId="0" applyFont="1" applyFill="1" applyBorder="1" applyAlignment="1">
      <alignment horizontal="center" vertical="center" wrapText="1"/>
    </xf>
    <xf numFmtId="0" fontId="15" fillId="15" borderId="34" xfId="0" applyFont="1" applyFill="1" applyBorder="1" applyAlignment="1">
      <alignment horizontal="center" vertical="center" wrapText="1"/>
    </xf>
    <xf numFmtId="0" fontId="4" fillId="18" borderId="11" xfId="0" applyFont="1" applyFill="1" applyBorder="1" applyAlignment="1">
      <alignment horizontal="center" vertical="center" wrapText="1"/>
    </xf>
    <xf numFmtId="49" fontId="5" fillId="0" borderId="11" xfId="0" applyNumberFormat="1" applyFont="1" applyFill="1" applyBorder="1" applyAlignment="1">
      <alignment horizontal="justify" vertical="center" wrapText="1"/>
    </xf>
    <xf numFmtId="0" fontId="8" fillId="18" borderId="40" xfId="0" applyFont="1" applyFill="1" applyBorder="1" applyAlignment="1">
      <alignment horizontal="center" vertical="center" wrapText="1" readingOrder="1"/>
    </xf>
    <xf numFmtId="0" fontId="8" fillId="18" borderId="41" xfId="0" applyFont="1" applyFill="1" applyBorder="1" applyAlignment="1">
      <alignment horizontal="center" vertical="center" wrapText="1" readingOrder="1"/>
    </xf>
    <xf numFmtId="0" fontId="8" fillId="18" borderId="44" xfId="0" applyFont="1" applyFill="1" applyBorder="1" applyAlignment="1">
      <alignment horizontal="center" vertical="center" wrapText="1" readingOrder="1"/>
    </xf>
    <xf numFmtId="9" fontId="15" fillId="18" borderId="40" xfId="0" applyNumberFormat="1" applyFont="1" applyFill="1" applyBorder="1" applyAlignment="1">
      <alignment horizontal="center" vertical="center" wrapText="1" readingOrder="1"/>
    </xf>
    <xf numFmtId="9" fontId="15" fillId="18" borderId="41" xfId="0" applyNumberFormat="1" applyFont="1" applyFill="1" applyBorder="1" applyAlignment="1">
      <alignment horizontal="center" vertical="center" wrapText="1" readingOrder="1"/>
    </xf>
    <xf numFmtId="0" fontId="15" fillId="18" borderId="41" xfId="0" applyFont="1" applyFill="1" applyBorder="1" applyAlignment="1">
      <alignment horizontal="center" vertical="center" wrapText="1" readingOrder="1"/>
    </xf>
    <xf numFmtId="0" fontId="15" fillId="18" borderId="44" xfId="0" applyFont="1" applyFill="1" applyBorder="1" applyAlignment="1">
      <alignment horizontal="center" vertical="center" wrapText="1" readingOrder="1"/>
    </xf>
    <xf numFmtId="0" fontId="4" fillId="18" borderId="11" xfId="0" applyFont="1" applyFill="1" applyBorder="1" applyAlignment="1">
      <alignment horizontal="left" vertical="center" wrapText="1"/>
    </xf>
    <xf numFmtId="0" fontId="5" fillId="0" borderId="37" xfId="0" applyFont="1" applyBorder="1" applyAlignment="1">
      <alignment horizontal="center" vertical="center"/>
    </xf>
    <xf numFmtId="0" fontId="5" fillId="0" borderId="34" xfId="0" applyFont="1" applyBorder="1" applyAlignment="1">
      <alignment horizontal="center" vertical="center"/>
    </xf>
    <xf numFmtId="49" fontId="5" fillId="0" borderId="11" xfId="0" applyNumberFormat="1" applyFont="1" applyBorder="1" applyAlignment="1">
      <alignment horizontal="justify" vertical="center" wrapText="1"/>
    </xf>
    <xf numFmtId="0" fontId="5" fillId="4" borderId="37" xfId="0" applyFont="1" applyFill="1" applyBorder="1" applyAlignment="1">
      <alignment horizontal="center" vertical="center"/>
    </xf>
    <xf numFmtId="0" fontId="5" fillId="4" borderId="34" xfId="0" applyFont="1" applyFill="1" applyBorder="1" applyAlignment="1">
      <alignment horizontal="center" vertical="center"/>
    </xf>
    <xf numFmtId="0" fontId="5" fillId="0" borderId="11" xfId="0" applyFont="1" applyFill="1" applyBorder="1" applyAlignment="1">
      <alignment horizontal="justify" vertical="center"/>
    </xf>
    <xf numFmtId="0" fontId="3" fillId="0" borderId="3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9" fontId="13" fillId="19" borderId="37" xfId="4" applyFont="1" applyFill="1" applyBorder="1" applyAlignment="1">
      <alignment horizontal="center" vertical="center" wrapText="1"/>
    </xf>
    <xf numFmtId="9" fontId="13" fillId="19" borderId="34" xfId="4" applyFont="1" applyFill="1" applyBorder="1" applyAlignment="1">
      <alignment horizontal="center" vertical="center" wrapText="1"/>
    </xf>
    <xf numFmtId="9" fontId="13" fillId="19" borderId="35" xfId="4" applyFont="1" applyFill="1" applyBorder="1" applyAlignment="1">
      <alignment horizontal="center" vertical="center" wrapText="1"/>
    </xf>
    <xf numFmtId="0" fontId="4" fillId="19" borderId="11" xfId="0" applyFont="1" applyFill="1" applyBorder="1" applyAlignment="1">
      <alignment horizontal="center" vertical="center" wrapText="1"/>
    </xf>
    <xf numFmtId="9" fontId="14" fillId="19" borderId="11" xfId="0" applyNumberFormat="1" applyFont="1" applyFill="1" applyBorder="1" applyAlignment="1">
      <alignment horizontal="center" vertical="center" wrapText="1"/>
    </xf>
    <xf numFmtId="0" fontId="14" fillId="19" borderId="11" xfId="0" applyFont="1" applyFill="1" applyBorder="1" applyAlignment="1">
      <alignment horizontal="center" vertical="center" wrapText="1"/>
    </xf>
    <xf numFmtId="9" fontId="13" fillId="18" borderId="37" xfId="4" applyFont="1" applyFill="1" applyBorder="1" applyAlignment="1">
      <alignment horizontal="center" vertical="center" wrapText="1"/>
    </xf>
    <xf numFmtId="9" fontId="13" fillId="18" borderId="34" xfId="4" applyFont="1" applyFill="1" applyBorder="1" applyAlignment="1">
      <alignment horizontal="center" vertical="center" wrapText="1"/>
    </xf>
    <xf numFmtId="9" fontId="13" fillId="18" borderId="35" xfId="4"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35" xfId="0" applyFont="1" applyFill="1" applyBorder="1" applyAlignment="1">
      <alignment horizontal="center" vertical="center"/>
    </xf>
    <xf numFmtId="49" fontId="9" fillId="0" borderId="11" xfId="0" applyNumberFormat="1" applyFont="1" applyFill="1" applyBorder="1" applyAlignment="1">
      <alignment horizontal="center" vertical="center" wrapText="1"/>
    </xf>
    <xf numFmtId="49" fontId="9" fillId="0" borderId="11" xfId="0" applyNumberFormat="1" applyFont="1" applyFill="1" applyBorder="1" applyAlignment="1">
      <alignment horizontal="justify" vertical="center" wrapText="1"/>
    </xf>
    <xf numFmtId="49" fontId="9" fillId="0" borderId="11" xfId="0" applyNumberFormat="1" applyFont="1" applyBorder="1" applyAlignment="1">
      <alignment horizontal="justify" vertical="center" wrapText="1"/>
    </xf>
    <xf numFmtId="49" fontId="5" fillId="0" borderId="37"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49" fontId="5" fillId="0" borderId="35" xfId="0" applyNumberFormat="1" applyFont="1" applyFill="1" applyBorder="1" applyAlignment="1">
      <alignment horizontal="center" vertical="center" wrapText="1"/>
    </xf>
    <xf numFmtId="49" fontId="10" fillId="0" borderId="37" xfId="0" applyNumberFormat="1" applyFont="1" applyBorder="1" applyAlignment="1">
      <alignment horizontal="justify" vertical="center" wrapText="1"/>
    </xf>
    <xf numFmtId="49" fontId="10" fillId="0" borderId="35" xfId="0" applyNumberFormat="1" applyFont="1" applyBorder="1" applyAlignment="1">
      <alignment horizontal="justify" vertical="center" wrapText="1"/>
    </xf>
    <xf numFmtId="49" fontId="10" fillId="0" borderId="45" xfId="0" applyNumberFormat="1" applyFont="1" applyBorder="1" applyAlignment="1">
      <alignment horizontal="justify" vertical="center" wrapText="1"/>
    </xf>
    <xf numFmtId="0" fontId="4" fillId="19" borderId="37" xfId="0" applyFont="1" applyFill="1" applyBorder="1" applyAlignment="1">
      <alignment horizontal="center" vertical="center" wrapText="1"/>
    </xf>
    <xf numFmtId="0" fontId="4" fillId="19" borderId="35" xfId="0" applyFont="1" applyFill="1" applyBorder="1" applyAlignment="1">
      <alignment horizontal="center" vertical="center" wrapText="1"/>
    </xf>
    <xf numFmtId="0" fontId="4" fillId="19" borderId="34" xfId="0" applyFont="1" applyFill="1" applyBorder="1" applyAlignment="1">
      <alignment horizontal="center" vertical="center" wrapText="1"/>
    </xf>
    <xf numFmtId="9" fontId="13" fillId="20" borderId="37" xfId="4" applyFont="1" applyFill="1" applyBorder="1" applyAlignment="1">
      <alignment horizontal="center" vertical="center" wrapText="1"/>
    </xf>
    <xf numFmtId="9" fontId="13" fillId="20" borderId="34" xfId="4" applyFont="1" applyFill="1" applyBorder="1" applyAlignment="1">
      <alignment horizontal="center" vertical="center" wrapText="1"/>
    </xf>
    <xf numFmtId="9" fontId="13" fillId="21" borderId="37" xfId="4" applyFont="1" applyFill="1" applyBorder="1" applyAlignment="1">
      <alignment horizontal="center" vertical="center" wrapText="1"/>
    </xf>
    <xf numFmtId="9" fontId="13" fillId="21" borderId="34" xfId="4" applyFont="1" applyFill="1" applyBorder="1" applyAlignment="1">
      <alignment horizontal="center" vertical="center" wrapText="1"/>
    </xf>
    <xf numFmtId="0" fontId="4" fillId="20" borderId="37" xfId="0" applyFont="1" applyFill="1" applyBorder="1" applyAlignment="1">
      <alignment horizontal="center" vertical="center" wrapText="1"/>
    </xf>
    <xf numFmtId="0" fontId="4" fillId="20" borderId="35" xfId="0" applyFont="1" applyFill="1" applyBorder="1" applyAlignment="1">
      <alignment horizontal="center" vertical="center" wrapText="1"/>
    </xf>
    <xf numFmtId="0" fontId="4" fillId="20" borderId="34" xfId="0" applyFont="1" applyFill="1" applyBorder="1" applyAlignment="1">
      <alignment horizontal="center" vertical="center" wrapText="1"/>
    </xf>
    <xf numFmtId="9" fontId="14" fillId="20" borderId="37" xfId="0" applyNumberFormat="1" applyFont="1" applyFill="1" applyBorder="1" applyAlignment="1">
      <alignment horizontal="center" vertical="center" wrapText="1"/>
    </xf>
    <xf numFmtId="0" fontId="14" fillId="20" borderId="35" xfId="0" applyFont="1" applyFill="1" applyBorder="1" applyAlignment="1">
      <alignment horizontal="center" vertical="center" wrapText="1"/>
    </xf>
    <xf numFmtId="0" fontId="14" fillId="20" borderId="34" xfId="0" applyFont="1" applyFill="1" applyBorder="1" applyAlignment="1">
      <alignment horizontal="center" vertical="center" wrapText="1"/>
    </xf>
    <xf numFmtId="0" fontId="5" fillId="20" borderId="37" xfId="0" applyFont="1" applyFill="1" applyBorder="1" applyAlignment="1">
      <alignment horizontal="center" vertical="center" wrapText="1"/>
    </xf>
    <xf numFmtId="0" fontId="5" fillId="20" borderId="34" xfId="0" applyFont="1" applyFill="1" applyBorder="1" applyAlignment="1">
      <alignment horizontal="center" vertical="center" wrapText="1"/>
    </xf>
    <xf numFmtId="49" fontId="5" fillId="4" borderId="37" xfId="0" applyNumberFormat="1" applyFont="1" applyFill="1" applyBorder="1" applyAlignment="1">
      <alignment horizontal="justify" vertical="center" wrapText="1"/>
    </xf>
    <xf numFmtId="49" fontId="5" fillId="4" borderId="34" xfId="0" applyNumberFormat="1" applyFont="1" applyFill="1" applyBorder="1" applyAlignment="1">
      <alignment horizontal="justify" vertical="center" wrapText="1"/>
    </xf>
    <xf numFmtId="49" fontId="5" fillId="0" borderId="37" xfId="0" applyNumberFormat="1" applyFont="1" applyBorder="1" applyAlignment="1">
      <alignment horizontal="justify" vertical="center" wrapText="1"/>
    </xf>
    <xf numFmtId="49" fontId="5" fillId="0" borderId="34" xfId="0" applyNumberFormat="1" applyFont="1" applyBorder="1" applyAlignment="1">
      <alignment horizontal="justify" vertical="center" wrapText="1"/>
    </xf>
    <xf numFmtId="0" fontId="4" fillId="21" borderId="37" xfId="0" applyFont="1" applyFill="1" applyBorder="1" applyAlignment="1">
      <alignment horizontal="center" vertical="center" wrapText="1"/>
    </xf>
    <xf numFmtId="0" fontId="4" fillId="21" borderId="35" xfId="0" applyFont="1" applyFill="1" applyBorder="1" applyAlignment="1">
      <alignment horizontal="center" vertical="center" wrapText="1"/>
    </xf>
    <xf numFmtId="0" fontId="4" fillId="21" borderId="34" xfId="0" applyFont="1" applyFill="1" applyBorder="1" applyAlignment="1">
      <alignment horizontal="center" vertical="center" wrapText="1"/>
    </xf>
    <xf numFmtId="0" fontId="4" fillId="21" borderId="11" xfId="0" applyFont="1" applyFill="1" applyBorder="1" applyAlignment="1">
      <alignment horizontal="center" vertical="center" wrapText="1"/>
    </xf>
    <xf numFmtId="9" fontId="14" fillId="21" borderId="37" xfId="0" applyNumberFormat="1" applyFont="1" applyFill="1" applyBorder="1" applyAlignment="1">
      <alignment horizontal="center" vertical="center" wrapText="1"/>
    </xf>
    <xf numFmtId="0" fontId="14" fillId="21" borderId="35" xfId="0" applyFont="1" applyFill="1" applyBorder="1" applyAlignment="1">
      <alignment horizontal="center" vertical="center" wrapText="1"/>
    </xf>
    <xf numFmtId="0" fontId="14" fillId="21" borderId="34" xfId="0" applyFont="1" applyFill="1" applyBorder="1" applyAlignment="1">
      <alignment horizontal="center" vertical="center" wrapText="1"/>
    </xf>
    <xf numFmtId="9" fontId="13" fillId="22" borderId="37" xfId="4" applyFont="1" applyFill="1" applyBorder="1" applyAlignment="1">
      <alignment horizontal="center" vertical="center" wrapText="1"/>
    </xf>
    <xf numFmtId="9" fontId="13" fillId="22" borderId="35" xfId="4" applyFont="1" applyFill="1" applyBorder="1" applyAlignment="1">
      <alignment horizontal="center" vertical="center" wrapText="1"/>
    </xf>
    <xf numFmtId="9" fontId="13" fillId="22" borderId="34" xfId="4" applyFont="1" applyFill="1" applyBorder="1" applyAlignment="1">
      <alignment horizontal="center" vertical="center" wrapText="1"/>
    </xf>
    <xf numFmtId="0" fontId="4" fillId="22" borderId="37" xfId="0" applyFont="1" applyFill="1" applyBorder="1" applyAlignment="1">
      <alignment horizontal="center" vertical="center" wrapText="1"/>
    </xf>
    <xf numFmtId="0" fontId="4" fillId="22" borderId="35" xfId="0" applyFont="1" applyFill="1" applyBorder="1" applyAlignment="1">
      <alignment horizontal="center" vertical="center" wrapText="1"/>
    </xf>
    <xf numFmtId="9" fontId="14" fillId="22" borderId="37" xfId="0" applyNumberFormat="1" applyFont="1" applyFill="1" applyBorder="1" applyAlignment="1">
      <alignment horizontal="center" vertical="center" wrapText="1"/>
    </xf>
    <xf numFmtId="0" fontId="14" fillId="22" borderId="35" xfId="0" applyFont="1" applyFill="1" applyBorder="1" applyAlignment="1">
      <alignment horizontal="center" vertical="center" wrapText="1"/>
    </xf>
    <xf numFmtId="0" fontId="7" fillId="22" borderId="11" xfId="0" applyFont="1" applyFill="1" applyBorder="1" applyAlignment="1">
      <alignment horizontal="center" vertical="center" wrapText="1"/>
    </xf>
    <xf numFmtId="0" fontId="7" fillId="22" borderId="37" xfId="0" applyFont="1" applyFill="1" applyBorder="1" applyAlignment="1">
      <alignment horizontal="center" vertical="center" wrapText="1"/>
    </xf>
    <xf numFmtId="0" fontId="5" fillId="4" borderId="11" xfId="0" applyFont="1" applyFill="1" applyBorder="1" applyAlignment="1">
      <alignment horizontal="justify" vertical="center"/>
    </xf>
    <xf numFmtId="49" fontId="5" fillId="0" borderId="37" xfId="0" applyNumberFormat="1" applyFont="1" applyFill="1" applyBorder="1" applyAlignment="1">
      <alignment horizontal="justify" vertical="center" wrapText="1"/>
    </xf>
    <xf numFmtId="0" fontId="5" fillId="4" borderId="39" xfId="0" applyFont="1" applyFill="1" applyBorder="1" applyAlignment="1">
      <alignment horizontal="justify" vertical="center" wrapText="1"/>
    </xf>
    <xf numFmtId="0" fontId="5" fillId="4" borderId="36" xfId="0" applyFont="1" applyFill="1" applyBorder="1" applyAlignment="1">
      <alignment horizontal="justify" vertical="center" wrapText="1"/>
    </xf>
    <xf numFmtId="0" fontId="4" fillId="16" borderId="11" xfId="0" applyFont="1" applyFill="1" applyBorder="1" applyAlignment="1">
      <alignment horizontal="center" vertical="center" wrapText="1"/>
    </xf>
    <xf numFmtId="9" fontId="14" fillId="16" borderId="11" xfId="0" applyNumberFormat="1" applyFont="1" applyFill="1" applyBorder="1" applyAlignment="1">
      <alignment horizontal="center" vertical="center" wrapText="1"/>
    </xf>
    <xf numFmtId="0" fontId="14" fillId="16" borderId="11" xfId="0" applyFont="1" applyFill="1" applyBorder="1" applyAlignment="1">
      <alignment horizontal="center" vertical="center" wrapText="1"/>
    </xf>
    <xf numFmtId="9" fontId="13" fillId="10" borderId="11" xfId="4" applyFont="1" applyFill="1" applyBorder="1" applyAlignment="1">
      <alignment horizontal="center" vertical="center" wrapText="1"/>
    </xf>
    <xf numFmtId="9" fontId="13" fillId="15" borderId="35" xfId="4" applyFont="1" applyFill="1" applyBorder="1" applyAlignment="1">
      <alignment horizontal="center" vertical="center" wrapText="1"/>
    </xf>
    <xf numFmtId="9" fontId="13" fillId="15" borderId="34" xfId="4" applyFont="1" applyFill="1" applyBorder="1" applyAlignment="1">
      <alignment horizontal="center" vertical="center" wrapText="1"/>
    </xf>
    <xf numFmtId="9" fontId="13" fillId="16" borderId="37" xfId="4" applyFont="1" applyFill="1" applyBorder="1" applyAlignment="1">
      <alignment horizontal="center" vertical="center" wrapText="1"/>
    </xf>
    <xf numFmtId="9" fontId="13" fillId="16" borderId="35" xfId="4" applyFont="1" applyFill="1" applyBorder="1" applyAlignment="1">
      <alignment horizontal="center" vertical="center" wrapText="1"/>
    </xf>
    <xf numFmtId="9" fontId="13" fillId="16" borderId="34" xfId="4" applyFont="1" applyFill="1" applyBorder="1" applyAlignment="1">
      <alignment horizontal="center" vertical="center" wrapText="1"/>
    </xf>
    <xf numFmtId="9" fontId="13" fillId="18" borderId="11" xfId="4" applyFont="1" applyFill="1" applyBorder="1" applyAlignment="1">
      <alignment horizontal="center" vertical="center" wrapText="1"/>
    </xf>
    <xf numFmtId="9" fontId="13" fillId="5" borderId="39" xfId="4" applyFont="1" applyFill="1" applyBorder="1" applyAlignment="1">
      <alignment horizontal="center" vertical="center" wrapText="1"/>
    </xf>
    <xf numFmtId="9" fontId="13" fillId="5" borderId="38" xfId="4" applyFont="1" applyFill="1" applyBorder="1" applyAlignment="1">
      <alignment horizontal="center" vertical="center" wrapText="1"/>
    </xf>
    <xf numFmtId="9" fontId="13" fillId="5" borderId="36" xfId="4" applyFont="1" applyFill="1" applyBorder="1" applyAlignment="1">
      <alignment horizontal="center" vertical="center" wrapText="1"/>
    </xf>
    <xf numFmtId="9" fontId="13" fillId="10" borderId="37" xfId="4" applyFont="1" applyFill="1" applyBorder="1" applyAlignment="1">
      <alignment horizontal="center" vertical="center" wrapText="1"/>
    </xf>
    <xf numFmtId="9" fontId="13" fillId="10" borderId="35" xfId="4" applyFont="1" applyFill="1" applyBorder="1" applyAlignment="1">
      <alignment horizontal="center" vertical="center" wrapText="1"/>
    </xf>
    <xf numFmtId="9" fontId="13" fillId="10" borderId="34" xfId="4" applyFont="1" applyFill="1" applyBorder="1" applyAlignment="1">
      <alignment horizontal="center" vertical="center" wrapText="1"/>
    </xf>
    <xf numFmtId="0" fontId="18" fillId="0" borderId="39" xfId="0" applyFont="1" applyBorder="1" applyAlignment="1">
      <alignment horizontal="center" vertical="center" wrapText="1"/>
    </xf>
    <xf numFmtId="0" fontId="18" fillId="0" borderId="36" xfId="0" applyFont="1" applyBorder="1" applyAlignment="1">
      <alignment horizontal="center" vertical="center" wrapText="1"/>
    </xf>
    <xf numFmtId="9" fontId="12" fillId="4" borderId="11" xfId="4" applyFont="1" applyFill="1" applyBorder="1" applyAlignment="1">
      <alignment horizontal="center" vertical="center" wrapText="1"/>
    </xf>
    <xf numFmtId="9" fontId="13" fillId="8" borderId="11" xfId="4" applyFont="1" applyFill="1" applyBorder="1" applyAlignment="1">
      <alignment horizontal="center" vertical="center" wrapText="1" shrinkToFit="1"/>
    </xf>
    <xf numFmtId="9" fontId="14" fillId="13" borderId="37" xfId="0" applyNumberFormat="1" applyFont="1" applyFill="1" applyBorder="1" applyAlignment="1">
      <alignment horizontal="center" vertical="center" wrapText="1"/>
    </xf>
    <xf numFmtId="9" fontId="14" fillId="13" borderId="35" xfId="0" applyNumberFormat="1" applyFont="1" applyFill="1" applyBorder="1" applyAlignment="1">
      <alignment horizontal="center" vertical="center" wrapText="1"/>
    </xf>
    <xf numFmtId="9" fontId="14" fillId="13" borderId="34" xfId="0" applyNumberFormat="1" applyFont="1" applyFill="1" applyBorder="1" applyAlignment="1">
      <alignment horizontal="center" vertical="center" wrapText="1"/>
    </xf>
    <xf numFmtId="9" fontId="13" fillId="13" borderId="37" xfId="4" applyFont="1" applyFill="1" applyBorder="1" applyAlignment="1">
      <alignment horizontal="center" vertical="center" wrapText="1"/>
    </xf>
    <xf numFmtId="9" fontId="13" fillId="13" borderId="35" xfId="4" applyFont="1" applyFill="1" applyBorder="1" applyAlignment="1">
      <alignment horizontal="center" vertical="center" wrapText="1"/>
    </xf>
    <xf numFmtId="9" fontId="13" fillId="13" borderId="34" xfId="4" applyFont="1" applyFill="1" applyBorder="1" applyAlignment="1">
      <alignment horizontal="center" vertical="center" wrapText="1"/>
    </xf>
    <xf numFmtId="0" fontId="4" fillId="9" borderId="39" xfId="0" applyFont="1" applyFill="1" applyBorder="1" applyAlignment="1">
      <alignment horizontal="center" vertical="center" wrapText="1"/>
    </xf>
    <xf numFmtId="0" fontId="5" fillId="0" borderId="37"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7" fillId="10" borderId="37" xfId="0" applyFont="1" applyFill="1" applyBorder="1" applyAlignment="1">
      <alignment horizontal="center" vertical="center" wrapText="1"/>
    </xf>
    <xf numFmtId="0" fontId="7" fillId="10" borderId="35" xfId="0" applyFont="1" applyFill="1" applyBorder="1" applyAlignment="1">
      <alignment horizontal="center" vertical="center" wrapText="1"/>
    </xf>
    <xf numFmtId="0" fontId="7" fillId="10" borderId="34"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5" fillId="8" borderId="11" xfId="0" applyFont="1" applyFill="1" applyBorder="1" applyAlignment="1">
      <alignment horizontal="center" vertical="center"/>
    </xf>
    <xf numFmtId="0" fontId="5" fillId="8" borderId="37" xfId="0" applyFont="1" applyFill="1" applyBorder="1" applyAlignment="1">
      <alignment horizontal="left" vertical="center" wrapText="1"/>
    </xf>
    <xf numFmtId="0" fontId="5" fillId="8" borderId="34" xfId="0" applyFont="1" applyFill="1" applyBorder="1" applyAlignment="1">
      <alignment horizontal="left" vertical="center" wrapText="1"/>
    </xf>
    <xf numFmtId="0" fontId="4" fillId="8" borderId="34" xfId="0" applyFont="1" applyFill="1" applyBorder="1" applyAlignment="1">
      <alignment horizontal="center" vertical="center" wrapText="1"/>
    </xf>
    <xf numFmtId="9" fontId="13" fillId="9" borderId="38" xfId="4" applyFont="1" applyFill="1" applyBorder="1" applyAlignment="1">
      <alignment horizontal="center" vertical="center" wrapText="1"/>
    </xf>
    <xf numFmtId="9" fontId="13" fillId="9" borderId="36" xfId="4" applyFont="1" applyFill="1" applyBorder="1" applyAlignment="1">
      <alignment horizontal="center" vertical="center" wrapText="1"/>
    </xf>
    <xf numFmtId="9" fontId="13" fillId="9" borderId="39" xfId="4" applyFont="1" applyFill="1" applyBorder="1" applyAlignment="1">
      <alignment horizontal="center" vertical="center" wrapText="1"/>
    </xf>
    <xf numFmtId="9" fontId="13" fillId="9" borderId="34" xfId="4" applyFont="1" applyFill="1" applyBorder="1" applyAlignment="1">
      <alignment horizontal="center" vertical="center" wrapText="1"/>
    </xf>
    <xf numFmtId="0" fontId="5" fillId="0" borderId="37" xfId="0" applyFont="1" applyFill="1" applyBorder="1" applyAlignment="1">
      <alignment horizontal="center" vertical="center" wrapText="1" shrinkToFit="1"/>
    </xf>
    <xf numFmtId="0" fontId="5" fillId="0" borderId="34" xfId="0" applyFont="1" applyFill="1" applyBorder="1" applyAlignment="1">
      <alignment horizontal="center" vertical="center" wrapText="1" shrinkToFit="1"/>
    </xf>
    <xf numFmtId="0" fontId="36" fillId="26" borderId="59" xfId="0" applyFont="1" applyFill="1" applyBorder="1" applyAlignment="1">
      <alignment horizontal="center"/>
    </xf>
    <xf numFmtId="0" fontId="36" fillId="26" borderId="1" xfId="0" applyFont="1" applyFill="1" applyBorder="1" applyAlignment="1">
      <alignment horizontal="center"/>
    </xf>
    <xf numFmtId="167" fontId="35" fillId="3" borderId="11" xfId="0" applyNumberFormat="1" applyFont="1" applyFill="1" applyBorder="1" applyAlignment="1">
      <alignment horizontal="center" vertical="center"/>
    </xf>
    <xf numFmtId="167" fontId="35" fillId="3" borderId="60" xfId="0" applyNumberFormat="1" applyFont="1" applyFill="1" applyBorder="1" applyAlignment="1">
      <alignment horizontal="center" vertical="center"/>
    </xf>
    <xf numFmtId="167" fontId="35" fillId="3" borderId="35" xfId="0" applyNumberFormat="1" applyFont="1" applyFill="1" applyBorder="1" applyAlignment="1">
      <alignment horizontal="center" vertical="center"/>
    </xf>
    <xf numFmtId="167" fontId="35" fillId="3" borderId="62" xfId="0" applyNumberFormat="1" applyFont="1" applyFill="1" applyBorder="1" applyAlignment="1">
      <alignment horizontal="center" vertical="center"/>
    </xf>
    <xf numFmtId="0" fontId="35" fillId="0" borderId="23" xfId="0" applyFont="1" applyBorder="1" applyAlignment="1">
      <alignment horizontal="center" vertical="center"/>
    </xf>
    <xf numFmtId="0" fontId="35" fillId="0" borderId="58" xfId="0" applyFont="1" applyBorder="1" applyAlignment="1">
      <alignment horizontal="center" vertical="center"/>
    </xf>
    <xf numFmtId="0" fontId="35" fillId="0" borderId="55" xfId="0" applyFont="1" applyBorder="1" applyAlignment="1">
      <alignment horizontal="center" vertical="center"/>
    </xf>
    <xf numFmtId="0" fontId="35" fillId="0" borderId="61" xfId="0" applyFont="1" applyBorder="1" applyAlignment="1">
      <alignment horizontal="center" vertical="center"/>
    </xf>
    <xf numFmtId="0" fontId="31" fillId="10" borderId="32" xfId="0" applyFont="1" applyFill="1" applyBorder="1" applyAlignment="1">
      <alignment horizontal="center" vertical="top" wrapText="1"/>
    </xf>
    <xf numFmtId="0" fontId="31" fillId="10" borderId="12" xfId="0" applyFont="1" applyFill="1" applyBorder="1" applyAlignment="1">
      <alignment horizontal="center" vertical="top" wrapText="1"/>
    </xf>
    <xf numFmtId="0" fontId="31" fillId="10" borderId="29" xfId="0" applyFont="1" applyFill="1" applyBorder="1" applyAlignment="1">
      <alignment horizontal="center" vertical="top" wrapText="1"/>
    </xf>
    <xf numFmtId="0" fontId="35" fillId="3" borderId="37" xfId="0" applyFont="1" applyFill="1" applyBorder="1" applyAlignment="1">
      <alignment horizontal="center" vertical="center"/>
    </xf>
    <xf numFmtId="0" fontId="35" fillId="3" borderId="34" xfId="0" applyFont="1" applyFill="1" applyBorder="1" applyAlignment="1">
      <alignment horizontal="center" vertical="center"/>
    </xf>
    <xf numFmtId="0" fontId="35" fillId="0" borderId="37" xfId="0" applyFont="1" applyBorder="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5" borderId="11" xfId="0" applyFont="1" applyFill="1" applyBorder="1" applyAlignment="1">
      <alignment horizontal="center"/>
    </xf>
    <xf numFmtId="0" fontId="35" fillId="8" borderId="11" xfId="0" applyFont="1" applyFill="1" applyBorder="1" applyAlignment="1">
      <alignment horizontal="center"/>
    </xf>
    <xf numFmtId="9" fontId="35" fillId="3" borderId="37" xfId="4" applyFont="1" applyFill="1" applyBorder="1" applyAlignment="1">
      <alignment horizontal="right" vertical="center"/>
    </xf>
    <xf numFmtId="9" fontId="35" fillId="3" borderId="34" xfId="4" applyFont="1" applyFill="1" applyBorder="1" applyAlignment="1">
      <alignment horizontal="right" vertical="center"/>
    </xf>
    <xf numFmtId="9" fontId="35" fillId="0" borderId="37" xfId="4" applyFont="1" applyBorder="1" applyAlignment="1">
      <alignment horizontal="right" vertical="center"/>
    </xf>
    <xf numFmtId="9" fontId="35" fillId="0" borderId="34" xfId="4" applyFont="1" applyBorder="1" applyAlignment="1">
      <alignment horizontal="right" vertical="center"/>
    </xf>
    <xf numFmtId="9" fontId="35" fillId="0" borderId="35" xfId="4" applyFont="1" applyBorder="1" applyAlignment="1">
      <alignment horizontal="right" vertical="center"/>
    </xf>
  </cellXfs>
  <cellStyles count="5">
    <cellStyle name="Millares" xfId="1" builtinId="3"/>
    <cellStyle name="Millares [0]" xfId="2" builtinId="6"/>
    <cellStyle name="Moneda [0]" xfId="3" builtinId="7"/>
    <cellStyle name="Normal" xfId="0" builtinId="0"/>
    <cellStyle name="Porcentaje" xfId="4" builtinId="5"/>
  </cellStyles>
  <dxfs count="0"/>
  <tableStyles count="0" defaultTableStyle="TableStyleMedium2" defaultPivotStyle="PivotStyleLight16"/>
  <colors>
    <mruColors>
      <color rgb="FFFFCC00"/>
      <color rgb="FF66FF66"/>
      <color rgb="FFCCCCFF"/>
      <color rgb="FFA8E709"/>
      <color rgb="FFCCFF33"/>
      <color rgb="FF00FF99"/>
      <color rgb="FFCCFF66"/>
      <color rgb="FF808000"/>
      <color rgb="FFCCCC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8"/>
  <sheetViews>
    <sheetView view="pageBreakPreview" topLeftCell="E17" zoomScaleNormal="120" zoomScaleSheetLayoutView="100" workbookViewId="0">
      <selection activeCell="E17" sqref="A1:XFD1048576"/>
    </sheetView>
  </sheetViews>
  <sheetFormatPr baseColWidth="10" defaultRowHeight="12.75" x14ac:dyDescent="0.25"/>
  <cols>
    <col min="1" max="1" width="25.42578125" style="404" customWidth="1"/>
    <col min="2" max="2" width="14.28515625" style="404" customWidth="1"/>
    <col min="3" max="3" width="13.7109375" style="405" customWidth="1"/>
    <col min="4" max="4" width="13.5703125" style="405" customWidth="1"/>
    <col min="5" max="6" width="13.85546875" style="405" customWidth="1"/>
    <col min="7" max="7" width="13.7109375" style="405" customWidth="1"/>
    <col min="8" max="9" width="13.7109375" style="404" customWidth="1"/>
    <col min="10" max="12" width="13.5703125" style="404" customWidth="1"/>
    <col min="13" max="13" width="14" style="404" customWidth="1"/>
    <col min="14" max="14" width="15.7109375" style="404" customWidth="1"/>
    <col min="15" max="16384" width="11.42578125" style="404"/>
  </cols>
  <sheetData>
    <row r="2" spans="1:14" x14ac:dyDescent="0.25">
      <c r="A2" s="625" t="s">
        <v>27</v>
      </c>
      <c r="B2" s="625"/>
      <c r="C2" s="625"/>
      <c r="D2" s="625"/>
      <c r="E2" s="625"/>
      <c r="F2" s="625"/>
      <c r="G2" s="625"/>
      <c r="H2" s="625"/>
      <c r="I2" s="625"/>
      <c r="J2" s="625"/>
      <c r="K2" s="625"/>
      <c r="L2" s="625"/>
      <c r="M2" s="625"/>
      <c r="N2" s="625"/>
    </row>
    <row r="3" spans="1:14" hidden="1" x14ac:dyDescent="0.25">
      <c r="A3" s="625"/>
      <c r="B3" s="626"/>
      <c r="D3" s="406">
        <v>1.06</v>
      </c>
    </row>
    <row r="4" spans="1:14" ht="13.5" hidden="1" thickBot="1" x14ac:dyDescent="0.3">
      <c r="A4" s="627"/>
      <c r="B4" s="628"/>
      <c r="D4" s="406">
        <v>1.05</v>
      </c>
    </row>
    <row r="5" spans="1:14" x14ac:dyDescent="0.25">
      <c r="A5" s="407"/>
      <c r="B5" s="407"/>
    </row>
    <row r="6" spans="1:14" ht="13.5" thickBot="1" x14ac:dyDescent="0.3">
      <c r="A6" s="407"/>
      <c r="B6" s="407"/>
    </row>
    <row r="7" spans="1:14" ht="13.5" thickBot="1" x14ac:dyDescent="0.3">
      <c r="A7" s="629"/>
      <c r="B7" s="630"/>
      <c r="C7" s="632" t="s">
        <v>16</v>
      </c>
      <c r="D7" s="633"/>
      <c r="E7" s="633"/>
      <c r="F7" s="633"/>
      <c r="G7" s="633"/>
      <c r="H7" s="633"/>
      <c r="I7" s="633"/>
      <c r="J7" s="633"/>
      <c r="K7" s="633"/>
      <c r="L7" s="633"/>
      <c r="M7" s="633"/>
      <c r="N7" s="634"/>
    </row>
    <row r="8" spans="1:14" ht="13.5" thickBot="1" x14ac:dyDescent="0.3">
      <c r="A8" s="408" t="s">
        <v>30</v>
      </c>
      <c r="B8" s="409" t="s">
        <v>28</v>
      </c>
      <c r="C8" s="410">
        <v>2022</v>
      </c>
      <c r="D8" s="411">
        <v>2023</v>
      </c>
      <c r="E8" s="412">
        <v>2024</v>
      </c>
      <c r="F8" s="411">
        <v>2025</v>
      </c>
      <c r="G8" s="412">
        <v>2026</v>
      </c>
      <c r="H8" s="412">
        <v>2027</v>
      </c>
      <c r="I8" s="412">
        <v>2028</v>
      </c>
      <c r="J8" s="412">
        <v>2029</v>
      </c>
      <c r="K8" s="412">
        <v>2030</v>
      </c>
      <c r="L8" s="412">
        <v>2031</v>
      </c>
      <c r="M8" s="412">
        <v>2032</v>
      </c>
      <c r="N8" s="412">
        <v>2033</v>
      </c>
    </row>
    <row r="9" spans="1:14" x14ac:dyDescent="0.25">
      <c r="A9" s="413" t="s">
        <v>0</v>
      </c>
      <c r="B9" s="414">
        <f>+B10</f>
        <v>17843555000</v>
      </c>
      <c r="C9" s="415">
        <f>+C10</f>
        <v>11230845664</v>
      </c>
      <c r="D9" s="416">
        <f>+D10</f>
        <v>11904696403.84</v>
      </c>
      <c r="E9" s="417">
        <f>+E10</f>
        <v>12618978188.0704</v>
      </c>
      <c r="F9" s="417">
        <f t="shared" ref="F9:G9" si="0">+F10</f>
        <v>13376116879.354626</v>
      </c>
      <c r="G9" s="418">
        <f t="shared" si="0"/>
        <v>14178683892.115904</v>
      </c>
      <c r="H9" s="417">
        <f t="shared" ref="H9" si="1">+H10</f>
        <v>15029404925.642859</v>
      </c>
      <c r="I9" s="417">
        <f t="shared" ref="I9" si="2">+I10</f>
        <v>15931169221.181431</v>
      </c>
      <c r="J9" s="417">
        <f t="shared" ref="J9" si="3">+J10</f>
        <v>16887039374.452318</v>
      </c>
      <c r="K9" s="417">
        <f t="shared" ref="K9" si="4">+K10</f>
        <v>17900261736.919456</v>
      </c>
      <c r="L9" s="417">
        <f t="shared" ref="L9" si="5">+L10</f>
        <v>18974277441.134624</v>
      </c>
      <c r="M9" s="417">
        <f t="shared" ref="M9" si="6">+M10</f>
        <v>20112734087.602703</v>
      </c>
      <c r="N9" s="419">
        <f t="shared" ref="N9" si="7">+N10</f>
        <v>21319498132.858868</v>
      </c>
    </row>
    <row r="10" spans="1:14" x14ac:dyDescent="0.25">
      <c r="A10" s="420" t="s">
        <v>1</v>
      </c>
      <c r="B10" s="421">
        <f>16863555000+180000000+800000000</f>
        <v>17843555000</v>
      </c>
      <c r="C10" s="422">
        <f>B10*0.85+7200000-3943376086</f>
        <v>11230845664</v>
      </c>
      <c r="D10" s="423">
        <f>C10*D3</f>
        <v>11904696403.84</v>
      </c>
      <c r="E10" s="423">
        <f>D10*D3</f>
        <v>12618978188.0704</v>
      </c>
      <c r="F10" s="423">
        <f>E10*D3</f>
        <v>13376116879.354626</v>
      </c>
      <c r="G10" s="424">
        <f>F10*D3</f>
        <v>14178683892.115904</v>
      </c>
      <c r="H10" s="425">
        <f>G10*D3</f>
        <v>15029404925.642859</v>
      </c>
      <c r="I10" s="425">
        <f>H10*D3</f>
        <v>15931169221.181431</v>
      </c>
      <c r="J10" s="425">
        <f>I10*D3</f>
        <v>16887039374.452318</v>
      </c>
      <c r="K10" s="425">
        <f>J10*D3</f>
        <v>17900261736.919456</v>
      </c>
      <c r="L10" s="425">
        <f>K10*D3</f>
        <v>18974277441.134624</v>
      </c>
      <c r="M10" s="425">
        <f>L10*D3</f>
        <v>20112734087.602703</v>
      </c>
      <c r="N10" s="426">
        <f>M10*D3</f>
        <v>21319498132.858868</v>
      </c>
    </row>
    <row r="11" spans="1:14" x14ac:dyDescent="0.25">
      <c r="A11" s="427" t="s">
        <v>2</v>
      </c>
      <c r="B11" s="428">
        <f>+B12+B13+B16+B17+B20+B14</f>
        <v>11639536000</v>
      </c>
      <c r="C11" s="429">
        <f>+C12+C13+C16+C17+C20+C14</f>
        <v>8526569200</v>
      </c>
      <c r="D11" s="430">
        <f t="shared" ref="D11:G11" si="8">+D12+D13+D16+D17+D20+D14</f>
        <v>9003138149</v>
      </c>
      <c r="E11" s="431">
        <f t="shared" si="8"/>
        <v>9506549974.7900009</v>
      </c>
      <c r="F11" s="431">
        <f t="shared" si="8"/>
        <v>10038327686.969902</v>
      </c>
      <c r="G11" s="432">
        <f t="shared" si="8"/>
        <v>10600081297.56522</v>
      </c>
      <c r="H11" s="431">
        <f t="shared" ref="H11" si="9">+H12+H13+H16+H17+H20+H14</f>
        <v>11193512822.265116</v>
      </c>
      <c r="I11" s="431">
        <f t="shared" ref="I11" si="10">+I12+I13+I16+I17+I20+I14</f>
        <v>11820421570.789303</v>
      </c>
      <c r="J11" s="431">
        <f t="shared" ref="J11" si="11">+J12+J13+J16+J17+J20+J14</f>
        <v>12482709743.184359</v>
      </c>
      <c r="K11" s="431">
        <f t="shared" ref="K11" si="12">+K12+K13+K16+K17+K20+K14</f>
        <v>13182388349.830498</v>
      </c>
      <c r="L11" s="431">
        <f t="shared" ref="L11" si="13">+L12+L13+L16+L17+L20+L14</f>
        <v>13921583473.978163</v>
      </c>
      <c r="M11" s="431">
        <f t="shared" ref="M11" si="14">+M12+M13+M16+M17+M20+M14</f>
        <v>14702542896.732576</v>
      </c>
      <c r="N11" s="433">
        <f t="shared" ref="N11" si="15">+N12+N13+N16+N17+N20+N14</f>
        <v>15527643105.568043</v>
      </c>
    </row>
    <row r="12" spans="1:14" x14ac:dyDescent="0.25">
      <c r="A12" s="420" t="s">
        <v>3</v>
      </c>
      <c r="B12" s="434">
        <f>24000000+3000000+1500000</f>
        <v>28500000</v>
      </c>
      <c r="C12" s="435">
        <v>0</v>
      </c>
      <c r="D12" s="436">
        <v>0</v>
      </c>
      <c r="E12" s="436">
        <v>0</v>
      </c>
      <c r="F12" s="436">
        <v>0</v>
      </c>
      <c r="G12" s="437">
        <v>0</v>
      </c>
      <c r="H12" s="438"/>
      <c r="I12" s="438"/>
      <c r="J12" s="438"/>
      <c r="K12" s="438"/>
      <c r="L12" s="438"/>
      <c r="M12" s="438"/>
      <c r="N12" s="439"/>
    </row>
    <row r="13" spans="1:14" ht="25.5" x14ac:dyDescent="0.25">
      <c r="A13" s="440" t="s">
        <v>4</v>
      </c>
      <c r="B13" s="441">
        <f>360000000+12000000</f>
        <v>372000000</v>
      </c>
      <c r="C13" s="422">
        <f>B13*0.75</f>
        <v>279000000</v>
      </c>
      <c r="D13" s="423">
        <f>C13*D4</f>
        <v>292950000</v>
      </c>
      <c r="E13" s="423">
        <f>D13*D4</f>
        <v>307597500</v>
      </c>
      <c r="F13" s="423">
        <f>E13*D4</f>
        <v>322977375</v>
      </c>
      <c r="G13" s="424">
        <f>F13*D4</f>
        <v>339126243.75</v>
      </c>
      <c r="H13" s="425">
        <f>G13*D4</f>
        <v>356082555.9375</v>
      </c>
      <c r="I13" s="425">
        <f>H13*D4</f>
        <v>373886683.734375</v>
      </c>
      <c r="J13" s="425">
        <f>I13*D4</f>
        <v>392581017.92109376</v>
      </c>
      <c r="K13" s="425">
        <f>J13*D4</f>
        <v>412210068.81714845</v>
      </c>
      <c r="L13" s="425">
        <f>K13*D4</f>
        <v>432820572.25800592</v>
      </c>
      <c r="M13" s="425">
        <f>L13*D4</f>
        <v>454461600.87090623</v>
      </c>
      <c r="N13" s="426">
        <f>M13*D4</f>
        <v>477184680.91445154</v>
      </c>
    </row>
    <row r="14" spans="1:14" x14ac:dyDescent="0.25">
      <c r="A14" s="440" t="s">
        <v>5</v>
      </c>
      <c r="B14" s="441">
        <f>540000000+26000000+3000000+320000000</f>
        <v>889000000</v>
      </c>
      <c r="C14" s="422">
        <f>B14*0.75</f>
        <v>666750000</v>
      </c>
      <c r="D14" s="423">
        <f>C14*D4</f>
        <v>700087500</v>
      </c>
      <c r="E14" s="423">
        <f>D14*D4</f>
        <v>735091875</v>
      </c>
      <c r="F14" s="423">
        <f>E14*D4</f>
        <v>771846468.75</v>
      </c>
      <c r="G14" s="424">
        <f>F14*D4</f>
        <v>810438792.1875</v>
      </c>
      <c r="H14" s="425">
        <f>G14*D4</f>
        <v>850960731.796875</v>
      </c>
      <c r="I14" s="425">
        <f>H14*D4</f>
        <v>893508768.38671875</v>
      </c>
      <c r="J14" s="425">
        <f>I14*D4</f>
        <v>938184206.80605471</v>
      </c>
      <c r="K14" s="425">
        <f>J14*D4</f>
        <v>985093417.14635754</v>
      </c>
      <c r="L14" s="425">
        <f>K14*D4</f>
        <v>1034348088.0036755</v>
      </c>
      <c r="M14" s="425">
        <f>L14*D4</f>
        <v>1086065492.4038594</v>
      </c>
      <c r="N14" s="426">
        <f>M14*D4</f>
        <v>1140368767.0240524</v>
      </c>
    </row>
    <row r="15" spans="1:14" x14ac:dyDescent="0.25">
      <c r="A15" s="440" t="s">
        <v>31</v>
      </c>
      <c r="B15" s="441">
        <f>B13+B14</f>
        <v>1261000000</v>
      </c>
      <c r="C15" s="441">
        <f t="shared" ref="C15:N15" si="16">C13+C14</f>
        <v>945750000</v>
      </c>
      <c r="D15" s="441">
        <f t="shared" si="16"/>
        <v>993037500</v>
      </c>
      <c r="E15" s="441">
        <f t="shared" si="16"/>
        <v>1042689375</v>
      </c>
      <c r="F15" s="441">
        <f t="shared" si="16"/>
        <v>1094823843.75</v>
      </c>
      <c r="G15" s="441">
        <f t="shared" si="16"/>
        <v>1149565035.9375</v>
      </c>
      <c r="H15" s="441">
        <f t="shared" si="16"/>
        <v>1207043287.734375</v>
      </c>
      <c r="I15" s="441">
        <f t="shared" si="16"/>
        <v>1267395452.1210937</v>
      </c>
      <c r="J15" s="441">
        <f t="shared" si="16"/>
        <v>1330765224.7271485</v>
      </c>
      <c r="K15" s="441">
        <f t="shared" si="16"/>
        <v>1397303485.963506</v>
      </c>
      <c r="L15" s="441">
        <f t="shared" si="16"/>
        <v>1467168660.2616813</v>
      </c>
      <c r="M15" s="441">
        <f t="shared" si="16"/>
        <v>1540527093.2747655</v>
      </c>
      <c r="N15" s="441">
        <f t="shared" si="16"/>
        <v>1617553447.938504</v>
      </c>
    </row>
    <row r="16" spans="1:14" x14ac:dyDescent="0.25">
      <c r="A16" s="420" t="s">
        <v>6</v>
      </c>
      <c r="B16" s="434">
        <v>4000000</v>
      </c>
      <c r="C16" s="435">
        <v>0</v>
      </c>
      <c r="D16" s="436">
        <v>0</v>
      </c>
      <c r="E16" s="436">
        <v>0</v>
      </c>
      <c r="F16" s="436">
        <v>0</v>
      </c>
      <c r="G16" s="437">
        <v>0</v>
      </c>
      <c r="H16" s="438"/>
      <c r="I16" s="438"/>
      <c r="J16" s="438"/>
      <c r="K16" s="438"/>
      <c r="L16" s="438"/>
      <c r="M16" s="438"/>
      <c r="N16" s="439"/>
    </row>
    <row r="17" spans="1:14" x14ac:dyDescent="0.25">
      <c r="A17" s="442" t="s">
        <v>7</v>
      </c>
      <c r="B17" s="443">
        <f>SUM(B18:B19)</f>
        <v>7729306000</v>
      </c>
      <c r="C17" s="444">
        <f>SUM(C18:C19)</f>
        <v>5427114200</v>
      </c>
      <c r="D17" s="445">
        <f t="shared" ref="D17:G17" si="17">SUM(D18:D19)</f>
        <v>5748710399</v>
      </c>
      <c r="E17" s="446">
        <f t="shared" si="17"/>
        <v>6089400837.29</v>
      </c>
      <c r="F17" s="446">
        <f t="shared" si="17"/>
        <v>6450321092.5949011</v>
      </c>
      <c r="G17" s="447">
        <f t="shared" si="17"/>
        <v>6832674373.4714699</v>
      </c>
      <c r="H17" s="446">
        <f t="shared" ref="H17" si="18">SUM(H18:H19)</f>
        <v>7237735551.9666777</v>
      </c>
      <c r="I17" s="446">
        <f t="shared" ref="I17" si="19">SUM(I18:I19)</f>
        <v>7666855436.9759436</v>
      </c>
      <c r="J17" s="446">
        <f t="shared" ref="J17" si="20">SUM(J18:J19)</f>
        <v>8121465302.6803293</v>
      </c>
      <c r="K17" s="446">
        <f t="shared" ref="K17" si="21">SUM(K18:K19)</f>
        <v>8603081687.3012695</v>
      </c>
      <c r="L17" s="446">
        <f t="shared" ref="L17" si="22">SUM(L18:L19)</f>
        <v>9113311478.3224716</v>
      </c>
      <c r="M17" s="446">
        <f t="shared" ref="M17" si="23">SUM(M18:M19)</f>
        <v>9653857301.2940998</v>
      </c>
      <c r="N17" s="448">
        <f t="shared" ref="N17" si="24">SUM(N18:N19)</f>
        <v>10226523230.357643</v>
      </c>
    </row>
    <row r="18" spans="1:14" ht="25.5" x14ac:dyDescent="0.25">
      <c r="A18" s="440" t="s">
        <v>17</v>
      </c>
      <c r="B18" s="421"/>
      <c r="C18" s="422">
        <f>(B19+B22)*0.05</f>
        <v>403065300</v>
      </c>
      <c r="D18" s="423">
        <f>C18*D4</f>
        <v>423218565</v>
      </c>
      <c r="E18" s="423">
        <f>D18*D4</f>
        <v>444379493.25</v>
      </c>
      <c r="F18" s="423">
        <f>E18*D4</f>
        <v>466598467.91250002</v>
      </c>
      <c r="G18" s="424">
        <f>F18*D4</f>
        <v>489928391.30812502</v>
      </c>
      <c r="H18" s="425">
        <f>G18*D4</f>
        <v>514424810.87353128</v>
      </c>
      <c r="I18" s="425">
        <f>H18*D4</f>
        <v>540146051.41720784</v>
      </c>
      <c r="J18" s="425">
        <f>I18*D4</f>
        <v>567153353.98806822</v>
      </c>
      <c r="K18" s="425">
        <f>J18*D4</f>
        <v>595511021.68747163</v>
      </c>
      <c r="L18" s="425">
        <f>K18*D4</f>
        <v>625286572.77184522</v>
      </c>
      <c r="M18" s="425">
        <f>L18*D4</f>
        <v>656550901.41043746</v>
      </c>
      <c r="N18" s="426">
        <f>M18*D4</f>
        <v>689378446.48095942</v>
      </c>
    </row>
    <row r="19" spans="1:14" x14ac:dyDescent="0.25">
      <c r="A19" s="420" t="s">
        <v>8</v>
      </c>
      <c r="B19" s="449">
        <f>7060000000+60000000+609306000</f>
        <v>7729306000</v>
      </c>
      <c r="C19" s="422">
        <f>B19*0.65</f>
        <v>5024048900</v>
      </c>
      <c r="D19" s="423">
        <f>C19*D3</f>
        <v>5325491834</v>
      </c>
      <c r="E19" s="423">
        <f>D19*D3</f>
        <v>5645021344.04</v>
      </c>
      <c r="F19" s="423">
        <f>E19*D3</f>
        <v>5983722624.6824007</v>
      </c>
      <c r="G19" s="424">
        <f>F19*D3</f>
        <v>6342745982.1633453</v>
      </c>
      <c r="H19" s="425">
        <f>G19*D3</f>
        <v>6723310741.0931463</v>
      </c>
      <c r="I19" s="425">
        <f>H19*D3</f>
        <v>7126709385.5587358</v>
      </c>
      <c r="J19" s="425">
        <f>I19*D3</f>
        <v>7554311948.6922607</v>
      </c>
      <c r="K19" s="425">
        <f>J19*D3</f>
        <v>8007570665.6137972</v>
      </c>
      <c r="L19" s="425">
        <f>K19*D3</f>
        <v>8488024905.5506258</v>
      </c>
      <c r="M19" s="425">
        <f>L19*D3</f>
        <v>8997306399.8836632</v>
      </c>
      <c r="N19" s="426">
        <f>M19*D3</f>
        <v>9537144783.8766842</v>
      </c>
    </row>
    <row r="20" spans="1:14" x14ac:dyDescent="0.25">
      <c r="A20" s="442" t="s">
        <v>9</v>
      </c>
      <c r="B20" s="450">
        <f>SUM(B21:B24)</f>
        <v>2616730000</v>
      </c>
      <c r="C20" s="451">
        <f>SUM(C21:C24)</f>
        <v>2153705000</v>
      </c>
      <c r="D20" s="452">
        <f t="shared" ref="D20:G20" si="25">SUM(D21:D24)</f>
        <v>2261390250</v>
      </c>
      <c r="E20" s="453">
        <f t="shared" si="25"/>
        <v>2374459762.5</v>
      </c>
      <c r="F20" s="453">
        <f t="shared" si="25"/>
        <v>2493182750.625</v>
      </c>
      <c r="G20" s="454">
        <f t="shared" si="25"/>
        <v>2617841888.15625</v>
      </c>
      <c r="H20" s="453">
        <f t="shared" ref="H20" si="26">SUM(H21:H24)</f>
        <v>2748733982.5640626</v>
      </c>
      <c r="I20" s="453">
        <f t="shared" ref="I20" si="27">SUM(I21:I24)</f>
        <v>2886170681.692266</v>
      </c>
      <c r="J20" s="453">
        <f t="shared" ref="J20" si="28">SUM(J21:J24)</f>
        <v>3030479215.7768793</v>
      </c>
      <c r="K20" s="453">
        <f t="shared" ref="K20" si="29">SUM(K21:K24)</f>
        <v>3182003176.5657234</v>
      </c>
      <c r="L20" s="453">
        <f t="shared" ref="L20" si="30">SUM(L21:L24)</f>
        <v>3341103335.3940096</v>
      </c>
      <c r="M20" s="453">
        <f t="shared" ref="M20" si="31">SUM(M21:M24)</f>
        <v>3508158502.1637106</v>
      </c>
      <c r="N20" s="455">
        <f t="shared" ref="N20" si="32">SUM(N21:N24)</f>
        <v>3683566427.2718964</v>
      </c>
    </row>
    <row r="21" spans="1:14" x14ac:dyDescent="0.25">
      <c r="A21" s="420" t="s">
        <v>10</v>
      </c>
      <c r="B21" s="449">
        <f>1800000000+54200000+25000000+150000000</f>
        <v>2029200000</v>
      </c>
      <c r="C21" s="422">
        <f>B21*0.9</f>
        <v>1826280000</v>
      </c>
      <c r="D21" s="423">
        <f>C21*D4</f>
        <v>1917594000</v>
      </c>
      <c r="E21" s="423">
        <f>D21*D4</f>
        <v>2013473700</v>
      </c>
      <c r="F21" s="423">
        <f>E21*D4</f>
        <v>2114147385</v>
      </c>
      <c r="G21" s="424">
        <f>F21*D4</f>
        <v>2219854754.25</v>
      </c>
      <c r="H21" s="425">
        <f>G21*D4</f>
        <v>2330847491.9625001</v>
      </c>
      <c r="I21" s="425">
        <f>H21*D4</f>
        <v>2447389866.5606251</v>
      </c>
      <c r="J21" s="425">
        <f>I21*D4</f>
        <v>2569759359.8886566</v>
      </c>
      <c r="K21" s="425">
        <f>J21*D4</f>
        <v>2698247327.8830895</v>
      </c>
      <c r="L21" s="425">
        <f>K21*D4</f>
        <v>2833159694.2772441</v>
      </c>
      <c r="M21" s="425">
        <f>L21*D4</f>
        <v>2974817678.9911065</v>
      </c>
      <c r="N21" s="426">
        <f>M21*D4</f>
        <v>3123558562.9406619</v>
      </c>
    </row>
    <row r="22" spans="1:14" ht="18" customHeight="1" x14ac:dyDescent="0.25">
      <c r="A22" s="420" t="s">
        <v>11</v>
      </c>
      <c r="B22" s="449">
        <f>250000000+2000000+80000000</f>
        <v>332000000</v>
      </c>
      <c r="C22" s="456">
        <f>B22*0.85</f>
        <v>282200000</v>
      </c>
      <c r="D22" s="457">
        <f>C22*D4</f>
        <v>296310000</v>
      </c>
      <c r="E22" s="457">
        <f>D22*D4</f>
        <v>311125500</v>
      </c>
      <c r="F22" s="457">
        <f>E22*D4</f>
        <v>326681775</v>
      </c>
      <c r="G22" s="458">
        <f>F22*D4</f>
        <v>343015863.75</v>
      </c>
      <c r="H22" s="459">
        <f>G22*D4</f>
        <v>360166656.9375</v>
      </c>
      <c r="I22" s="459">
        <f>H22*D4</f>
        <v>378174989.78437501</v>
      </c>
      <c r="J22" s="459">
        <f>I22*D4</f>
        <v>397083739.27359378</v>
      </c>
      <c r="K22" s="459">
        <f>J22*D4</f>
        <v>416937926.23727351</v>
      </c>
      <c r="L22" s="459">
        <f>K22*D4</f>
        <v>437784822.54913723</v>
      </c>
      <c r="M22" s="459">
        <f>L22*D4</f>
        <v>459674063.67659414</v>
      </c>
      <c r="N22" s="460">
        <f>M22*D4</f>
        <v>482657766.86042386</v>
      </c>
    </row>
    <row r="23" spans="1:14" x14ac:dyDescent="0.25">
      <c r="A23" s="420" t="s">
        <v>12</v>
      </c>
      <c r="B23" s="449">
        <f>50000000+250000</f>
        <v>50250000</v>
      </c>
      <c r="C23" s="422">
        <f>B23*0.9</f>
        <v>45225000</v>
      </c>
      <c r="D23" s="423">
        <f>C23*D4</f>
        <v>47486250</v>
      </c>
      <c r="E23" s="423">
        <f>D23*D4</f>
        <v>49860562.5</v>
      </c>
      <c r="F23" s="423">
        <f>E23*D4</f>
        <v>52353590.625</v>
      </c>
      <c r="G23" s="424">
        <f>F23*D4</f>
        <v>54971270.15625</v>
      </c>
      <c r="H23" s="425">
        <f>G23*D4</f>
        <v>57719833.6640625</v>
      </c>
      <c r="I23" s="425">
        <f>H23*D4</f>
        <v>60605825.347265631</v>
      </c>
      <c r="J23" s="425">
        <f>I23*D4</f>
        <v>63636116.614628918</v>
      </c>
      <c r="K23" s="425">
        <f>J23*D4</f>
        <v>66817922.44536037</v>
      </c>
      <c r="L23" s="425">
        <f>K23*D4</f>
        <v>70158818.567628399</v>
      </c>
      <c r="M23" s="425">
        <f>L23*D4</f>
        <v>73666759.496009827</v>
      </c>
      <c r="N23" s="426">
        <f>M23*D4</f>
        <v>77350097.470810324</v>
      </c>
    </row>
    <row r="24" spans="1:14" x14ac:dyDescent="0.25">
      <c r="A24" s="420" t="s">
        <v>13</v>
      </c>
      <c r="B24" s="461">
        <f>45000000+52200000+2000000+106080000</f>
        <v>205280000</v>
      </c>
      <c r="C24" s="435">
        <v>0</v>
      </c>
      <c r="D24" s="436">
        <v>0</v>
      </c>
      <c r="E24" s="436">
        <v>0</v>
      </c>
      <c r="F24" s="436">
        <v>0</v>
      </c>
      <c r="G24" s="437">
        <v>0</v>
      </c>
      <c r="H24" s="438"/>
      <c r="I24" s="438"/>
      <c r="J24" s="438"/>
      <c r="K24" s="438"/>
      <c r="L24" s="438"/>
      <c r="M24" s="438"/>
      <c r="N24" s="439"/>
    </row>
    <row r="25" spans="1:14" ht="13.5" thickBot="1" x14ac:dyDescent="0.3">
      <c r="A25" s="462" t="s">
        <v>14</v>
      </c>
      <c r="B25" s="463">
        <v>2609252936</v>
      </c>
      <c r="C25" s="464">
        <v>0</v>
      </c>
      <c r="D25" s="465">
        <v>0</v>
      </c>
      <c r="E25" s="466">
        <v>0</v>
      </c>
      <c r="F25" s="466">
        <v>0</v>
      </c>
      <c r="G25" s="467">
        <v>0</v>
      </c>
      <c r="H25" s="466">
        <v>0</v>
      </c>
      <c r="I25" s="466">
        <v>0</v>
      </c>
      <c r="J25" s="466">
        <v>0</v>
      </c>
      <c r="K25" s="466">
        <v>0</v>
      </c>
      <c r="L25" s="466">
        <v>0</v>
      </c>
      <c r="M25" s="466">
        <v>0</v>
      </c>
      <c r="N25" s="468">
        <v>0</v>
      </c>
    </row>
    <row r="26" spans="1:14" x14ac:dyDescent="0.25">
      <c r="A26" s="469" t="s">
        <v>15</v>
      </c>
      <c r="B26" s="470">
        <f>+B9+B11+B25</f>
        <v>32092343936</v>
      </c>
      <c r="C26" s="471">
        <f>+C9+C11+C25</f>
        <v>19757414864</v>
      </c>
      <c r="D26" s="471">
        <f t="shared" ref="D26:G26" si="33">+D9+D11+D25</f>
        <v>20907834552.84</v>
      </c>
      <c r="E26" s="471">
        <f t="shared" si="33"/>
        <v>22125528162.860401</v>
      </c>
      <c r="F26" s="471">
        <f t="shared" si="33"/>
        <v>23414444566.324528</v>
      </c>
      <c r="G26" s="471">
        <f t="shared" si="33"/>
        <v>24778765189.681122</v>
      </c>
      <c r="H26" s="471">
        <f t="shared" ref="H26" si="34">+H9+H11+H25</f>
        <v>26222917747.907974</v>
      </c>
      <c r="I26" s="471">
        <f t="shared" ref="I26" si="35">+I9+I11+I25</f>
        <v>27751590791.970734</v>
      </c>
      <c r="J26" s="471">
        <f t="shared" ref="J26" si="36">+J9+J11+J25</f>
        <v>29369749117.636677</v>
      </c>
      <c r="K26" s="471">
        <f t="shared" ref="K26" si="37">+K9+K11+K25</f>
        <v>31082650086.749954</v>
      </c>
      <c r="L26" s="471">
        <f t="shared" ref="L26" si="38">+L9+L11+L25</f>
        <v>32895860915.112785</v>
      </c>
      <c r="M26" s="471">
        <f t="shared" ref="M26" si="39">+M9+M11+M25</f>
        <v>34815276984.335281</v>
      </c>
      <c r="N26" s="471">
        <f t="shared" ref="N26" si="40">+N9+N11+N25</f>
        <v>36847141238.42691</v>
      </c>
    </row>
    <row r="27" spans="1:14" ht="25.5" x14ac:dyDescent="0.25">
      <c r="A27" s="472" t="s">
        <v>32</v>
      </c>
      <c r="B27" s="473">
        <f>B19+B10</f>
        <v>25572861000</v>
      </c>
      <c r="C27" s="473">
        <f t="shared" ref="C27:N27" si="41">C19+C10</f>
        <v>16254894564</v>
      </c>
      <c r="D27" s="473">
        <f t="shared" si="41"/>
        <v>17230188237.84</v>
      </c>
      <c r="E27" s="473">
        <f t="shared" si="41"/>
        <v>18263999532.110401</v>
      </c>
      <c r="F27" s="473">
        <f t="shared" si="41"/>
        <v>19359839504.037025</v>
      </c>
      <c r="G27" s="473">
        <f t="shared" si="41"/>
        <v>20521429874.279251</v>
      </c>
      <c r="H27" s="473">
        <f t="shared" si="41"/>
        <v>21752715666.736004</v>
      </c>
      <c r="I27" s="473">
        <f t="shared" si="41"/>
        <v>23057878606.740166</v>
      </c>
      <c r="J27" s="473">
        <f t="shared" si="41"/>
        <v>24441351323.144577</v>
      </c>
      <c r="K27" s="473">
        <f t="shared" si="41"/>
        <v>25907832402.533253</v>
      </c>
      <c r="L27" s="473">
        <f t="shared" si="41"/>
        <v>27462302346.685249</v>
      </c>
      <c r="M27" s="473">
        <f t="shared" si="41"/>
        <v>29110040487.486366</v>
      </c>
      <c r="N27" s="473">
        <f t="shared" si="41"/>
        <v>30856642916.73555</v>
      </c>
    </row>
    <row r="28" spans="1:14" x14ac:dyDescent="0.25">
      <c r="A28" s="474"/>
      <c r="B28" s="473"/>
      <c r="C28" s="473">
        <f>DISTRIBUCION!P252</f>
        <v>19757414864</v>
      </c>
      <c r="D28" s="473">
        <f>DISTRIBUCION!Q252</f>
        <v>20907834552.839996</v>
      </c>
      <c r="E28" s="473">
        <f>DISTRIBUCION!R252</f>
        <v>22125528162.860405</v>
      </c>
      <c r="F28" s="473">
        <f>DISTRIBUCION!S252</f>
        <v>23414444566.324528</v>
      </c>
      <c r="G28" s="473">
        <f>DISTRIBUCION!T252</f>
        <v>24778765189.681129</v>
      </c>
      <c r="H28" s="473">
        <f>DISTRIBUCION!U252</f>
        <v>26222917747.907974</v>
      </c>
      <c r="I28" s="473">
        <f>DISTRIBUCION!V252</f>
        <v>27751590791.970734</v>
      </c>
      <c r="J28" s="473">
        <f>DISTRIBUCION!W252</f>
        <v>29369749117.636673</v>
      </c>
      <c r="K28" s="473">
        <f>DISTRIBUCION!X252</f>
        <v>31082650086.749954</v>
      </c>
      <c r="L28" s="473">
        <f>DISTRIBUCION!Y252</f>
        <v>32895860915.112789</v>
      </c>
      <c r="M28" s="473">
        <f>DISTRIBUCION!Z252</f>
        <v>34815276984.335281</v>
      </c>
      <c r="N28" s="473">
        <f>DISTRIBUCION!AA252</f>
        <v>36847141238.42691</v>
      </c>
    </row>
    <row r="29" spans="1:14" x14ac:dyDescent="0.25">
      <c r="A29" s="404" t="s">
        <v>29</v>
      </c>
      <c r="B29" s="475" t="s">
        <v>874</v>
      </c>
      <c r="C29" s="476">
        <f>C26-C28</f>
        <v>0</v>
      </c>
      <c r="D29" s="476">
        <f>D26-D28</f>
        <v>0</v>
      </c>
      <c r="E29" s="476">
        <f t="shared" ref="E29:M29" si="42">E26-E28</f>
        <v>0</v>
      </c>
      <c r="F29" s="476">
        <f t="shared" si="42"/>
        <v>0</v>
      </c>
      <c r="G29" s="476">
        <f t="shared" si="42"/>
        <v>0</v>
      </c>
      <c r="H29" s="476">
        <f>H26-H28</f>
        <v>0</v>
      </c>
      <c r="I29" s="476">
        <f t="shared" si="42"/>
        <v>0</v>
      </c>
      <c r="J29" s="476">
        <f t="shared" si="42"/>
        <v>0</v>
      </c>
      <c r="K29" s="476">
        <f t="shared" si="42"/>
        <v>0</v>
      </c>
      <c r="L29" s="476">
        <f t="shared" si="42"/>
        <v>0</v>
      </c>
      <c r="M29" s="476">
        <f t="shared" si="42"/>
        <v>0</v>
      </c>
      <c r="N29" s="476">
        <f>N26-N28</f>
        <v>0</v>
      </c>
    </row>
    <row r="30" spans="1:14" x14ac:dyDescent="0.25">
      <c r="A30" s="404" t="s">
        <v>18</v>
      </c>
    </row>
    <row r="31" spans="1:14" x14ac:dyDescent="0.25">
      <c r="A31" s="404" t="s">
        <v>19</v>
      </c>
      <c r="N31" s="477"/>
    </row>
    <row r="32" spans="1:14" x14ac:dyDescent="0.25">
      <c r="A32" s="631" t="s">
        <v>26</v>
      </c>
      <c r="B32" s="631"/>
      <c r="C32" s="631"/>
      <c r="D32" s="631"/>
      <c r="E32" s="631"/>
      <c r="F32" s="631"/>
      <c r="G32" s="631"/>
      <c r="H32" s="631"/>
      <c r="I32" s="631"/>
      <c r="J32" s="631"/>
      <c r="K32" s="631"/>
    </row>
    <row r="33" spans="1:1" x14ac:dyDescent="0.25">
      <c r="A33" s="404" t="s">
        <v>20</v>
      </c>
    </row>
    <row r="34" spans="1:1" x14ac:dyDescent="0.25">
      <c r="A34" s="404" t="s">
        <v>21</v>
      </c>
    </row>
    <row r="35" spans="1:1" x14ac:dyDescent="0.25">
      <c r="A35" s="404" t="s">
        <v>22</v>
      </c>
    </row>
    <row r="36" spans="1:1" x14ac:dyDescent="0.25">
      <c r="A36" s="404" t="s">
        <v>23</v>
      </c>
    </row>
    <row r="37" spans="1:1" x14ac:dyDescent="0.25">
      <c r="A37" s="404" t="s">
        <v>24</v>
      </c>
    </row>
    <row r="38" spans="1:1" x14ac:dyDescent="0.25">
      <c r="A38" s="404" t="s">
        <v>25</v>
      </c>
    </row>
  </sheetData>
  <sheetProtection algorithmName="SHA-512" hashValue="y3XKMsilM7gIjwcW8nSc6wKCwajdREtbneshMEs9Wrc8SjLsONUwDq/lTbbBzSWnmjB4nzDl70OfRfMpO6TB2g==" saltValue="/v2m6i5yOcw1dI+DQxJOqQ==" spinCount="100000" sheet="1" objects="1" scenarios="1"/>
  <mergeCells count="6">
    <mergeCell ref="A2:N2"/>
    <mergeCell ref="A3:B3"/>
    <mergeCell ref="A4:B4"/>
    <mergeCell ref="A7:B7"/>
    <mergeCell ref="A32:K32"/>
    <mergeCell ref="C7:N7"/>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75"/>
  <sheetViews>
    <sheetView view="pageBreakPreview" zoomScale="80" zoomScaleNormal="80" zoomScaleSheetLayoutView="80" workbookViewId="0">
      <pane ySplit="1" topLeftCell="A117" activePane="bottomLeft" state="frozen"/>
      <selection activeCell="O1" sqref="O1"/>
      <selection pane="bottomLeft" activeCell="G124" sqref="G124:G129"/>
    </sheetView>
  </sheetViews>
  <sheetFormatPr baseColWidth="10" defaultRowHeight="15.75" x14ac:dyDescent="0.25"/>
  <cols>
    <col min="1" max="1" width="11.42578125" style="1"/>
    <col min="2" max="2" width="16.42578125" style="1" hidden="1" customWidth="1"/>
    <col min="3" max="3" width="8.85546875" style="1" hidden="1" customWidth="1"/>
    <col min="4" max="4" width="21.28515625" style="1" customWidth="1"/>
    <col min="5" max="5" width="6.140625" style="114" customWidth="1"/>
    <col min="6" max="6" width="31.42578125" style="1" customWidth="1"/>
    <col min="7" max="7" width="13.5703125" style="1" customWidth="1"/>
    <col min="8" max="8" width="31.5703125" style="81" customWidth="1"/>
    <col min="9" max="9" width="11.7109375" style="81" customWidth="1"/>
    <col min="10" max="10" width="44.140625" style="81" customWidth="1"/>
    <col min="11" max="11" width="57.42578125" style="1" customWidth="1"/>
    <col min="12" max="12" width="16.28515625" style="1" customWidth="1"/>
    <col min="13" max="13" width="38.85546875" style="1" customWidth="1"/>
    <col min="14" max="14" width="18.5703125" style="1" hidden="1" customWidth="1"/>
    <col min="15" max="15" width="15.7109375" style="1" hidden="1" customWidth="1"/>
    <col min="16" max="16" width="19.28515625" style="1" customWidth="1"/>
    <col min="17" max="17" width="17.7109375" style="1" customWidth="1"/>
    <col min="18" max="18" width="21.140625" style="1" customWidth="1"/>
    <col min="19" max="19" width="21" style="1" customWidth="1"/>
    <col min="20" max="20" width="21.28515625" style="1" customWidth="1"/>
    <col min="21" max="21" width="19.5703125" style="1" customWidth="1"/>
    <col min="22" max="22" width="19.42578125" style="1" customWidth="1"/>
    <col min="23" max="23" width="19" style="1" customWidth="1"/>
    <col min="24" max="24" width="18.140625" style="1" customWidth="1"/>
    <col min="25" max="25" width="17.28515625" style="1" customWidth="1"/>
    <col min="26" max="26" width="17.5703125" style="1" customWidth="1"/>
    <col min="27" max="27" width="19" style="1" customWidth="1"/>
    <col min="28" max="28" width="94.28515625" style="393" bestFit="1" customWidth="1"/>
    <col min="29" max="41" width="11.42578125" style="286" customWidth="1"/>
    <col min="42" max="123" width="11.42578125" style="286"/>
    <col min="124" max="125" width="11.42578125" style="81"/>
    <col min="126" max="16384" width="11.42578125" style="1"/>
  </cols>
  <sheetData>
    <row r="1" spans="1:125" ht="15" customHeight="1" x14ac:dyDescent="0.25">
      <c r="D1" s="70"/>
      <c r="E1" s="112"/>
      <c r="F1" s="70"/>
      <c r="G1" s="70"/>
      <c r="H1" s="104"/>
      <c r="I1" s="104"/>
      <c r="J1" s="104"/>
      <c r="K1" s="70"/>
      <c r="L1" s="70"/>
      <c r="M1" s="70"/>
      <c r="N1" s="70"/>
      <c r="O1" s="70"/>
      <c r="P1" s="214">
        <v>2022</v>
      </c>
      <c r="Q1" s="214">
        <v>2023</v>
      </c>
      <c r="R1" s="214">
        <v>2024</v>
      </c>
      <c r="S1" s="214">
        <v>2025</v>
      </c>
      <c r="T1" s="214">
        <v>2026</v>
      </c>
      <c r="U1" s="214">
        <v>2027</v>
      </c>
      <c r="V1" s="214">
        <v>2028</v>
      </c>
      <c r="W1" s="214">
        <v>2029</v>
      </c>
      <c r="X1" s="214">
        <v>2030</v>
      </c>
      <c r="Y1" s="214">
        <v>2031</v>
      </c>
      <c r="Z1" s="214">
        <v>2032</v>
      </c>
      <c r="AA1" s="352">
        <v>3033</v>
      </c>
      <c r="AB1" s="391"/>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353"/>
      <c r="DI1" s="353"/>
      <c r="DJ1" s="353"/>
      <c r="DK1" s="353"/>
      <c r="DL1" s="353"/>
      <c r="DM1" s="353"/>
      <c r="DN1" s="353"/>
      <c r="DO1" s="353"/>
      <c r="DP1" s="353"/>
      <c r="DQ1" s="353"/>
      <c r="DR1" s="353"/>
      <c r="DS1" s="353"/>
      <c r="DT1" s="354"/>
      <c r="DU1" s="354"/>
    </row>
    <row r="2" spans="1:125" ht="18.75" customHeight="1" x14ac:dyDescent="0.25">
      <c r="A2" s="656" t="s">
        <v>33</v>
      </c>
      <c r="B2" s="657" t="s">
        <v>34</v>
      </c>
      <c r="C2" s="816" t="s">
        <v>35</v>
      </c>
      <c r="D2" s="658" t="s">
        <v>36</v>
      </c>
      <c r="E2" s="818" t="s">
        <v>875</v>
      </c>
      <c r="F2" s="658" t="s">
        <v>37</v>
      </c>
      <c r="G2" s="659" t="s">
        <v>38</v>
      </c>
      <c r="H2" s="660" t="s">
        <v>39</v>
      </c>
      <c r="I2" s="659" t="s">
        <v>40</v>
      </c>
      <c r="J2" s="660" t="s">
        <v>41</v>
      </c>
      <c r="K2" s="667" t="s">
        <v>42</v>
      </c>
      <c r="L2" s="668" t="s">
        <v>43</v>
      </c>
      <c r="M2" s="669"/>
      <c r="N2" s="563"/>
      <c r="O2" s="563"/>
      <c r="P2" s="651" t="s">
        <v>44</v>
      </c>
      <c r="Q2" s="651"/>
      <c r="R2" s="651"/>
      <c r="S2" s="651"/>
      <c r="T2" s="651"/>
      <c r="U2" s="651"/>
      <c r="V2" s="651"/>
      <c r="W2" s="651"/>
      <c r="X2" s="651"/>
      <c r="Y2" s="651"/>
      <c r="Z2" s="651"/>
      <c r="AA2" s="652"/>
      <c r="AB2" s="391"/>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3"/>
      <c r="BL2" s="353"/>
      <c r="BM2" s="353"/>
      <c r="BN2" s="353"/>
      <c r="BO2" s="353"/>
      <c r="BP2" s="353"/>
      <c r="BQ2" s="353"/>
      <c r="BR2" s="353"/>
      <c r="BS2" s="353"/>
      <c r="BT2" s="353"/>
      <c r="BU2" s="353"/>
      <c r="BV2" s="353"/>
      <c r="BW2" s="353"/>
      <c r="BX2" s="353"/>
      <c r="BY2" s="353"/>
      <c r="BZ2" s="353"/>
      <c r="CA2" s="353"/>
      <c r="CB2" s="353"/>
      <c r="CC2" s="353"/>
      <c r="CD2" s="353"/>
      <c r="CE2" s="353"/>
      <c r="CF2" s="353"/>
      <c r="CG2" s="353"/>
      <c r="CH2" s="353"/>
      <c r="CI2" s="353"/>
      <c r="CJ2" s="353"/>
      <c r="CK2" s="353"/>
      <c r="CL2" s="353"/>
      <c r="CM2" s="353"/>
      <c r="CN2" s="353"/>
      <c r="CO2" s="353"/>
      <c r="CP2" s="353"/>
      <c r="CQ2" s="353"/>
      <c r="CR2" s="353"/>
      <c r="CS2" s="353"/>
      <c r="CT2" s="353"/>
      <c r="CU2" s="353"/>
      <c r="CV2" s="353"/>
      <c r="CW2" s="353"/>
      <c r="CX2" s="353"/>
      <c r="CY2" s="353"/>
      <c r="CZ2" s="353"/>
      <c r="DA2" s="353"/>
      <c r="DB2" s="353"/>
      <c r="DC2" s="353"/>
      <c r="DD2" s="353"/>
      <c r="DE2" s="353"/>
      <c r="DF2" s="353"/>
      <c r="DG2" s="353"/>
      <c r="DH2" s="353"/>
      <c r="DI2" s="353"/>
      <c r="DJ2" s="353"/>
      <c r="DK2" s="353"/>
      <c r="DL2" s="353"/>
      <c r="DM2" s="353"/>
      <c r="DN2" s="353"/>
      <c r="DO2" s="353"/>
      <c r="DP2" s="353"/>
      <c r="DQ2" s="353"/>
      <c r="DR2" s="353"/>
      <c r="DS2" s="353"/>
      <c r="DT2" s="354"/>
      <c r="DU2" s="354"/>
    </row>
    <row r="3" spans="1:125" ht="31.5" customHeight="1" x14ac:dyDescent="0.25">
      <c r="A3" s="656"/>
      <c r="B3" s="657"/>
      <c r="C3" s="817"/>
      <c r="D3" s="658"/>
      <c r="E3" s="818"/>
      <c r="F3" s="658"/>
      <c r="G3" s="659"/>
      <c r="H3" s="660"/>
      <c r="I3" s="659"/>
      <c r="J3" s="660"/>
      <c r="K3" s="667"/>
      <c r="L3" s="2" t="s">
        <v>45</v>
      </c>
      <c r="M3" s="3" t="s">
        <v>46</v>
      </c>
      <c r="N3" s="3"/>
      <c r="O3" s="3"/>
      <c r="P3" s="4">
        <v>2022</v>
      </c>
      <c r="Q3" s="4">
        <v>2023</v>
      </c>
      <c r="R3" s="4">
        <v>2024</v>
      </c>
      <c r="S3" s="4">
        <v>2025</v>
      </c>
      <c r="T3" s="4">
        <v>2026</v>
      </c>
      <c r="U3" s="4">
        <v>2027</v>
      </c>
      <c r="V3" s="4">
        <v>2028</v>
      </c>
      <c r="W3" s="4">
        <v>2029</v>
      </c>
      <c r="X3" s="4">
        <v>2030</v>
      </c>
      <c r="Y3" s="4">
        <v>2031</v>
      </c>
      <c r="Z3" s="5">
        <v>2032</v>
      </c>
      <c r="AA3" s="5">
        <v>3033</v>
      </c>
      <c r="AB3" s="392" t="s">
        <v>915</v>
      </c>
      <c r="AC3" s="353"/>
      <c r="AD3" s="353"/>
      <c r="AE3" s="353"/>
      <c r="AF3" s="353"/>
      <c r="AG3" s="353"/>
      <c r="AH3" s="353"/>
      <c r="AI3" s="353"/>
      <c r="AJ3" s="353"/>
      <c r="AK3" s="353"/>
      <c r="AL3" s="353"/>
      <c r="AM3" s="353"/>
      <c r="AN3" s="353"/>
      <c r="AO3" s="353"/>
      <c r="AP3" s="353"/>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BN3" s="353"/>
      <c r="BO3" s="353"/>
      <c r="BP3" s="353"/>
      <c r="BQ3" s="353"/>
      <c r="BR3" s="353"/>
      <c r="BS3" s="353"/>
      <c r="BT3" s="353"/>
      <c r="BU3" s="353"/>
      <c r="BV3" s="353"/>
      <c r="BW3" s="353"/>
      <c r="BX3" s="353"/>
      <c r="BY3" s="353"/>
      <c r="BZ3" s="353"/>
      <c r="CA3" s="353"/>
      <c r="CB3" s="353"/>
      <c r="CC3" s="353"/>
      <c r="CD3" s="353"/>
      <c r="CE3" s="353"/>
      <c r="CF3" s="353"/>
      <c r="CG3" s="353"/>
      <c r="CH3" s="353"/>
      <c r="CI3" s="353"/>
      <c r="CJ3" s="353"/>
      <c r="CK3" s="353"/>
      <c r="CL3" s="353"/>
      <c r="CM3" s="353"/>
      <c r="CN3" s="353"/>
      <c r="CO3" s="353"/>
      <c r="CP3" s="353"/>
      <c r="CQ3" s="353"/>
      <c r="CR3" s="353"/>
      <c r="CS3" s="353"/>
      <c r="CT3" s="353"/>
      <c r="CU3" s="353"/>
      <c r="CV3" s="353"/>
      <c r="CW3" s="353"/>
      <c r="CX3" s="353"/>
      <c r="CY3" s="353"/>
      <c r="CZ3" s="353"/>
      <c r="DA3" s="353"/>
      <c r="DB3" s="353"/>
      <c r="DC3" s="353"/>
      <c r="DD3" s="353"/>
      <c r="DE3" s="353"/>
      <c r="DF3" s="353"/>
      <c r="DG3" s="353"/>
      <c r="DH3" s="353"/>
      <c r="DI3" s="353"/>
      <c r="DJ3" s="353"/>
      <c r="DK3" s="353"/>
      <c r="DL3" s="353"/>
      <c r="DM3" s="353"/>
      <c r="DN3" s="353"/>
      <c r="DO3" s="353"/>
      <c r="DP3" s="353"/>
      <c r="DQ3" s="353"/>
      <c r="DR3" s="353"/>
      <c r="DS3" s="353"/>
      <c r="DT3" s="354"/>
      <c r="DU3" s="354"/>
    </row>
    <row r="4" spans="1:125" s="10" customFormat="1" ht="88.5" customHeight="1" x14ac:dyDescent="0.25">
      <c r="A4" s="656"/>
      <c r="B4" s="653" t="s">
        <v>47</v>
      </c>
      <c r="C4" s="654" t="e">
        <f>E4+E5+E7+E11+E14+E16+E19+E23+E26+#REF!+E31+E34</f>
        <v>#REF!</v>
      </c>
      <c r="D4" s="653" t="s">
        <v>48</v>
      </c>
      <c r="E4" s="72">
        <v>0.1</v>
      </c>
      <c r="F4" s="103" t="s">
        <v>49</v>
      </c>
      <c r="G4" s="6" t="s">
        <v>50</v>
      </c>
      <c r="H4" s="105" t="s">
        <v>51</v>
      </c>
      <c r="I4" s="106">
        <v>3201023</v>
      </c>
      <c r="J4" s="43" t="s">
        <v>52</v>
      </c>
      <c r="K4" s="8" t="s">
        <v>53</v>
      </c>
      <c r="L4" s="7">
        <v>320102300</v>
      </c>
      <c r="M4" s="9" t="s">
        <v>54</v>
      </c>
      <c r="N4" s="9"/>
      <c r="O4" s="9"/>
      <c r="P4" s="212"/>
      <c r="Q4" s="212"/>
      <c r="R4" s="302">
        <v>127847996.72477281</v>
      </c>
      <c r="S4" s="302">
        <v>135518876.52825919</v>
      </c>
      <c r="T4" s="302">
        <v>143650009.11995479</v>
      </c>
      <c r="U4" s="302">
        <v>152269009.66715205</v>
      </c>
      <c r="V4" s="302">
        <v>161405150.24718118</v>
      </c>
      <c r="W4" s="302">
        <v>171089459.26201206</v>
      </c>
      <c r="X4" s="302">
        <v>181354826.81773281</v>
      </c>
      <c r="Y4" s="302">
        <v>192236116.42679679</v>
      </c>
      <c r="Z4" s="302">
        <v>203770283.4124046</v>
      </c>
      <c r="AA4" s="302">
        <v>215996500.41714889</v>
      </c>
      <c r="AB4" s="391" t="s">
        <v>32</v>
      </c>
      <c r="AC4" s="353"/>
      <c r="AD4" s="353"/>
      <c r="AE4" s="353"/>
      <c r="AF4" s="353"/>
      <c r="AG4" s="353"/>
      <c r="AH4" s="353"/>
      <c r="AI4" s="353"/>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353"/>
      <c r="BJ4" s="353"/>
      <c r="BK4" s="353"/>
      <c r="BL4" s="353"/>
      <c r="BM4" s="353"/>
      <c r="BN4" s="353"/>
      <c r="BO4" s="353"/>
      <c r="BP4" s="353"/>
      <c r="BQ4" s="353"/>
      <c r="BR4" s="353"/>
      <c r="BS4" s="353"/>
      <c r="BT4" s="353"/>
      <c r="BU4" s="353"/>
      <c r="BV4" s="353"/>
      <c r="BW4" s="353"/>
      <c r="BX4" s="353"/>
      <c r="BY4" s="353"/>
      <c r="BZ4" s="353"/>
      <c r="CA4" s="353"/>
      <c r="CB4" s="353"/>
      <c r="CC4" s="353"/>
      <c r="CD4" s="353"/>
      <c r="CE4" s="353"/>
      <c r="CF4" s="353"/>
      <c r="CG4" s="353"/>
      <c r="CH4" s="353"/>
      <c r="CI4" s="353"/>
      <c r="CJ4" s="353"/>
      <c r="CK4" s="353"/>
      <c r="CL4" s="353"/>
      <c r="CM4" s="353"/>
      <c r="CN4" s="353"/>
      <c r="CO4" s="353"/>
      <c r="CP4" s="353"/>
      <c r="CQ4" s="353"/>
      <c r="CR4" s="353"/>
      <c r="CS4" s="353"/>
      <c r="CT4" s="353"/>
      <c r="CU4" s="353"/>
      <c r="CV4" s="353"/>
      <c r="CW4" s="353"/>
      <c r="CX4" s="353"/>
      <c r="CY4" s="353"/>
      <c r="CZ4" s="353"/>
      <c r="DA4" s="353"/>
      <c r="DB4" s="353"/>
      <c r="DC4" s="353"/>
      <c r="DD4" s="353"/>
      <c r="DE4" s="353"/>
      <c r="DF4" s="353"/>
      <c r="DG4" s="353"/>
      <c r="DH4" s="353"/>
      <c r="DI4" s="353"/>
      <c r="DJ4" s="353"/>
      <c r="DK4" s="353"/>
      <c r="DL4" s="353"/>
      <c r="DM4" s="353"/>
      <c r="DN4" s="353"/>
      <c r="DO4" s="353"/>
      <c r="DP4" s="353"/>
      <c r="DQ4" s="353"/>
      <c r="DR4" s="353"/>
      <c r="DS4" s="353"/>
      <c r="DT4" s="354"/>
      <c r="DU4" s="354"/>
    </row>
    <row r="5" spans="1:125" s="10" customFormat="1" ht="51.75" customHeight="1" x14ac:dyDescent="0.25">
      <c r="A5" s="656"/>
      <c r="B5" s="653"/>
      <c r="C5" s="655"/>
      <c r="D5" s="653"/>
      <c r="E5" s="666">
        <v>0.06</v>
      </c>
      <c r="F5" s="653" t="s">
        <v>55</v>
      </c>
      <c r="G5" s="6" t="s">
        <v>56</v>
      </c>
      <c r="H5" s="107" t="s">
        <v>57</v>
      </c>
      <c r="I5" s="48">
        <v>3201003</v>
      </c>
      <c r="J5" s="43" t="s">
        <v>58</v>
      </c>
      <c r="K5" s="8" t="s">
        <v>59</v>
      </c>
      <c r="L5" s="12">
        <v>320100300</v>
      </c>
      <c r="M5" s="9" t="s">
        <v>60</v>
      </c>
      <c r="N5" s="571"/>
      <c r="O5" s="570"/>
      <c r="P5" s="303">
        <v>48185766.210900769</v>
      </c>
      <c r="Q5" s="303">
        <v>36183395.299464002</v>
      </c>
      <c r="R5" s="303">
        <v>38354399.01743184</v>
      </c>
      <c r="S5" s="303">
        <v>40655662.95847775</v>
      </c>
      <c r="T5" s="303">
        <v>43095002.735986434</v>
      </c>
      <c r="U5" s="303">
        <v>45680702.900145613</v>
      </c>
      <c r="V5" s="303">
        <v>48421545.074154355</v>
      </c>
      <c r="W5" s="303">
        <v>51326837.778603613</v>
      </c>
      <c r="X5" s="303">
        <v>54406448.045319833</v>
      </c>
      <c r="Y5" s="303">
        <v>57670834.928039029</v>
      </c>
      <c r="Z5" s="303">
        <v>61131085.023721375</v>
      </c>
      <c r="AA5" s="303">
        <v>64798950.12514466</v>
      </c>
      <c r="AB5" s="391" t="s">
        <v>32</v>
      </c>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353"/>
      <c r="BJ5" s="353"/>
      <c r="BK5" s="353"/>
      <c r="BL5" s="353"/>
      <c r="BM5" s="353"/>
      <c r="BN5" s="353"/>
      <c r="BO5" s="353"/>
      <c r="BP5" s="353"/>
      <c r="BQ5" s="353"/>
      <c r="BR5" s="353"/>
      <c r="BS5" s="353"/>
      <c r="BT5" s="353"/>
      <c r="BU5" s="353"/>
      <c r="BV5" s="353"/>
      <c r="BW5" s="353"/>
      <c r="BX5" s="353"/>
      <c r="BY5" s="353"/>
      <c r="BZ5" s="353"/>
      <c r="CA5" s="353"/>
      <c r="CB5" s="353"/>
      <c r="CC5" s="353"/>
      <c r="CD5" s="353"/>
      <c r="CE5" s="353"/>
      <c r="CF5" s="353"/>
      <c r="CG5" s="353"/>
      <c r="CH5" s="353"/>
      <c r="CI5" s="353"/>
      <c r="CJ5" s="353"/>
      <c r="CK5" s="353"/>
      <c r="CL5" s="353"/>
      <c r="CM5" s="353"/>
      <c r="CN5" s="353"/>
      <c r="CO5" s="353"/>
      <c r="CP5" s="353"/>
      <c r="CQ5" s="353"/>
      <c r="CR5" s="353"/>
      <c r="CS5" s="353"/>
      <c r="CT5" s="353"/>
      <c r="CU5" s="353"/>
      <c r="CV5" s="353"/>
      <c r="CW5" s="353"/>
      <c r="CX5" s="353"/>
      <c r="CY5" s="353"/>
      <c r="CZ5" s="353"/>
      <c r="DA5" s="353"/>
      <c r="DB5" s="353"/>
      <c r="DC5" s="353"/>
      <c r="DD5" s="353"/>
      <c r="DE5" s="353"/>
      <c r="DF5" s="353"/>
      <c r="DG5" s="353"/>
      <c r="DH5" s="353"/>
      <c r="DI5" s="353"/>
      <c r="DJ5" s="353"/>
      <c r="DK5" s="353"/>
      <c r="DL5" s="353"/>
      <c r="DM5" s="353"/>
      <c r="DN5" s="353"/>
      <c r="DO5" s="353"/>
      <c r="DP5" s="353"/>
      <c r="DQ5" s="353"/>
      <c r="DR5" s="353"/>
      <c r="DS5" s="353"/>
      <c r="DT5" s="354"/>
      <c r="DU5" s="354"/>
    </row>
    <row r="6" spans="1:125" s="10" customFormat="1" ht="79.5" customHeight="1" x14ac:dyDescent="0.25">
      <c r="A6" s="656"/>
      <c r="B6" s="653"/>
      <c r="C6" s="655"/>
      <c r="D6" s="653"/>
      <c r="E6" s="666"/>
      <c r="F6" s="653"/>
      <c r="G6" s="6" t="s">
        <v>61</v>
      </c>
      <c r="H6" s="107" t="s">
        <v>62</v>
      </c>
      <c r="I6" s="48">
        <v>3201002</v>
      </c>
      <c r="J6" s="43" t="s">
        <v>63</v>
      </c>
      <c r="K6" s="8" t="s">
        <v>64</v>
      </c>
      <c r="L6" s="12">
        <v>320100200</v>
      </c>
      <c r="M6" s="9" t="s">
        <v>65</v>
      </c>
      <c r="N6" s="571"/>
      <c r="O6" s="570"/>
      <c r="P6" s="567">
        <v>0</v>
      </c>
      <c r="Q6" s="213"/>
      <c r="R6" s="303">
        <v>38354399.01743184</v>
      </c>
      <c r="S6" s="213"/>
      <c r="T6" s="213"/>
      <c r="U6" s="303">
        <v>45680702.900145613</v>
      </c>
      <c r="V6" s="213"/>
      <c r="W6" s="213"/>
      <c r="X6" s="213"/>
      <c r="Y6" s="303">
        <v>57670834.928039029</v>
      </c>
      <c r="Z6" s="213"/>
      <c r="AA6" s="303">
        <v>64798950.12514466</v>
      </c>
      <c r="AB6" s="391" t="s">
        <v>32</v>
      </c>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c r="CO6" s="353"/>
      <c r="CP6" s="353"/>
      <c r="CQ6" s="353"/>
      <c r="CR6" s="353"/>
      <c r="CS6" s="353"/>
      <c r="CT6" s="353"/>
      <c r="CU6" s="353"/>
      <c r="CV6" s="353"/>
      <c r="CW6" s="353"/>
      <c r="CX6" s="353"/>
      <c r="CY6" s="353"/>
      <c r="CZ6" s="353"/>
      <c r="DA6" s="353"/>
      <c r="DB6" s="353"/>
      <c r="DC6" s="353"/>
      <c r="DD6" s="353"/>
      <c r="DE6" s="353"/>
      <c r="DF6" s="353"/>
      <c r="DG6" s="353"/>
      <c r="DH6" s="353"/>
      <c r="DI6" s="353"/>
      <c r="DJ6" s="353"/>
      <c r="DK6" s="353"/>
      <c r="DL6" s="353"/>
      <c r="DM6" s="353"/>
      <c r="DN6" s="353"/>
      <c r="DO6" s="353"/>
      <c r="DP6" s="353"/>
      <c r="DQ6" s="353"/>
      <c r="DR6" s="353"/>
      <c r="DS6" s="353"/>
      <c r="DT6" s="354"/>
      <c r="DU6" s="354"/>
    </row>
    <row r="7" spans="1:125" s="10" customFormat="1" ht="63" customHeight="1" x14ac:dyDescent="0.25">
      <c r="A7" s="656"/>
      <c r="B7" s="653"/>
      <c r="C7" s="655"/>
      <c r="D7" s="653"/>
      <c r="E7" s="666">
        <v>0.1</v>
      </c>
      <c r="F7" s="653" t="s">
        <v>66</v>
      </c>
      <c r="G7" s="13" t="s">
        <v>67</v>
      </c>
      <c r="H7" s="107" t="s">
        <v>68</v>
      </c>
      <c r="I7" s="48">
        <v>3201003</v>
      </c>
      <c r="J7" s="43" t="s">
        <v>58</v>
      </c>
      <c r="K7" s="8" t="s">
        <v>59</v>
      </c>
      <c r="L7" s="12">
        <v>320100300</v>
      </c>
      <c r="M7" s="9" t="s">
        <v>60</v>
      </c>
      <c r="N7" s="571"/>
      <c r="O7" s="570"/>
      <c r="P7" s="567">
        <v>0</v>
      </c>
      <c r="Q7" s="303">
        <v>60305658.832439996</v>
      </c>
      <c r="R7" s="213"/>
      <c r="S7" s="303">
        <v>67759438.264129594</v>
      </c>
      <c r="T7" s="213"/>
      <c r="U7" s="303">
        <v>76134504.833576024</v>
      </c>
      <c r="V7" s="213"/>
      <c r="W7" s="303">
        <v>85544729.631006032</v>
      </c>
      <c r="X7" s="213"/>
      <c r="Y7" s="303">
        <v>96118058.213398397</v>
      </c>
      <c r="Z7" s="213"/>
      <c r="AA7" s="303">
        <v>107998250.20857444</v>
      </c>
      <c r="AB7" s="391" t="s">
        <v>32</v>
      </c>
      <c r="AC7" s="353"/>
      <c r="AD7" s="353"/>
      <c r="AE7" s="353"/>
      <c r="AF7" s="353"/>
      <c r="AG7" s="353"/>
      <c r="AH7" s="353"/>
      <c r="AI7" s="353"/>
      <c r="AJ7" s="353"/>
      <c r="AK7" s="353"/>
      <c r="AL7" s="353"/>
      <c r="AM7" s="353"/>
      <c r="AN7" s="353"/>
      <c r="AO7" s="353"/>
      <c r="AP7" s="353"/>
      <c r="AQ7" s="353"/>
      <c r="AR7" s="353"/>
      <c r="AS7" s="353"/>
      <c r="AT7" s="353"/>
      <c r="AU7" s="353"/>
      <c r="AV7" s="353"/>
      <c r="AW7" s="353"/>
      <c r="AX7" s="353"/>
      <c r="AY7" s="353"/>
      <c r="AZ7" s="353"/>
      <c r="BA7" s="353"/>
      <c r="BB7" s="353"/>
      <c r="BC7" s="353"/>
      <c r="BD7" s="353"/>
      <c r="BE7" s="353"/>
      <c r="BF7" s="353"/>
      <c r="BG7" s="353"/>
      <c r="BH7" s="353"/>
      <c r="BI7" s="353"/>
      <c r="BJ7" s="353"/>
      <c r="BK7" s="353"/>
      <c r="BL7" s="353"/>
      <c r="BM7" s="353"/>
      <c r="BN7" s="353"/>
      <c r="BO7" s="353"/>
      <c r="BP7" s="353"/>
      <c r="BQ7" s="353"/>
      <c r="BR7" s="353"/>
      <c r="BS7" s="353"/>
      <c r="BT7" s="353"/>
      <c r="BU7" s="353"/>
      <c r="BV7" s="353"/>
      <c r="BW7" s="353"/>
      <c r="BX7" s="353"/>
      <c r="BY7" s="353"/>
      <c r="BZ7" s="353"/>
      <c r="CA7" s="353"/>
      <c r="CB7" s="353"/>
      <c r="CC7" s="353"/>
      <c r="CD7" s="353"/>
      <c r="CE7" s="353"/>
      <c r="CF7" s="353"/>
      <c r="CG7" s="353"/>
      <c r="CH7" s="353"/>
      <c r="CI7" s="353"/>
      <c r="CJ7" s="353"/>
      <c r="CK7" s="353"/>
      <c r="CL7" s="353"/>
      <c r="CM7" s="353"/>
      <c r="CN7" s="353"/>
      <c r="CO7" s="353"/>
      <c r="CP7" s="353"/>
      <c r="CQ7" s="353"/>
      <c r="CR7" s="353"/>
      <c r="CS7" s="353"/>
      <c r="CT7" s="353"/>
      <c r="CU7" s="353"/>
      <c r="CV7" s="353"/>
      <c r="CW7" s="353"/>
      <c r="CX7" s="353"/>
      <c r="CY7" s="353"/>
      <c r="CZ7" s="353"/>
      <c r="DA7" s="353"/>
      <c r="DB7" s="353"/>
      <c r="DC7" s="353"/>
      <c r="DD7" s="353"/>
      <c r="DE7" s="353"/>
      <c r="DF7" s="353"/>
      <c r="DG7" s="353"/>
      <c r="DH7" s="353"/>
      <c r="DI7" s="353"/>
      <c r="DJ7" s="353"/>
      <c r="DK7" s="353"/>
      <c r="DL7" s="353"/>
      <c r="DM7" s="353"/>
      <c r="DN7" s="353"/>
      <c r="DO7" s="353"/>
      <c r="DP7" s="353"/>
      <c r="DQ7" s="353"/>
      <c r="DR7" s="353"/>
      <c r="DS7" s="353"/>
      <c r="DT7" s="354"/>
      <c r="DU7" s="354"/>
    </row>
    <row r="8" spans="1:125" s="10" customFormat="1" ht="54.75" customHeight="1" x14ac:dyDescent="0.25">
      <c r="A8" s="656"/>
      <c r="B8" s="653"/>
      <c r="C8" s="655"/>
      <c r="D8" s="653"/>
      <c r="E8" s="666"/>
      <c r="F8" s="653"/>
      <c r="G8" s="13" t="s">
        <v>69</v>
      </c>
      <c r="H8" s="43" t="s">
        <v>70</v>
      </c>
      <c r="I8" s="48">
        <v>3201003</v>
      </c>
      <c r="J8" s="43" t="s">
        <v>58</v>
      </c>
      <c r="K8" s="14" t="s">
        <v>59</v>
      </c>
      <c r="L8" s="12">
        <v>320100300</v>
      </c>
      <c r="M8" s="9" t="s">
        <v>60</v>
      </c>
      <c r="N8" s="571"/>
      <c r="O8" s="570"/>
      <c r="P8" s="212">
        <v>0</v>
      </c>
      <c r="Q8" s="212"/>
      <c r="R8" s="212"/>
      <c r="S8" s="212"/>
      <c r="T8" s="302">
        <v>4997388.1960227275</v>
      </c>
      <c r="U8" s="212"/>
      <c r="V8" s="302">
        <v>5509620.486115057</v>
      </c>
      <c r="W8" s="212"/>
      <c r="X8" s="212"/>
      <c r="Y8" s="212"/>
      <c r="Z8" s="212"/>
      <c r="AA8" s="362"/>
      <c r="AB8" s="393" t="s">
        <v>881</v>
      </c>
    </row>
    <row r="9" spans="1:125" s="10" customFormat="1" ht="64.5" customHeight="1" x14ac:dyDescent="0.25">
      <c r="A9" s="656"/>
      <c r="B9" s="653"/>
      <c r="C9" s="655"/>
      <c r="D9" s="653"/>
      <c r="E9" s="666"/>
      <c r="F9" s="653"/>
      <c r="G9" s="13" t="s">
        <v>71</v>
      </c>
      <c r="H9" s="107" t="s">
        <v>72</v>
      </c>
      <c r="I9" s="48">
        <v>3201003</v>
      </c>
      <c r="J9" s="43" t="s">
        <v>58</v>
      </c>
      <c r="K9" s="8" t="s">
        <v>59</v>
      </c>
      <c r="L9" s="12">
        <v>320100300</v>
      </c>
      <c r="M9" s="9" t="s">
        <v>60</v>
      </c>
      <c r="N9" s="571"/>
      <c r="O9" s="570"/>
      <c r="P9" s="302">
        <v>80309610.351501286</v>
      </c>
      <c r="Q9" s="302">
        <v>60305658.832440011</v>
      </c>
      <c r="R9" s="302">
        <v>63923998.362386405</v>
      </c>
      <c r="S9" s="302">
        <v>67759438.264129594</v>
      </c>
      <c r="T9" s="302">
        <v>71825004.559977397</v>
      </c>
      <c r="U9" s="302">
        <v>76134504.833576024</v>
      </c>
      <c r="V9" s="302">
        <v>80702575.123590589</v>
      </c>
      <c r="W9" s="302">
        <v>85544729.631006032</v>
      </c>
      <c r="X9" s="302">
        <v>90677413.408866405</v>
      </c>
      <c r="Y9" s="302">
        <v>96118058.213398397</v>
      </c>
      <c r="Z9" s="302">
        <v>101885141.7062023</v>
      </c>
      <c r="AA9" s="302">
        <v>107998250.20857444</v>
      </c>
      <c r="AB9" s="391" t="s">
        <v>32</v>
      </c>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353"/>
      <c r="BX9" s="353"/>
      <c r="BY9" s="353"/>
      <c r="BZ9" s="353"/>
      <c r="CA9" s="353"/>
      <c r="CB9" s="353"/>
      <c r="CC9" s="353"/>
      <c r="CD9" s="353"/>
      <c r="CE9" s="353"/>
      <c r="CF9" s="353"/>
      <c r="CG9" s="353"/>
      <c r="CH9" s="353"/>
      <c r="CI9" s="353"/>
      <c r="CJ9" s="353"/>
      <c r="CK9" s="353"/>
      <c r="CL9" s="353"/>
      <c r="CM9" s="353"/>
      <c r="CN9" s="353"/>
      <c r="CO9" s="353"/>
      <c r="CP9" s="353"/>
      <c r="CQ9" s="353"/>
      <c r="CR9" s="353"/>
      <c r="CS9" s="353"/>
      <c r="CT9" s="353"/>
      <c r="CU9" s="353"/>
      <c r="CV9" s="353"/>
      <c r="CW9" s="353"/>
      <c r="CX9" s="353"/>
      <c r="CY9" s="353"/>
      <c r="CZ9" s="353"/>
      <c r="DA9" s="353"/>
      <c r="DB9" s="353"/>
      <c r="DC9" s="353"/>
      <c r="DD9" s="353"/>
      <c r="DE9" s="353"/>
      <c r="DF9" s="353"/>
      <c r="DG9" s="353"/>
      <c r="DH9" s="353"/>
      <c r="DI9" s="353"/>
      <c r="DJ9" s="353"/>
      <c r="DK9" s="353"/>
      <c r="DL9" s="353"/>
      <c r="DM9" s="353"/>
      <c r="DN9" s="353"/>
      <c r="DO9" s="353"/>
      <c r="DP9" s="353"/>
      <c r="DQ9" s="353"/>
      <c r="DR9" s="353"/>
      <c r="DS9" s="353"/>
      <c r="DT9" s="354"/>
      <c r="DU9" s="354"/>
    </row>
    <row r="10" spans="1:125" s="131" customFormat="1" ht="19.5" customHeight="1" x14ac:dyDescent="0.25">
      <c r="A10" s="656"/>
      <c r="B10" s="653"/>
      <c r="C10" s="655"/>
      <c r="D10" s="123"/>
      <c r="E10" s="124"/>
      <c r="F10" s="123"/>
      <c r="G10" s="125"/>
      <c r="H10" s="126"/>
      <c r="I10" s="127"/>
      <c r="J10" s="128"/>
      <c r="K10" s="128"/>
      <c r="L10" s="129"/>
      <c r="M10" s="130"/>
      <c r="N10" s="130"/>
      <c r="O10" s="569"/>
      <c r="P10" s="566">
        <f>P9+P5</f>
        <v>128495376.56240205</v>
      </c>
      <c r="Q10" s="132">
        <f t="shared" ref="Q10:AA10" si="0">SUM(Q4:Q9)</f>
        <v>156794712.96434402</v>
      </c>
      <c r="R10" s="132">
        <f t="shared" si="0"/>
        <v>268480793.12202293</v>
      </c>
      <c r="S10" s="132">
        <f t="shared" si="0"/>
        <v>311693416.01499611</v>
      </c>
      <c r="T10" s="132">
        <f t="shared" si="0"/>
        <v>263567404.61194134</v>
      </c>
      <c r="U10" s="132">
        <f t="shared" si="0"/>
        <v>395899425.13459533</v>
      </c>
      <c r="V10" s="132">
        <f t="shared" si="0"/>
        <v>296038890.93104118</v>
      </c>
      <c r="W10" s="132">
        <f t="shared" si="0"/>
        <v>393505756.30262768</v>
      </c>
      <c r="X10" s="132">
        <f t="shared" si="0"/>
        <v>326438688.27191901</v>
      </c>
      <c r="Y10" s="132">
        <f t="shared" si="0"/>
        <v>499813902.70967162</v>
      </c>
      <c r="Z10" s="132">
        <f t="shared" si="0"/>
        <v>366786510.14232826</v>
      </c>
      <c r="AA10" s="132">
        <f t="shared" si="0"/>
        <v>561590901.0845871</v>
      </c>
      <c r="AB10" s="394"/>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355"/>
      <c r="BC10" s="355"/>
      <c r="BD10" s="355"/>
      <c r="BE10" s="355"/>
      <c r="BF10" s="355"/>
      <c r="BG10" s="355"/>
      <c r="BH10" s="355"/>
      <c r="BI10" s="355"/>
      <c r="BJ10" s="355"/>
      <c r="BK10" s="355"/>
      <c r="BL10" s="355"/>
      <c r="BM10" s="355"/>
      <c r="BN10" s="355"/>
      <c r="BO10" s="355"/>
      <c r="BP10" s="355"/>
      <c r="BQ10" s="355"/>
      <c r="BR10" s="355"/>
      <c r="BS10" s="355"/>
      <c r="BT10" s="355"/>
      <c r="BU10" s="355"/>
      <c r="BV10" s="355"/>
      <c r="BW10" s="355"/>
      <c r="BX10" s="355"/>
      <c r="BY10" s="355"/>
      <c r="BZ10" s="355"/>
      <c r="CA10" s="355"/>
      <c r="CB10" s="355"/>
      <c r="CC10" s="355"/>
      <c r="CD10" s="355"/>
      <c r="CE10" s="355"/>
      <c r="CF10" s="355"/>
      <c r="CG10" s="355"/>
      <c r="CH10" s="355"/>
      <c r="CI10" s="355"/>
      <c r="CJ10" s="355"/>
      <c r="CK10" s="355"/>
      <c r="CL10" s="355"/>
      <c r="CM10" s="355"/>
      <c r="CN10" s="355"/>
      <c r="CO10" s="355"/>
      <c r="CP10" s="355"/>
      <c r="CQ10" s="355"/>
      <c r="CR10" s="355"/>
      <c r="CS10" s="355"/>
      <c r="CT10" s="355"/>
      <c r="CU10" s="355"/>
      <c r="CV10" s="355"/>
      <c r="CW10" s="355"/>
      <c r="CX10" s="355"/>
      <c r="CY10" s="355"/>
      <c r="CZ10" s="355"/>
      <c r="DA10" s="355"/>
      <c r="DB10" s="355"/>
      <c r="DC10" s="355"/>
      <c r="DD10" s="355"/>
      <c r="DE10" s="355"/>
      <c r="DF10" s="355"/>
      <c r="DG10" s="355"/>
      <c r="DH10" s="355"/>
      <c r="DI10" s="355"/>
      <c r="DJ10" s="355"/>
      <c r="DK10" s="355"/>
      <c r="DL10" s="355"/>
      <c r="DM10" s="355"/>
      <c r="DN10" s="355"/>
      <c r="DO10" s="355"/>
      <c r="DP10" s="355"/>
      <c r="DQ10" s="355"/>
      <c r="DR10" s="355"/>
      <c r="DS10" s="355"/>
      <c r="DT10" s="356"/>
      <c r="DU10" s="356"/>
    </row>
    <row r="11" spans="1:125" s="10" customFormat="1" ht="101.25" customHeight="1" x14ac:dyDescent="0.25">
      <c r="A11" s="656"/>
      <c r="B11" s="653"/>
      <c r="C11" s="655"/>
      <c r="D11" s="653" t="s">
        <v>73</v>
      </c>
      <c r="E11" s="819">
        <v>0.05</v>
      </c>
      <c r="F11" s="670" t="s">
        <v>74</v>
      </c>
      <c r="G11" s="17" t="s">
        <v>75</v>
      </c>
      <c r="H11" s="107" t="s">
        <v>76</v>
      </c>
      <c r="I11" s="48">
        <v>3201002</v>
      </c>
      <c r="J11" s="43" t="s">
        <v>63</v>
      </c>
      <c r="K11" s="8" t="s">
        <v>64</v>
      </c>
      <c r="L11" s="11">
        <v>320100201</v>
      </c>
      <c r="M11" s="9" t="s">
        <v>77</v>
      </c>
      <c r="N11" s="9"/>
      <c r="O11" s="9"/>
      <c r="P11" s="213"/>
      <c r="Q11" s="213"/>
      <c r="R11" s="303">
        <v>31961999.181193203</v>
      </c>
      <c r="S11" s="213"/>
      <c r="T11" s="213"/>
      <c r="U11" s="213"/>
      <c r="V11" s="303">
        <v>40351287.561795294</v>
      </c>
      <c r="W11" s="213"/>
      <c r="X11" s="213"/>
      <c r="Y11" s="213"/>
      <c r="Z11" s="303">
        <v>50942570.853101149</v>
      </c>
      <c r="AA11" s="213"/>
      <c r="AB11" s="391" t="s">
        <v>32</v>
      </c>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3"/>
      <c r="BA11" s="353"/>
      <c r="BB11" s="353"/>
      <c r="BC11" s="353"/>
      <c r="BD11" s="353"/>
      <c r="BE11" s="353"/>
      <c r="BF11" s="353"/>
      <c r="BG11" s="353"/>
      <c r="BH11" s="353"/>
      <c r="BI11" s="353"/>
      <c r="BJ11" s="353"/>
      <c r="BK11" s="353"/>
      <c r="BL11" s="353"/>
      <c r="BM11" s="353"/>
      <c r="BN11" s="353"/>
      <c r="BO11" s="353"/>
      <c r="BP11" s="353"/>
      <c r="BQ11" s="353"/>
      <c r="BR11" s="353"/>
      <c r="BS11" s="353"/>
      <c r="BT11" s="353"/>
      <c r="BU11" s="353"/>
      <c r="BV11" s="353"/>
      <c r="BW11" s="353"/>
      <c r="BX11" s="353"/>
      <c r="BY11" s="353"/>
      <c r="BZ11" s="353"/>
      <c r="CA11" s="353"/>
      <c r="CB11" s="353"/>
      <c r="CC11" s="353"/>
      <c r="CD11" s="353"/>
      <c r="CE11" s="353"/>
      <c r="CF11" s="353"/>
      <c r="CG11" s="353"/>
      <c r="CH11" s="353"/>
      <c r="CI11" s="353"/>
      <c r="CJ11" s="353"/>
      <c r="CK11" s="353"/>
      <c r="CL11" s="353"/>
      <c r="CM11" s="353"/>
      <c r="CN11" s="353"/>
      <c r="CO11" s="353"/>
      <c r="CP11" s="353"/>
      <c r="CQ11" s="353"/>
      <c r="CR11" s="353"/>
      <c r="CS11" s="353"/>
      <c r="CT11" s="353"/>
      <c r="CU11" s="353"/>
      <c r="CV11" s="353"/>
      <c r="CW11" s="353"/>
      <c r="CX11" s="353"/>
      <c r="CY11" s="353"/>
      <c r="CZ11" s="353"/>
      <c r="DA11" s="353"/>
      <c r="DB11" s="353"/>
      <c r="DC11" s="353"/>
      <c r="DD11" s="353"/>
      <c r="DE11" s="353"/>
      <c r="DF11" s="353"/>
      <c r="DG11" s="353"/>
      <c r="DH11" s="353"/>
      <c r="DI11" s="353"/>
      <c r="DJ11" s="353"/>
      <c r="DK11" s="353"/>
      <c r="DL11" s="353"/>
      <c r="DM11" s="353"/>
      <c r="DN11" s="353"/>
      <c r="DO11" s="353"/>
      <c r="DP11" s="353"/>
      <c r="DQ11" s="353"/>
      <c r="DR11" s="353"/>
      <c r="DS11" s="353"/>
      <c r="DT11" s="354"/>
      <c r="DU11" s="354"/>
    </row>
    <row r="12" spans="1:125" s="10" customFormat="1" ht="80.25" customHeight="1" x14ac:dyDescent="0.25">
      <c r="A12" s="656"/>
      <c r="B12" s="653"/>
      <c r="C12" s="655"/>
      <c r="D12" s="653"/>
      <c r="E12" s="819"/>
      <c r="F12" s="670"/>
      <c r="G12" s="17" t="s">
        <v>78</v>
      </c>
      <c r="H12" s="107" t="s">
        <v>79</v>
      </c>
      <c r="I12" s="48" t="s">
        <v>80</v>
      </c>
      <c r="J12" s="43" t="s">
        <v>63</v>
      </c>
      <c r="K12" s="8" t="s">
        <v>64</v>
      </c>
      <c r="L12" s="11" t="s">
        <v>81</v>
      </c>
      <c r="M12" s="9" t="s">
        <v>82</v>
      </c>
      <c r="N12" s="9"/>
      <c r="O12" s="9"/>
      <c r="P12" s="303">
        <v>40154805.175750643</v>
      </c>
      <c r="Q12" s="303">
        <v>30152829.416220006</v>
      </c>
      <c r="R12" s="303">
        <v>31961999.181193203</v>
      </c>
      <c r="S12" s="303">
        <v>33879719.132064797</v>
      </c>
      <c r="T12" s="303">
        <v>35912502.279988699</v>
      </c>
      <c r="U12" s="303">
        <v>38067252.416788012</v>
      </c>
      <c r="V12" s="303">
        <v>40351287.561795294</v>
      </c>
      <c r="W12" s="303">
        <v>42772364.815503016</v>
      </c>
      <c r="X12" s="303">
        <v>45338706.704433203</v>
      </c>
      <c r="Y12" s="303">
        <v>48059029.106699198</v>
      </c>
      <c r="Z12" s="303">
        <v>50942570.853101149</v>
      </c>
      <c r="AA12" s="303">
        <v>53999125.104287222</v>
      </c>
      <c r="AB12" s="391" t="s">
        <v>32</v>
      </c>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3"/>
      <c r="BA12" s="353"/>
      <c r="BB12" s="353"/>
      <c r="BC12" s="353"/>
      <c r="BD12" s="353"/>
      <c r="BE12" s="353"/>
      <c r="BF12" s="353"/>
      <c r="BG12" s="353"/>
      <c r="BH12" s="353"/>
      <c r="BI12" s="353"/>
      <c r="BJ12" s="353"/>
      <c r="BK12" s="353"/>
      <c r="BL12" s="353"/>
      <c r="BM12" s="353"/>
      <c r="BN12" s="353"/>
      <c r="BO12" s="353"/>
      <c r="BP12" s="353"/>
      <c r="BQ12" s="353"/>
      <c r="BR12" s="353"/>
      <c r="BS12" s="353"/>
      <c r="BT12" s="353"/>
      <c r="BU12" s="353"/>
      <c r="BV12" s="353"/>
      <c r="BW12" s="353"/>
      <c r="BX12" s="353"/>
      <c r="BY12" s="353"/>
      <c r="BZ12" s="353"/>
      <c r="CA12" s="353"/>
      <c r="CB12" s="353"/>
      <c r="CC12" s="353"/>
      <c r="CD12" s="353"/>
      <c r="CE12" s="353"/>
      <c r="CF12" s="353"/>
      <c r="CG12" s="353"/>
      <c r="CH12" s="353"/>
      <c r="CI12" s="353"/>
      <c r="CJ12" s="353"/>
      <c r="CK12" s="353"/>
      <c r="CL12" s="353"/>
      <c r="CM12" s="353"/>
      <c r="CN12" s="353"/>
      <c r="CO12" s="353"/>
      <c r="CP12" s="353"/>
      <c r="CQ12" s="353"/>
      <c r="CR12" s="353"/>
      <c r="CS12" s="353"/>
      <c r="CT12" s="353"/>
      <c r="CU12" s="353"/>
      <c r="CV12" s="353"/>
      <c r="CW12" s="353"/>
      <c r="CX12" s="353"/>
      <c r="CY12" s="353"/>
      <c r="CZ12" s="353"/>
      <c r="DA12" s="353"/>
      <c r="DB12" s="353"/>
      <c r="DC12" s="353"/>
      <c r="DD12" s="353"/>
      <c r="DE12" s="353"/>
      <c r="DF12" s="353"/>
      <c r="DG12" s="353"/>
      <c r="DH12" s="353"/>
      <c r="DI12" s="353"/>
      <c r="DJ12" s="353"/>
      <c r="DK12" s="353"/>
      <c r="DL12" s="353"/>
      <c r="DM12" s="353"/>
      <c r="DN12" s="353"/>
      <c r="DO12" s="353"/>
      <c r="DP12" s="353"/>
      <c r="DQ12" s="353"/>
      <c r="DR12" s="353"/>
      <c r="DS12" s="353"/>
      <c r="DT12" s="354"/>
      <c r="DU12" s="354"/>
    </row>
    <row r="13" spans="1:125" s="131" customFormat="1" ht="19.5" customHeight="1" x14ac:dyDescent="0.25">
      <c r="A13" s="656"/>
      <c r="B13" s="653"/>
      <c r="C13" s="655"/>
      <c r="D13" s="125"/>
      <c r="E13" s="134"/>
      <c r="F13" s="133"/>
      <c r="G13" s="133"/>
      <c r="H13" s="126"/>
      <c r="I13" s="127"/>
      <c r="J13" s="128"/>
      <c r="K13" s="128"/>
      <c r="L13" s="127"/>
      <c r="M13" s="130"/>
      <c r="N13" s="130"/>
      <c r="O13" s="130"/>
      <c r="P13" s="568">
        <f>SUM(P11:P12)</f>
        <v>40154805.175750643</v>
      </c>
      <c r="Q13" s="135">
        <f t="shared" ref="Q13:Z13" si="1">SUM(Q11:Q12)</f>
        <v>30152829.416220006</v>
      </c>
      <c r="R13" s="135">
        <f t="shared" si="1"/>
        <v>63923998.362386405</v>
      </c>
      <c r="S13" s="135">
        <f t="shared" si="1"/>
        <v>33879719.132064797</v>
      </c>
      <c r="T13" s="135">
        <f t="shared" si="1"/>
        <v>35912502.279988699</v>
      </c>
      <c r="U13" s="135">
        <f t="shared" si="1"/>
        <v>38067252.416788012</v>
      </c>
      <c r="V13" s="135">
        <f t="shared" si="1"/>
        <v>80702575.123590589</v>
      </c>
      <c r="W13" s="135">
        <f t="shared" si="1"/>
        <v>42772364.815503016</v>
      </c>
      <c r="X13" s="135">
        <f t="shared" si="1"/>
        <v>45338706.704433203</v>
      </c>
      <c r="Y13" s="135">
        <f t="shared" si="1"/>
        <v>48059029.106699198</v>
      </c>
      <c r="Z13" s="135">
        <f t="shared" si="1"/>
        <v>101885141.7062023</v>
      </c>
      <c r="AA13" s="135">
        <f>SUM(AA11:AA12)</f>
        <v>53999125.104287222</v>
      </c>
      <c r="AB13" s="394"/>
      <c r="AC13" s="355"/>
      <c r="AD13" s="355"/>
      <c r="AE13" s="355"/>
      <c r="AF13" s="355"/>
      <c r="AG13" s="355"/>
      <c r="AH13" s="355"/>
      <c r="AI13" s="355"/>
      <c r="AJ13" s="355"/>
      <c r="AK13" s="355"/>
      <c r="AL13" s="355"/>
      <c r="AM13" s="355"/>
      <c r="AN13" s="355"/>
      <c r="AO13" s="355"/>
      <c r="AP13" s="355"/>
      <c r="AQ13" s="355"/>
      <c r="AR13" s="355"/>
      <c r="AS13" s="355"/>
      <c r="AT13" s="355"/>
      <c r="AU13" s="355"/>
      <c r="AV13" s="355"/>
      <c r="AW13" s="355"/>
      <c r="AX13" s="355"/>
      <c r="AY13" s="355"/>
      <c r="AZ13" s="355"/>
      <c r="BA13" s="355"/>
      <c r="BB13" s="355"/>
      <c r="BC13" s="355"/>
      <c r="BD13" s="355"/>
      <c r="BE13" s="355"/>
      <c r="BF13" s="355"/>
      <c r="BG13" s="355"/>
      <c r="BH13" s="355"/>
      <c r="BI13" s="355"/>
      <c r="BJ13" s="355"/>
      <c r="BK13" s="355"/>
      <c r="BL13" s="355"/>
      <c r="BM13" s="355"/>
      <c r="BN13" s="355"/>
      <c r="BO13" s="355"/>
      <c r="BP13" s="355"/>
      <c r="BQ13" s="355"/>
      <c r="BR13" s="355"/>
      <c r="BS13" s="355"/>
      <c r="BT13" s="355"/>
      <c r="BU13" s="355"/>
      <c r="BV13" s="355"/>
      <c r="BW13" s="355"/>
      <c r="BX13" s="355"/>
      <c r="BY13" s="355"/>
      <c r="BZ13" s="355"/>
      <c r="CA13" s="355"/>
      <c r="CB13" s="355"/>
      <c r="CC13" s="355"/>
      <c r="CD13" s="355"/>
      <c r="CE13" s="355"/>
      <c r="CF13" s="355"/>
      <c r="CG13" s="355"/>
      <c r="CH13" s="355"/>
      <c r="CI13" s="355"/>
      <c r="CJ13" s="355"/>
      <c r="CK13" s="355"/>
      <c r="CL13" s="355"/>
      <c r="CM13" s="355"/>
      <c r="CN13" s="355"/>
      <c r="CO13" s="355"/>
      <c r="CP13" s="355"/>
      <c r="CQ13" s="355"/>
      <c r="CR13" s="355"/>
      <c r="CS13" s="355"/>
      <c r="CT13" s="355"/>
      <c r="CU13" s="355"/>
      <c r="CV13" s="355"/>
      <c r="CW13" s="355"/>
      <c r="CX13" s="355"/>
      <c r="CY13" s="355"/>
      <c r="CZ13" s="355"/>
      <c r="DA13" s="355"/>
      <c r="DB13" s="355"/>
      <c r="DC13" s="355"/>
      <c r="DD13" s="355"/>
      <c r="DE13" s="355"/>
      <c r="DF13" s="355"/>
      <c r="DG13" s="355"/>
      <c r="DH13" s="355"/>
      <c r="DI13" s="355"/>
      <c r="DJ13" s="355"/>
      <c r="DK13" s="355"/>
      <c r="DL13" s="355"/>
      <c r="DM13" s="355"/>
      <c r="DN13" s="355"/>
      <c r="DO13" s="355"/>
      <c r="DP13" s="355"/>
      <c r="DQ13" s="355"/>
      <c r="DR13" s="355"/>
      <c r="DS13" s="355"/>
      <c r="DT13" s="356"/>
      <c r="DU13" s="356"/>
    </row>
    <row r="14" spans="1:125" s="10" customFormat="1" ht="65.25" customHeight="1" x14ac:dyDescent="0.25">
      <c r="A14" s="656"/>
      <c r="B14" s="653"/>
      <c r="C14" s="655"/>
      <c r="D14" s="653" t="s">
        <v>83</v>
      </c>
      <c r="E14" s="666">
        <v>0.04</v>
      </c>
      <c r="F14" s="653" t="s">
        <v>84</v>
      </c>
      <c r="G14" s="13" t="s">
        <v>85</v>
      </c>
      <c r="H14" s="107" t="s">
        <v>86</v>
      </c>
      <c r="I14" s="48">
        <v>3201001</v>
      </c>
      <c r="J14" s="43" t="s">
        <v>87</v>
      </c>
      <c r="K14" s="8" t="s">
        <v>88</v>
      </c>
      <c r="L14" s="11">
        <v>320100101</v>
      </c>
      <c r="M14" s="9" t="s">
        <v>89</v>
      </c>
      <c r="N14" s="9"/>
      <c r="O14" s="9"/>
      <c r="P14" s="71"/>
      <c r="Q14" s="71"/>
      <c r="R14" s="303">
        <v>25569599.344954561</v>
      </c>
      <c r="S14" s="71"/>
      <c r="T14" s="71"/>
      <c r="U14" s="71"/>
      <c r="V14" s="71"/>
      <c r="W14" s="71"/>
      <c r="X14" s="71"/>
      <c r="Y14" s="71"/>
      <c r="Z14" s="71"/>
      <c r="AA14" s="71"/>
      <c r="AB14" s="391" t="s">
        <v>32</v>
      </c>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3"/>
      <c r="AY14" s="353"/>
      <c r="AZ14" s="353"/>
      <c r="BA14" s="353"/>
      <c r="BB14" s="353"/>
      <c r="BC14" s="353"/>
      <c r="BD14" s="353"/>
      <c r="BE14" s="353"/>
      <c r="BF14" s="353"/>
      <c r="BG14" s="353"/>
      <c r="BH14" s="353"/>
      <c r="BI14" s="353"/>
      <c r="BJ14" s="353"/>
      <c r="BK14" s="353"/>
      <c r="BL14" s="353"/>
      <c r="BM14" s="353"/>
      <c r="BN14" s="353"/>
      <c r="BO14" s="353"/>
      <c r="BP14" s="353"/>
      <c r="BQ14" s="353"/>
      <c r="BR14" s="353"/>
      <c r="BS14" s="353"/>
      <c r="BT14" s="353"/>
      <c r="BU14" s="353"/>
      <c r="BV14" s="353"/>
      <c r="BW14" s="353"/>
      <c r="BX14" s="353"/>
      <c r="BY14" s="353"/>
      <c r="BZ14" s="353"/>
      <c r="CA14" s="353"/>
      <c r="CB14" s="353"/>
      <c r="CC14" s="353"/>
      <c r="CD14" s="353"/>
      <c r="CE14" s="353"/>
      <c r="CF14" s="353"/>
      <c r="CG14" s="353"/>
      <c r="CH14" s="353"/>
      <c r="CI14" s="353"/>
      <c r="CJ14" s="353"/>
      <c r="CK14" s="353"/>
      <c r="CL14" s="353"/>
      <c r="CM14" s="353"/>
      <c r="CN14" s="353"/>
      <c r="CO14" s="353"/>
      <c r="CP14" s="353"/>
      <c r="CQ14" s="353"/>
      <c r="CR14" s="353"/>
      <c r="CS14" s="353"/>
      <c r="CT14" s="353"/>
      <c r="CU14" s="353"/>
      <c r="CV14" s="353"/>
      <c r="CW14" s="353"/>
      <c r="CX14" s="353"/>
      <c r="CY14" s="353"/>
      <c r="CZ14" s="353"/>
      <c r="DA14" s="353"/>
      <c r="DB14" s="353"/>
      <c r="DC14" s="353"/>
      <c r="DD14" s="353"/>
      <c r="DE14" s="353"/>
      <c r="DF14" s="353"/>
      <c r="DG14" s="353"/>
      <c r="DH14" s="353"/>
      <c r="DI14" s="353"/>
      <c r="DJ14" s="353"/>
      <c r="DK14" s="353"/>
      <c r="DL14" s="353"/>
      <c r="DM14" s="353"/>
      <c r="DN14" s="353"/>
      <c r="DO14" s="353"/>
      <c r="DP14" s="353"/>
      <c r="DQ14" s="353"/>
      <c r="DR14" s="353"/>
      <c r="DS14" s="353"/>
      <c r="DT14" s="354"/>
      <c r="DU14" s="354"/>
    </row>
    <row r="15" spans="1:125" s="10" customFormat="1" ht="65.25" customHeight="1" x14ac:dyDescent="0.25">
      <c r="A15" s="656"/>
      <c r="B15" s="653"/>
      <c r="C15" s="655"/>
      <c r="D15" s="653"/>
      <c r="E15" s="666"/>
      <c r="F15" s="653"/>
      <c r="G15" s="13" t="s">
        <v>90</v>
      </c>
      <c r="H15" s="107" t="s">
        <v>91</v>
      </c>
      <c r="I15" s="48">
        <v>3201001</v>
      </c>
      <c r="J15" s="43" t="s">
        <v>87</v>
      </c>
      <c r="K15" s="8" t="s">
        <v>88</v>
      </c>
      <c r="L15" s="11">
        <v>320100102</v>
      </c>
      <c r="M15" s="9" t="s">
        <v>92</v>
      </c>
      <c r="N15" s="9"/>
      <c r="O15" s="9"/>
      <c r="P15" s="71"/>
      <c r="Q15" s="71"/>
      <c r="R15" s="71"/>
      <c r="S15" s="71"/>
      <c r="T15" s="303">
        <v>28730001.823990956</v>
      </c>
      <c r="U15" s="71"/>
      <c r="V15" s="303">
        <v>32281030.049436238</v>
      </c>
      <c r="W15" s="71"/>
      <c r="X15" s="303">
        <v>36270965.363546558</v>
      </c>
      <c r="Y15" s="71"/>
      <c r="Z15" s="303">
        <v>40754056.682480916</v>
      </c>
      <c r="AA15" s="71"/>
      <c r="AB15" s="391" t="s">
        <v>32</v>
      </c>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53"/>
      <c r="BG15" s="353"/>
      <c r="BH15" s="353"/>
      <c r="BI15" s="353"/>
      <c r="BJ15" s="353"/>
      <c r="BK15" s="353"/>
      <c r="BL15" s="353"/>
      <c r="BM15" s="353"/>
      <c r="BN15" s="353"/>
      <c r="BO15" s="353"/>
      <c r="BP15" s="353"/>
      <c r="BQ15" s="353"/>
      <c r="BR15" s="353"/>
      <c r="BS15" s="353"/>
      <c r="BT15" s="353"/>
      <c r="BU15" s="353"/>
      <c r="BV15" s="353"/>
      <c r="BW15" s="353"/>
      <c r="BX15" s="353"/>
      <c r="BY15" s="353"/>
      <c r="BZ15" s="353"/>
      <c r="CA15" s="353"/>
      <c r="CB15" s="353"/>
      <c r="CC15" s="353"/>
      <c r="CD15" s="353"/>
      <c r="CE15" s="353"/>
      <c r="CF15" s="353"/>
      <c r="CG15" s="353"/>
      <c r="CH15" s="353"/>
      <c r="CI15" s="353"/>
      <c r="CJ15" s="353"/>
      <c r="CK15" s="353"/>
      <c r="CL15" s="353"/>
      <c r="CM15" s="353"/>
      <c r="CN15" s="353"/>
      <c r="CO15" s="353"/>
      <c r="CP15" s="353"/>
      <c r="CQ15" s="353"/>
      <c r="CR15" s="353"/>
      <c r="CS15" s="353"/>
      <c r="CT15" s="353"/>
      <c r="CU15" s="353"/>
      <c r="CV15" s="353"/>
      <c r="CW15" s="353"/>
      <c r="CX15" s="353"/>
      <c r="CY15" s="353"/>
      <c r="CZ15" s="353"/>
      <c r="DA15" s="353"/>
      <c r="DB15" s="353"/>
      <c r="DC15" s="353"/>
      <c r="DD15" s="353"/>
      <c r="DE15" s="353"/>
      <c r="DF15" s="353"/>
      <c r="DG15" s="353"/>
      <c r="DH15" s="353"/>
      <c r="DI15" s="353"/>
      <c r="DJ15" s="353"/>
      <c r="DK15" s="353"/>
      <c r="DL15" s="353"/>
      <c r="DM15" s="353"/>
      <c r="DN15" s="353"/>
      <c r="DO15" s="353"/>
      <c r="DP15" s="353"/>
      <c r="DQ15" s="353"/>
      <c r="DR15" s="353"/>
      <c r="DS15" s="353"/>
      <c r="DT15" s="354"/>
      <c r="DU15" s="354"/>
    </row>
    <row r="16" spans="1:125" s="10" customFormat="1" ht="65.25" customHeight="1" x14ac:dyDescent="0.25">
      <c r="A16" s="656"/>
      <c r="B16" s="653"/>
      <c r="C16" s="655"/>
      <c r="D16" s="653"/>
      <c r="E16" s="666">
        <v>0.04</v>
      </c>
      <c r="F16" s="653" t="s">
        <v>93</v>
      </c>
      <c r="G16" s="13" t="s">
        <v>904</v>
      </c>
      <c r="H16" s="43" t="s">
        <v>95</v>
      </c>
      <c r="I16" s="48">
        <v>3201027</v>
      </c>
      <c r="J16" s="108" t="s">
        <v>96</v>
      </c>
      <c r="K16" s="18" t="s">
        <v>97</v>
      </c>
      <c r="L16" s="11">
        <v>320102700</v>
      </c>
      <c r="M16" s="9" t="s">
        <v>98</v>
      </c>
      <c r="N16" s="571"/>
      <c r="O16" s="570"/>
      <c r="P16" s="303">
        <v>2205522120.1240244</v>
      </c>
      <c r="Q16" s="303">
        <v>754064828.44967008</v>
      </c>
      <c r="R16" s="303">
        <v>659241552.42562199</v>
      </c>
      <c r="S16" s="303">
        <v>556951520.26688302</v>
      </c>
      <c r="T16" s="303">
        <v>570091244.16578865</v>
      </c>
      <c r="U16" s="303">
        <v>681327938.12178802</v>
      </c>
      <c r="V16" s="303">
        <v>821174571.03081095</v>
      </c>
      <c r="W16" s="303">
        <v>702696552.40875411</v>
      </c>
      <c r="X16" s="303">
        <v>885566383.92527318</v>
      </c>
      <c r="Y16" s="303">
        <v>859914356.66776538</v>
      </c>
      <c r="Z16" s="303">
        <v>1043410954.2002838</v>
      </c>
      <c r="AA16" s="303">
        <v>590642704.96145725</v>
      </c>
      <c r="AB16" s="391" t="s">
        <v>32</v>
      </c>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c r="BP16" s="353"/>
      <c r="BQ16" s="353"/>
      <c r="BR16" s="353"/>
      <c r="BS16" s="353"/>
      <c r="BT16" s="353"/>
      <c r="BU16" s="353"/>
      <c r="BV16" s="353"/>
      <c r="BW16" s="353"/>
      <c r="BX16" s="353"/>
      <c r="BY16" s="353"/>
      <c r="BZ16" s="353"/>
      <c r="CA16" s="353"/>
      <c r="CB16" s="353"/>
      <c r="CC16" s="353"/>
      <c r="CD16" s="353"/>
      <c r="CE16" s="353"/>
      <c r="CF16" s="353"/>
      <c r="CG16" s="353"/>
      <c r="CH16" s="353"/>
      <c r="CI16" s="353"/>
      <c r="CJ16" s="353"/>
      <c r="CK16" s="353"/>
      <c r="CL16" s="353"/>
      <c r="CM16" s="353"/>
      <c r="CN16" s="353"/>
      <c r="CO16" s="353"/>
      <c r="CP16" s="353"/>
      <c r="CQ16" s="353"/>
      <c r="CR16" s="353"/>
      <c r="CS16" s="353"/>
      <c r="CT16" s="353"/>
      <c r="CU16" s="353"/>
      <c r="CV16" s="353"/>
      <c r="CW16" s="353"/>
      <c r="CX16" s="353"/>
      <c r="CY16" s="353"/>
      <c r="CZ16" s="353"/>
      <c r="DA16" s="353"/>
      <c r="DB16" s="353"/>
      <c r="DC16" s="353"/>
      <c r="DD16" s="353"/>
      <c r="DE16" s="353"/>
      <c r="DF16" s="353"/>
      <c r="DG16" s="353"/>
      <c r="DH16" s="353"/>
      <c r="DI16" s="353"/>
      <c r="DJ16" s="353"/>
      <c r="DK16" s="353"/>
      <c r="DL16" s="353"/>
      <c r="DM16" s="353"/>
      <c r="DN16" s="353"/>
      <c r="DO16" s="353"/>
      <c r="DP16" s="353"/>
      <c r="DQ16" s="353"/>
      <c r="DR16" s="353"/>
      <c r="DS16" s="353"/>
      <c r="DT16" s="354"/>
      <c r="DU16" s="354"/>
    </row>
    <row r="17" spans="1:125" s="10" customFormat="1" ht="80.25" customHeight="1" x14ac:dyDescent="0.25">
      <c r="A17" s="656"/>
      <c r="B17" s="653"/>
      <c r="C17" s="655"/>
      <c r="D17" s="653"/>
      <c r="E17" s="666"/>
      <c r="F17" s="653"/>
      <c r="G17" s="664" t="s">
        <v>905</v>
      </c>
      <c r="H17" s="665" t="s">
        <v>100</v>
      </c>
      <c r="I17" s="48">
        <v>3201025</v>
      </c>
      <c r="J17" s="64" t="s">
        <v>101</v>
      </c>
      <c r="K17" s="19" t="s">
        <v>102</v>
      </c>
      <c r="L17" s="11">
        <v>320102500</v>
      </c>
      <c r="M17" s="20" t="s">
        <v>103</v>
      </c>
      <c r="N17" s="571"/>
      <c r="O17" s="570"/>
      <c r="P17" s="303">
        <v>667515987.6208818</v>
      </c>
      <c r="Q17" s="303">
        <v>496518750</v>
      </c>
      <c r="R17" s="303">
        <v>521344687.5</v>
      </c>
      <c r="S17" s="303">
        <v>547411921.875</v>
      </c>
      <c r="T17" s="303">
        <v>574782517.96875</v>
      </c>
      <c r="U17" s="303">
        <v>603521643.8671875</v>
      </c>
      <c r="V17" s="303">
        <v>633697726.06054687</v>
      </c>
      <c r="W17" s="303">
        <v>665382612.36357427</v>
      </c>
      <c r="X17" s="303">
        <v>698651742.98175299</v>
      </c>
      <c r="Y17" s="303">
        <v>733584330.13084066</v>
      </c>
      <c r="Z17" s="303">
        <v>770263546.63738275</v>
      </c>
      <c r="AA17" s="363">
        <v>808776723.96925199</v>
      </c>
      <c r="AB17" s="393" t="s">
        <v>104</v>
      </c>
    </row>
    <row r="18" spans="1:125" s="10" customFormat="1" ht="51.75" customHeight="1" x14ac:dyDescent="0.25">
      <c r="A18" s="656"/>
      <c r="B18" s="653"/>
      <c r="C18" s="655"/>
      <c r="D18" s="653"/>
      <c r="E18" s="666"/>
      <c r="F18" s="653"/>
      <c r="G18" s="664"/>
      <c r="H18" s="665"/>
      <c r="I18" s="48">
        <v>3201026</v>
      </c>
      <c r="J18" s="64" t="s">
        <v>105</v>
      </c>
      <c r="K18" s="19" t="s">
        <v>106</v>
      </c>
      <c r="L18" s="11">
        <v>320102600</v>
      </c>
      <c r="M18" s="20" t="s">
        <v>107</v>
      </c>
      <c r="N18" s="571"/>
      <c r="O18" s="570"/>
      <c r="P18" s="302">
        <v>667515987.6208818</v>
      </c>
      <c r="Q18" s="302">
        <v>496518750</v>
      </c>
      <c r="R18" s="302">
        <v>521344687.5</v>
      </c>
      <c r="S18" s="302">
        <v>547411921.875</v>
      </c>
      <c r="T18" s="302">
        <v>574782517.96875</v>
      </c>
      <c r="U18" s="302">
        <v>603521643.8671875</v>
      </c>
      <c r="V18" s="302">
        <v>633697726.06054687</v>
      </c>
      <c r="W18" s="302">
        <v>665382612.36357427</v>
      </c>
      <c r="X18" s="302">
        <v>698651742.98175299</v>
      </c>
      <c r="Y18" s="302">
        <v>733584330.13084066</v>
      </c>
      <c r="Z18" s="302">
        <v>770263546.63738275</v>
      </c>
      <c r="AA18" s="359">
        <v>808776723.96925199</v>
      </c>
      <c r="AB18" s="393" t="s">
        <v>104</v>
      </c>
    </row>
    <row r="19" spans="1:125" s="10" customFormat="1" ht="71.25" customHeight="1" x14ac:dyDescent="0.25">
      <c r="A19" s="656"/>
      <c r="B19" s="653"/>
      <c r="C19" s="655"/>
      <c r="D19" s="653"/>
      <c r="E19" s="666">
        <v>0.09</v>
      </c>
      <c r="F19" s="653" t="s">
        <v>108</v>
      </c>
      <c r="G19" s="664" t="s">
        <v>903</v>
      </c>
      <c r="H19" s="665" t="s">
        <v>109</v>
      </c>
      <c r="I19" s="48" t="s">
        <v>110</v>
      </c>
      <c r="J19" s="64" t="s">
        <v>111</v>
      </c>
      <c r="K19" s="8" t="s">
        <v>112</v>
      </c>
      <c r="L19" s="11" t="s">
        <v>113</v>
      </c>
      <c r="M19" s="9" t="s">
        <v>114</v>
      </c>
      <c r="N19" s="571"/>
      <c r="O19" s="570"/>
      <c r="P19" s="71">
        <v>0</v>
      </c>
      <c r="Q19" s="71"/>
      <c r="R19" s="303">
        <v>57531598.52614776</v>
      </c>
      <c r="S19" s="71"/>
      <c r="T19" s="71"/>
      <c r="U19" s="71"/>
      <c r="V19" s="303">
        <v>72632317.611231521</v>
      </c>
      <c r="W19" s="71"/>
      <c r="X19" s="71"/>
      <c r="Y19" s="71"/>
      <c r="Z19" s="303">
        <v>91696627.535582066</v>
      </c>
      <c r="AA19" s="71"/>
      <c r="AB19" s="391" t="s">
        <v>32</v>
      </c>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3"/>
      <c r="BV19" s="353"/>
      <c r="BW19" s="353"/>
      <c r="BX19" s="353"/>
      <c r="BY19" s="353"/>
      <c r="BZ19" s="353"/>
      <c r="CA19" s="353"/>
      <c r="CB19" s="353"/>
      <c r="CC19" s="353"/>
      <c r="CD19" s="353"/>
      <c r="CE19" s="353"/>
      <c r="CF19" s="353"/>
      <c r="CG19" s="353"/>
      <c r="CH19" s="353"/>
      <c r="CI19" s="353"/>
      <c r="CJ19" s="353"/>
      <c r="CK19" s="353"/>
      <c r="CL19" s="353"/>
      <c r="CM19" s="353"/>
      <c r="CN19" s="353"/>
      <c r="CO19" s="353"/>
      <c r="CP19" s="353"/>
      <c r="CQ19" s="353"/>
      <c r="CR19" s="353"/>
      <c r="CS19" s="353"/>
      <c r="CT19" s="353"/>
      <c r="CU19" s="353"/>
      <c r="CV19" s="353"/>
      <c r="CW19" s="353"/>
      <c r="CX19" s="353"/>
      <c r="CY19" s="353"/>
      <c r="CZ19" s="353"/>
      <c r="DA19" s="353"/>
      <c r="DB19" s="353"/>
      <c r="DC19" s="353"/>
      <c r="DD19" s="353"/>
      <c r="DE19" s="353"/>
      <c r="DF19" s="353"/>
      <c r="DG19" s="353"/>
      <c r="DH19" s="353"/>
      <c r="DI19" s="353"/>
      <c r="DJ19" s="353"/>
      <c r="DK19" s="353"/>
      <c r="DL19" s="353"/>
      <c r="DM19" s="353"/>
      <c r="DN19" s="353"/>
      <c r="DO19" s="353"/>
      <c r="DP19" s="353"/>
      <c r="DQ19" s="353"/>
      <c r="DR19" s="353"/>
      <c r="DS19" s="353"/>
      <c r="DT19" s="354"/>
      <c r="DU19" s="354"/>
    </row>
    <row r="20" spans="1:125" s="10" customFormat="1" ht="105" customHeight="1" x14ac:dyDescent="0.25">
      <c r="A20" s="656"/>
      <c r="B20" s="653"/>
      <c r="C20" s="655"/>
      <c r="D20" s="653"/>
      <c r="E20" s="666"/>
      <c r="F20" s="653"/>
      <c r="G20" s="664"/>
      <c r="H20" s="665"/>
      <c r="I20" s="48" t="s">
        <v>115</v>
      </c>
      <c r="J20" s="64" t="s">
        <v>116</v>
      </c>
      <c r="K20" s="8" t="s">
        <v>117</v>
      </c>
      <c r="L20" s="11" t="s">
        <v>118</v>
      </c>
      <c r="M20" s="9" t="s">
        <v>119</v>
      </c>
      <c r="N20" s="571"/>
      <c r="O20" s="570"/>
      <c r="P20" s="303">
        <v>72278649.316351175</v>
      </c>
      <c r="Q20" s="303">
        <v>27137546.474598002</v>
      </c>
      <c r="R20" s="303">
        <v>57531598.52614776</v>
      </c>
      <c r="S20" s="303">
        <v>60983494.437716633</v>
      </c>
      <c r="T20" s="303">
        <v>64642504.103979647</v>
      </c>
      <c r="U20" s="303">
        <v>68521054.350218415</v>
      </c>
      <c r="V20" s="303">
        <v>72632317.611231521</v>
      </c>
      <c r="W20" s="303">
        <v>38495128.33395271</v>
      </c>
      <c r="X20" s="303">
        <v>81609672.067979753</v>
      </c>
      <c r="Y20" s="303">
        <v>86506252.392058536</v>
      </c>
      <c r="Z20" s="303">
        <v>91696627.535582066</v>
      </c>
      <c r="AA20" s="303">
        <v>48599212.593858495</v>
      </c>
      <c r="AB20" s="391" t="s">
        <v>32</v>
      </c>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c r="BW20" s="353"/>
      <c r="BX20" s="353"/>
      <c r="BY20" s="353"/>
      <c r="BZ20" s="353"/>
      <c r="CA20" s="353"/>
      <c r="CB20" s="353"/>
      <c r="CC20" s="353"/>
      <c r="CD20" s="353"/>
      <c r="CE20" s="353"/>
      <c r="CF20" s="353"/>
      <c r="CG20" s="353"/>
      <c r="CH20" s="353"/>
      <c r="CI20" s="353"/>
      <c r="CJ20" s="353"/>
      <c r="CK20" s="353"/>
      <c r="CL20" s="353"/>
      <c r="CM20" s="353"/>
      <c r="CN20" s="353"/>
      <c r="CO20" s="353"/>
      <c r="CP20" s="353"/>
      <c r="CQ20" s="353"/>
      <c r="CR20" s="353"/>
      <c r="CS20" s="353"/>
      <c r="CT20" s="353"/>
      <c r="CU20" s="353"/>
      <c r="CV20" s="353"/>
      <c r="CW20" s="353"/>
      <c r="CX20" s="353"/>
      <c r="CY20" s="353"/>
      <c r="CZ20" s="353"/>
      <c r="DA20" s="353"/>
      <c r="DB20" s="353"/>
      <c r="DC20" s="353"/>
      <c r="DD20" s="353"/>
      <c r="DE20" s="353"/>
      <c r="DF20" s="353"/>
      <c r="DG20" s="353"/>
      <c r="DH20" s="353"/>
      <c r="DI20" s="353"/>
      <c r="DJ20" s="353"/>
      <c r="DK20" s="353"/>
      <c r="DL20" s="353"/>
      <c r="DM20" s="353"/>
      <c r="DN20" s="353"/>
      <c r="DO20" s="353"/>
      <c r="DP20" s="353"/>
      <c r="DQ20" s="353"/>
      <c r="DR20" s="353"/>
      <c r="DS20" s="353"/>
      <c r="DT20" s="354"/>
      <c r="DU20" s="354"/>
    </row>
    <row r="21" spans="1:125" s="10" customFormat="1" ht="81.75" customHeight="1" x14ac:dyDescent="0.25">
      <c r="A21" s="656"/>
      <c r="B21" s="653"/>
      <c r="C21" s="655"/>
      <c r="D21" s="297"/>
      <c r="E21" s="300"/>
      <c r="F21" s="297" t="s">
        <v>901</v>
      </c>
      <c r="G21" s="298" t="s">
        <v>902</v>
      </c>
      <c r="H21" s="299" t="s">
        <v>900</v>
      </c>
      <c r="I21" s="301">
        <v>3201001</v>
      </c>
      <c r="J21" s="299" t="s">
        <v>87</v>
      </c>
      <c r="K21" s="8" t="s">
        <v>88</v>
      </c>
      <c r="L21" s="298">
        <v>320100111</v>
      </c>
      <c r="M21" s="9" t="s">
        <v>138</v>
      </c>
      <c r="N21" s="571"/>
      <c r="O21" s="570"/>
      <c r="P21" s="71"/>
      <c r="Q21" s="303">
        <v>27137546.474598002</v>
      </c>
      <c r="R21" s="71"/>
      <c r="S21" s="71"/>
      <c r="T21" s="71"/>
      <c r="U21" s="71"/>
      <c r="V21" s="71"/>
      <c r="W21" s="303">
        <v>38495128.33395271</v>
      </c>
      <c r="X21" s="71"/>
      <c r="Y21" s="71"/>
      <c r="Z21" s="71"/>
      <c r="AA21" s="303">
        <v>48599212.593858495</v>
      </c>
      <c r="AB21" s="391" t="s">
        <v>32</v>
      </c>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53"/>
      <c r="BG21" s="353"/>
      <c r="BH21" s="353"/>
      <c r="BI21" s="353"/>
      <c r="BJ21" s="353"/>
      <c r="BK21" s="353"/>
      <c r="BL21" s="353"/>
      <c r="BM21" s="353"/>
      <c r="BN21" s="353"/>
      <c r="BO21" s="353"/>
      <c r="BP21" s="353"/>
      <c r="BQ21" s="353"/>
      <c r="BR21" s="353"/>
      <c r="BS21" s="353"/>
      <c r="BT21" s="353"/>
      <c r="BU21" s="353"/>
      <c r="BV21" s="353"/>
      <c r="BW21" s="353"/>
      <c r="BX21" s="353"/>
      <c r="BY21" s="353"/>
      <c r="BZ21" s="353"/>
      <c r="CA21" s="353"/>
      <c r="CB21" s="353"/>
      <c r="CC21" s="353"/>
      <c r="CD21" s="353"/>
      <c r="CE21" s="353"/>
      <c r="CF21" s="353"/>
      <c r="CG21" s="353"/>
      <c r="CH21" s="353"/>
      <c r="CI21" s="353"/>
      <c r="CJ21" s="353"/>
      <c r="CK21" s="353"/>
      <c r="CL21" s="353"/>
      <c r="CM21" s="353"/>
      <c r="CN21" s="353"/>
      <c r="CO21" s="353"/>
      <c r="CP21" s="353"/>
      <c r="CQ21" s="353"/>
      <c r="CR21" s="353"/>
      <c r="CS21" s="353"/>
      <c r="CT21" s="353"/>
      <c r="CU21" s="353"/>
      <c r="CV21" s="353"/>
      <c r="CW21" s="353"/>
      <c r="CX21" s="353"/>
      <c r="CY21" s="353"/>
      <c r="CZ21" s="353"/>
      <c r="DA21" s="353"/>
      <c r="DB21" s="353"/>
      <c r="DC21" s="353"/>
      <c r="DD21" s="353"/>
      <c r="DE21" s="353"/>
      <c r="DF21" s="353"/>
      <c r="DG21" s="353"/>
      <c r="DH21" s="353"/>
      <c r="DI21" s="353"/>
      <c r="DJ21" s="353"/>
      <c r="DK21" s="353"/>
      <c r="DL21" s="353"/>
      <c r="DM21" s="353"/>
      <c r="DN21" s="353"/>
      <c r="DO21" s="353"/>
      <c r="DP21" s="353"/>
      <c r="DQ21" s="353"/>
      <c r="DR21" s="353"/>
      <c r="DS21" s="353"/>
      <c r="DT21" s="354"/>
      <c r="DU21" s="354"/>
    </row>
    <row r="22" spans="1:125" s="131" customFormat="1" ht="24.75" customHeight="1" x14ac:dyDescent="0.25">
      <c r="A22" s="656"/>
      <c r="B22" s="653"/>
      <c r="C22" s="655"/>
      <c r="D22" s="123"/>
      <c r="E22" s="124"/>
      <c r="F22" s="123"/>
      <c r="G22" s="125"/>
      <c r="H22" s="128"/>
      <c r="I22" s="127"/>
      <c r="J22" s="137"/>
      <c r="K22" s="128"/>
      <c r="L22" s="127"/>
      <c r="M22" s="130"/>
      <c r="N22" s="130"/>
      <c r="O22" s="569"/>
      <c r="P22" s="568">
        <f t="shared" ref="P22:AA22" si="2">SUM(P14:P21)</f>
        <v>3612832744.6821394</v>
      </c>
      <c r="Q22" s="135">
        <f t="shared" si="2"/>
        <v>1801377421.3988659</v>
      </c>
      <c r="R22" s="135">
        <f t="shared" si="2"/>
        <v>1842563723.8228722</v>
      </c>
      <c r="S22" s="135">
        <f t="shared" si="2"/>
        <v>1712758858.4545996</v>
      </c>
      <c r="T22" s="135">
        <f t="shared" si="2"/>
        <v>1813028786.0312591</v>
      </c>
      <c r="U22" s="135">
        <f t="shared" si="2"/>
        <v>1956892280.2063813</v>
      </c>
      <c r="V22" s="135">
        <f t="shared" si="2"/>
        <v>2266115688.4238038</v>
      </c>
      <c r="W22" s="135">
        <f t="shared" si="2"/>
        <v>2110452033.803808</v>
      </c>
      <c r="X22" s="135">
        <f t="shared" si="2"/>
        <v>2400750507.3203053</v>
      </c>
      <c r="Y22" s="135">
        <f t="shared" si="2"/>
        <v>2413589269.3215051</v>
      </c>
      <c r="Z22" s="135">
        <f t="shared" si="2"/>
        <v>2808085359.228694</v>
      </c>
      <c r="AA22" s="135">
        <f t="shared" si="2"/>
        <v>2305394578.0876789</v>
      </c>
      <c r="AB22" s="394"/>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c r="BA22" s="355"/>
      <c r="BB22" s="355"/>
      <c r="BC22" s="355"/>
      <c r="BD22" s="355"/>
      <c r="BE22" s="355"/>
      <c r="BF22" s="355"/>
      <c r="BG22" s="355"/>
      <c r="BH22" s="355"/>
      <c r="BI22" s="355"/>
      <c r="BJ22" s="355"/>
      <c r="BK22" s="355"/>
      <c r="BL22" s="355"/>
      <c r="BM22" s="355"/>
      <c r="BN22" s="355"/>
      <c r="BO22" s="355"/>
      <c r="BP22" s="355"/>
      <c r="BQ22" s="355"/>
      <c r="BR22" s="355"/>
      <c r="BS22" s="355"/>
      <c r="BT22" s="355"/>
      <c r="BU22" s="355"/>
      <c r="BV22" s="355"/>
      <c r="BW22" s="355"/>
      <c r="BX22" s="355"/>
      <c r="BY22" s="355"/>
      <c r="BZ22" s="355"/>
      <c r="CA22" s="355"/>
      <c r="CB22" s="355"/>
      <c r="CC22" s="355"/>
      <c r="CD22" s="355"/>
      <c r="CE22" s="355"/>
      <c r="CF22" s="355"/>
      <c r="CG22" s="355"/>
      <c r="CH22" s="355"/>
      <c r="CI22" s="355"/>
      <c r="CJ22" s="355"/>
      <c r="CK22" s="355"/>
      <c r="CL22" s="355"/>
      <c r="CM22" s="355"/>
      <c r="CN22" s="355"/>
      <c r="CO22" s="355"/>
      <c r="CP22" s="355"/>
      <c r="CQ22" s="355"/>
      <c r="CR22" s="355"/>
      <c r="CS22" s="355"/>
      <c r="CT22" s="355"/>
      <c r="CU22" s="355"/>
      <c r="CV22" s="355"/>
      <c r="CW22" s="355"/>
      <c r="CX22" s="355"/>
      <c r="CY22" s="355"/>
      <c r="CZ22" s="355"/>
      <c r="DA22" s="355"/>
      <c r="DB22" s="355"/>
      <c r="DC22" s="355"/>
      <c r="DD22" s="355"/>
      <c r="DE22" s="355"/>
      <c r="DF22" s="355"/>
      <c r="DG22" s="355"/>
      <c r="DH22" s="355"/>
      <c r="DI22" s="355"/>
      <c r="DJ22" s="355"/>
      <c r="DK22" s="355"/>
      <c r="DL22" s="355"/>
      <c r="DM22" s="355"/>
      <c r="DN22" s="355"/>
      <c r="DO22" s="355"/>
      <c r="DP22" s="355"/>
      <c r="DQ22" s="355"/>
      <c r="DR22" s="355"/>
      <c r="DS22" s="355"/>
      <c r="DT22" s="356"/>
      <c r="DU22" s="356"/>
    </row>
    <row r="23" spans="1:125" s="10" customFormat="1" ht="86.25" customHeight="1" x14ac:dyDescent="0.25">
      <c r="A23" s="656"/>
      <c r="B23" s="653"/>
      <c r="C23" s="655"/>
      <c r="D23" s="653" t="s">
        <v>120</v>
      </c>
      <c r="E23" s="666">
        <v>0.04</v>
      </c>
      <c r="F23" s="653" t="s">
        <v>121</v>
      </c>
      <c r="G23" s="13" t="s">
        <v>122</v>
      </c>
      <c r="H23" s="107" t="s">
        <v>123</v>
      </c>
      <c r="I23" s="48">
        <v>3201001</v>
      </c>
      <c r="J23" s="43" t="s">
        <v>87</v>
      </c>
      <c r="K23" s="8" t="s">
        <v>88</v>
      </c>
      <c r="L23" s="11">
        <v>320100106</v>
      </c>
      <c r="M23" s="9" t="s">
        <v>124</v>
      </c>
      <c r="N23" s="571"/>
      <c r="O23" s="570"/>
      <c r="P23" s="71">
        <v>0</v>
      </c>
      <c r="Q23" s="71"/>
      <c r="R23" s="303">
        <v>17046399.563303042</v>
      </c>
      <c r="S23" s="71"/>
      <c r="T23" s="71"/>
      <c r="U23" s="71"/>
      <c r="V23" s="303">
        <v>21520686.699624158</v>
      </c>
      <c r="W23" s="71"/>
      <c r="X23" s="71"/>
      <c r="Y23" s="71"/>
      <c r="Z23" s="303">
        <v>27169371.121653944</v>
      </c>
      <c r="AA23" s="71"/>
      <c r="AB23" s="391" t="s">
        <v>32</v>
      </c>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c r="BB23" s="353"/>
      <c r="BC23" s="353"/>
      <c r="BD23" s="353"/>
      <c r="BE23" s="353"/>
      <c r="BF23" s="353"/>
      <c r="BG23" s="353"/>
      <c r="BH23" s="353"/>
      <c r="BI23" s="353"/>
      <c r="BJ23" s="353"/>
      <c r="BK23" s="353"/>
      <c r="BL23" s="353"/>
      <c r="BM23" s="353"/>
      <c r="BN23" s="353"/>
      <c r="BO23" s="353"/>
      <c r="BP23" s="353"/>
      <c r="BQ23" s="353"/>
      <c r="BR23" s="353"/>
      <c r="BS23" s="353"/>
      <c r="BT23" s="353"/>
      <c r="BU23" s="353"/>
      <c r="BV23" s="353"/>
      <c r="BW23" s="353"/>
      <c r="BX23" s="353"/>
      <c r="BY23" s="353"/>
      <c r="BZ23" s="353"/>
      <c r="CA23" s="353"/>
      <c r="CB23" s="353"/>
      <c r="CC23" s="353"/>
      <c r="CD23" s="353"/>
      <c r="CE23" s="353"/>
      <c r="CF23" s="353"/>
      <c r="CG23" s="353"/>
      <c r="CH23" s="353"/>
      <c r="CI23" s="353"/>
      <c r="CJ23" s="353"/>
      <c r="CK23" s="353"/>
      <c r="CL23" s="353"/>
      <c r="CM23" s="353"/>
      <c r="CN23" s="353"/>
      <c r="CO23" s="353"/>
      <c r="CP23" s="353"/>
      <c r="CQ23" s="353"/>
      <c r="CR23" s="353"/>
      <c r="CS23" s="353"/>
      <c r="CT23" s="353"/>
      <c r="CU23" s="353"/>
      <c r="CV23" s="353"/>
      <c r="CW23" s="353"/>
      <c r="CX23" s="353"/>
      <c r="CY23" s="353"/>
      <c r="CZ23" s="353"/>
      <c r="DA23" s="353"/>
      <c r="DB23" s="353"/>
      <c r="DC23" s="353"/>
      <c r="DD23" s="353"/>
      <c r="DE23" s="353"/>
      <c r="DF23" s="353"/>
      <c r="DG23" s="353"/>
      <c r="DH23" s="353"/>
      <c r="DI23" s="353"/>
      <c r="DJ23" s="353"/>
      <c r="DK23" s="353"/>
      <c r="DL23" s="353"/>
      <c r="DM23" s="353"/>
      <c r="DN23" s="353"/>
      <c r="DO23" s="353"/>
      <c r="DP23" s="353"/>
      <c r="DQ23" s="353"/>
      <c r="DR23" s="353"/>
      <c r="DS23" s="353"/>
      <c r="DT23" s="354"/>
      <c r="DU23" s="354"/>
    </row>
    <row r="24" spans="1:125" s="10" customFormat="1" ht="83.25" customHeight="1" x14ac:dyDescent="0.25">
      <c r="A24" s="656"/>
      <c r="B24" s="653"/>
      <c r="C24" s="655"/>
      <c r="D24" s="653"/>
      <c r="E24" s="666"/>
      <c r="F24" s="653"/>
      <c r="G24" s="13" t="s">
        <v>125</v>
      </c>
      <c r="H24" s="107" t="s">
        <v>126</v>
      </c>
      <c r="I24" s="48">
        <v>3201001</v>
      </c>
      <c r="J24" s="43" t="s">
        <v>87</v>
      </c>
      <c r="K24" s="8" t="s">
        <v>88</v>
      </c>
      <c r="L24" s="11">
        <v>320100106</v>
      </c>
      <c r="M24" s="9" t="s">
        <v>124</v>
      </c>
      <c r="N24" s="571"/>
      <c r="O24" s="570"/>
      <c r="P24" s="71">
        <v>0</v>
      </c>
      <c r="Q24" s="71"/>
      <c r="R24" s="303">
        <v>17046399.563303042</v>
      </c>
      <c r="S24" s="71"/>
      <c r="T24" s="71"/>
      <c r="U24" s="71"/>
      <c r="V24" s="303">
        <v>21520686.699624158</v>
      </c>
      <c r="W24" s="71"/>
      <c r="X24" s="71"/>
      <c r="Y24" s="71"/>
      <c r="Z24" s="303">
        <v>27169371.121653944</v>
      </c>
      <c r="AA24" s="71"/>
      <c r="AB24" s="391" t="s">
        <v>32</v>
      </c>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c r="BB24" s="353"/>
      <c r="BC24" s="353"/>
      <c r="BD24" s="353"/>
      <c r="BE24" s="353"/>
      <c r="BF24" s="353"/>
      <c r="BG24" s="353"/>
      <c r="BH24" s="353"/>
      <c r="BI24" s="353"/>
      <c r="BJ24" s="353"/>
      <c r="BK24" s="353"/>
      <c r="BL24" s="353"/>
      <c r="BM24" s="353"/>
      <c r="BN24" s="353"/>
      <c r="BO24" s="353"/>
      <c r="BP24" s="353"/>
      <c r="BQ24" s="353"/>
      <c r="BR24" s="353"/>
      <c r="BS24" s="353"/>
      <c r="BT24" s="353"/>
      <c r="BU24" s="353"/>
      <c r="BV24" s="353"/>
      <c r="BW24" s="353"/>
      <c r="BX24" s="353"/>
      <c r="BY24" s="353"/>
      <c r="BZ24" s="353"/>
      <c r="CA24" s="353"/>
      <c r="CB24" s="353"/>
      <c r="CC24" s="353"/>
      <c r="CD24" s="353"/>
      <c r="CE24" s="353"/>
      <c r="CF24" s="353"/>
      <c r="CG24" s="353"/>
      <c r="CH24" s="353"/>
      <c r="CI24" s="353"/>
      <c r="CJ24" s="353"/>
      <c r="CK24" s="353"/>
      <c r="CL24" s="353"/>
      <c r="CM24" s="353"/>
      <c r="CN24" s="353"/>
      <c r="CO24" s="353"/>
      <c r="CP24" s="353"/>
      <c r="CQ24" s="353"/>
      <c r="CR24" s="353"/>
      <c r="CS24" s="353"/>
      <c r="CT24" s="353"/>
      <c r="CU24" s="353"/>
      <c r="CV24" s="353"/>
      <c r="CW24" s="353"/>
      <c r="CX24" s="353"/>
      <c r="CY24" s="353"/>
      <c r="CZ24" s="353"/>
      <c r="DA24" s="353"/>
      <c r="DB24" s="353"/>
      <c r="DC24" s="353"/>
      <c r="DD24" s="353"/>
      <c r="DE24" s="353"/>
      <c r="DF24" s="353"/>
      <c r="DG24" s="353"/>
      <c r="DH24" s="353"/>
      <c r="DI24" s="353"/>
      <c r="DJ24" s="353"/>
      <c r="DK24" s="353"/>
      <c r="DL24" s="353"/>
      <c r="DM24" s="353"/>
      <c r="DN24" s="353"/>
      <c r="DO24" s="353"/>
      <c r="DP24" s="353"/>
      <c r="DQ24" s="353"/>
      <c r="DR24" s="353"/>
      <c r="DS24" s="353"/>
      <c r="DT24" s="354"/>
      <c r="DU24" s="354"/>
    </row>
    <row r="25" spans="1:125" s="10" customFormat="1" ht="101.25" customHeight="1" x14ac:dyDescent="0.25">
      <c r="A25" s="656"/>
      <c r="B25" s="653"/>
      <c r="C25" s="655"/>
      <c r="D25" s="653"/>
      <c r="E25" s="666"/>
      <c r="F25" s="653"/>
      <c r="G25" s="13" t="s">
        <v>127</v>
      </c>
      <c r="H25" s="107" t="s">
        <v>128</v>
      </c>
      <c r="I25" s="48">
        <v>3201001</v>
      </c>
      <c r="J25" s="43" t="s">
        <v>87</v>
      </c>
      <c r="K25" s="8" t="s">
        <v>88</v>
      </c>
      <c r="L25" s="11">
        <v>320100106</v>
      </c>
      <c r="M25" s="9" t="s">
        <v>124</v>
      </c>
      <c r="N25" s="571"/>
      <c r="O25" s="570"/>
      <c r="P25" s="303">
        <v>21415896.093733672</v>
      </c>
      <c r="Q25" s="303">
        <v>16081509.021984002</v>
      </c>
      <c r="R25" s="303">
        <v>17046399.563303042</v>
      </c>
      <c r="S25" s="303">
        <v>18069183.537101224</v>
      </c>
      <c r="T25" s="303">
        <v>19153334.549327303</v>
      </c>
      <c r="U25" s="303">
        <v>20302534.622286942</v>
      </c>
      <c r="V25" s="303">
        <v>21520686.699624158</v>
      </c>
      <c r="W25" s="303">
        <v>22811927.901601609</v>
      </c>
      <c r="X25" s="303">
        <v>24180643.575697705</v>
      </c>
      <c r="Y25" s="303">
        <v>25631482.190239567</v>
      </c>
      <c r="Z25" s="303">
        <v>27169371.121653944</v>
      </c>
      <c r="AA25" s="303">
        <v>28799533.388953183</v>
      </c>
      <c r="AB25" s="391" t="s">
        <v>32</v>
      </c>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c r="BB25" s="353"/>
      <c r="BC25" s="353"/>
      <c r="BD25" s="353"/>
      <c r="BE25" s="353"/>
      <c r="BF25" s="353"/>
      <c r="BG25" s="353"/>
      <c r="BH25" s="353"/>
      <c r="BI25" s="353"/>
      <c r="BJ25" s="353"/>
      <c r="BK25" s="353"/>
      <c r="BL25" s="353"/>
      <c r="BM25" s="353"/>
      <c r="BN25" s="353"/>
      <c r="BO25" s="353"/>
      <c r="BP25" s="353"/>
      <c r="BQ25" s="353"/>
      <c r="BR25" s="353"/>
      <c r="BS25" s="353"/>
      <c r="BT25" s="353"/>
      <c r="BU25" s="353"/>
      <c r="BV25" s="353"/>
      <c r="BW25" s="353"/>
      <c r="BX25" s="353"/>
      <c r="BY25" s="353"/>
      <c r="BZ25" s="353"/>
      <c r="CA25" s="353"/>
      <c r="CB25" s="353"/>
      <c r="CC25" s="353"/>
      <c r="CD25" s="353"/>
      <c r="CE25" s="353"/>
      <c r="CF25" s="353"/>
      <c r="CG25" s="353"/>
      <c r="CH25" s="353"/>
      <c r="CI25" s="353"/>
      <c r="CJ25" s="353"/>
      <c r="CK25" s="353"/>
      <c r="CL25" s="353"/>
      <c r="CM25" s="353"/>
      <c r="CN25" s="353"/>
      <c r="CO25" s="353"/>
      <c r="CP25" s="353"/>
      <c r="CQ25" s="353"/>
      <c r="CR25" s="353"/>
      <c r="CS25" s="353"/>
      <c r="CT25" s="353"/>
      <c r="CU25" s="353"/>
      <c r="CV25" s="353"/>
      <c r="CW25" s="353"/>
      <c r="CX25" s="353"/>
      <c r="CY25" s="353"/>
      <c r="CZ25" s="353"/>
      <c r="DA25" s="353"/>
      <c r="DB25" s="353"/>
      <c r="DC25" s="353"/>
      <c r="DD25" s="353"/>
      <c r="DE25" s="353"/>
      <c r="DF25" s="353"/>
      <c r="DG25" s="353"/>
      <c r="DH25" s="353"/>
      <c r="DI25" s="353"/>
      <c r="DJ25" s="353"/>
      <c r="DK25" s="353"/>
      <c r="DL25" s="353"/>
      <c r="DM25" s="353"/>
      <c r="DN25" s="353"/>
      <c r="DO25" s="353"/>
      <c r="DP25" s="353"/>
      <c r="DQ25" s="353"/>
      <c r="DR25" s="353"/>
      <c r="DS25" s="353"/>
      <c r="DT25" s="354"/>
      <c r="DU25" s="354"/>
    </row>
    <row r="26" spans="1:125" s="10" customFormat="1" ht="117" customHeight="1" x14ac:dyDescent="0.25">
      <c r="A26" s="656"/>
      <c r="B26" s="653"/>
      <c r="C26" s="655"/>
      <c r="D26" s="653"/>
      <c r="E26" s="666">
        <v>0.04</v>
      </c>
      <c r="F26" s="653" t="s">
        <v>129</v>
      </c>
      <c r="G26" s="13" t="s">
        <v>130</v>
      </c>
      <c r="H26" s="107" t="s">
        <v>131</v>
      </c>
      <c r="I26" s="48">
        <v>3201001</v>
      </c>
      <c r="J26" s="43" t="s">
        <v>87</v>
      </c>
      <c r="K26" s="8" t="s">
        <v>88</v>
      </c>
      <c r="L26" s="11">
        <v>320100109</v>
      </c>
      <c r="M26" s="9" t="s">
        <v>132</v>
      </c>
      <c r="N26" s="571"/>
      <c r="O26" s="570"/>
      <c r="P26" s="71">
        <v>0</v>
      </c>
      <c r="Q26" s="71"/>
      <c r="R26" s="303">
        <v>25569599.344954561</v>
      </c>
      <c r="S26" s="71"/>
      <c r="T26" s="71"/>
      <c r="U26" s="71"/>
      <c r="V26" s="303">
        <v>32281030.049436238</v>
      </c>
      <c r="W26" s="71"/>
      <c r="X26" s="71"/>
      <c r="Y26" s="71"/>
      <c r="Z26" s="303">
        <v>40754056.682480916</v>
      </c>
      <c r="AA26" s="71"/>
      <c r="AB26" s="391" t="s">
        <v>32</v>
      </c>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53"/>
      <c r="BG26" s="353"/>
      <c r="BH26" s="353"/>
      <c r="BI26" s="353"/>
      <c r="BJ26" s="353"/>
      <c r="BK26" s="353"/>
      <c r="BL26" s="353"/>
      <c r="BM26" s="353"/>
      <c r="BN26" s="353"/>
      <c r="BO26" s="353"/>
      <c r="BP26" s="353"/>
      <c r="BQ26" s="353"/>
      <c r="BR26" s="353"/>
      <c r="BS26" s="353"/>
      <c r="BT26" s="353"/>
      <c r="BU26" s="353"/>
      <c r="BV26" s="353"/>
      <c r="BW26" s="353"/>
      <c r="BX26" s="353"/>
      <c r="BY26" s="353"/>
      <c r="BZ26" s="353"/>
      <c r="CA26" s="353"/>
      <c r="CB26" s="353"/>
      <c r="CC26" s="353"/>
      <c r="CD26" s="353"/>
      <c r="CE26" s="353"/>
      <c r="CF26" s="353"/>
      <c r="CG26" s="353"/>
      <c r="CH26" s="353"/>
      <c r="CI26" s="353"/>
      <c r="CJ26" s="353"/>
      <c r="CK26" s="353"/>
      <c r="CL26" s="353"/>
      <c r="CM26" s="353"/>
      <c r="CN26" s="353"/>
      <c r="CO26" s="353"/>
      <c r="CP26" s="353"/>
      <c r="CQ26" s="353"/>
      <c r="CR26" s="353"/>
      <c r="CS26" s="353"/>
      <c r="CT26" s="353"/>
      <c r="CU26" s="353"/>
      <c r="CV26" s="353"/>
      <c r="CW26" s="353"/>
      <c r="CX26" s="353"/>
      <c r="CY26" s="353"/>
      <c r="CZ26" s="353"/>
      <c r="DA26" s="353"/>
      <c r="DB26" s="353"/>
      <c r="DC26" s="353"/>
      <c r="DD26" s="353"/>
      <c r="DE26" s="353"/>
      <c r="DF26" s="353"/>
      <c r="DG26" s="353"/>
      <c r="DH26" s="353"/>
      <c r="DI26" s="353"/>
      <c r="DJ26" s="353"/>
      <c r="DK26" s="353"/>
      <c r="DL26" s="353"/>
      <c r="DM26" s="353"/>
      <c r="DN26" s="353"/>
      <c r="DO26" s="353"/>
      <c r="DP26" s="353"/>
      <c r="DQ26" s="353"/>
      <c r="DR26" s="353"/>
      <c r="DS26" s="353"/>
      <c r="DT26" s="354"/>
      <c r="DU26" s="354"/>
    </row>
    <row r="27" spans="1:125" s="10" customFormat="1" ht="83.25" customHeight="1" x14ac:dyDescent="0.25">
      <c r="A27" s="656"/>
      <c r="B27" s="653"/>
      <c r="C27" s="655"/>
      <c r="D27" s="653"/>
      <c r="E27" s="666"/>
      <c r="F27" s="653"/>
      <c r="G27" s="13" t="s">
        <v>133</v>
      </c>
      <c r="H27" s="107" t="s">
        <v>134</v>
      </c>
      <c r="I27" s="48">
        <v>3201001</v>
      </c>
      <c r="J27" s="43" t="s">
        <v>87</v>
      </c>
      <c r="K27" s="8" t="s">
        <v>88</v>
      </c>
      <c r="L27" s="11">
        <v>320100110</v>
      </c>
      <c r="M27" s="9" t="s">
        <v>135</v>
      </c>
      <c r="N27" s="571"/>
      <c r="O27" s="570"/>
      <c r="P27" s="303">
        <v>32123844.140600514</v>
      </c>
      <c r="Q27" s="303">
        <v>24122263.532976002</v>
      </c>
      <c r="R27" s="303">
        <v>25569599.344954561</v>
      </c>
      <c r="S27" s="303">
        <v>27103775.305651836</v>
      </c>
      <c r="T27" s="303">
        <v>28730001.823990956</v>
      </c>
      <c r="U27" s="303">
        <v>30453801.933430411</v>
      </c>
      <c r="V27" s="303">
        <v>32281030.049436238</v>
      </c>
      <c r="W27" s="303">
        <v>34217891.852402411</v>
      </c>
      <c r="X27" s="303">
        <v>36270965.363546558</v>
      </c>
      <c r="Y27" s="303">
        <v>38447223.285359353</v>
      </c>
      <c r="Z27" s="303">
        <v>40754056.682480916</v>
      </c>
      <c r="AA27" s="303">
        <v>43199300.083429776</v>
      </c>
      <c r="AB27" s="391" t="s">
        <v>32</v>
      </c>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3"/>
      <c r="BR27" s="353"/>
      <c r="BS27" s="353"/>
      <c r="BT27" s="353"/>
      <c r="BU27" s="353"/>
      <c r="BV27" s="353"/>
      <c r="BW27" s="353"/>
      <c r="BX27" s="353"/>
      <c r="BY27" s="353"/>
      <c r="BZ27" s="353"/>
      <c r="CA27" s="353"/>
      <c r="CB27" s="353"/>
      <c r="CC27" s="353"/>
      <c r="CD27" s="353"/>
      <c r="CE27" s="353"/>
      <c r="CF27" s="353"/>
      <c r="CG27" s="353"/>
      <c r="CH27" s="353"/>
      <c r="CI27" s="353"/>
      <c r="CJ27" s="353"/>
      <c r="CK27" s="353"/>
      <c r="CL27" s="353"/>
      <c r="CM27" s="353"/>
      <c r="CN27" s="353"/>
      <c r="CO27" s="353"/>
      <c r="CP27" s="353"/>
      <c r="CQ27" s="353"/>
      <c r="CR27" s="353"/>
      <c r="CS27" s="353"/>
      <c r="CT27" s="353"/>
      <c r="CU27" s="353"/>
      <c r="CV27" s="353"/>
      <c r="CW27" s="353"/>
      <c r="CX27" s="353"/>
      <c r="CY27" s="353"/>
      <c r="CZ27" s="353"/>
      <c r="DA27" s="353"/>
      <c r="DB27" s="353"/>
      <c r="DC27" s="353"/>
      <c r="DD27" s="353"/>
      <c r="DE27" s="353"/>
      <c r="DF27" s="353"/>
      <c r="DG27" s="353"/>
      <c r="DH27" s="353"/>
      <c r="DI27" s="353"/>
      <c r="DJ27" s="353"/>
      <c r="DK27" s="353"/>
      <c r="DL27" s="353"/>
      <c r="DM27" s="353"/>
      <c r="DN27" s="353"/>
      <c r="DO27" s="353"/>
      <c r="DP27" s="353"/>
      <c r="DQ27" s="353"/>
      <c r="DR27" s="353"/>
      <c r="DS27" s="353"/>
      <c r="DT27" s="354"/>
      <c r="DU27" s="354"/>
    </row>
    <row r="28" spans="1:125" s="10" customFormat="1" ht="90.75" customHeight="1" x14ac:dyDescent="0.25">
      <c r="A28" s="656"/>
      <c r="B28" s="653"/>
      <c r="C28" s="655"/>
      <c r="D28" s="653"/>
      <c r="E28" s="666"/>
      <c r="F28" s="833" t="s">
        <v>136</v>
      </c>
      <c r="G28" s="13" t="s">
        <v>137</v>
      </c>
      <c r="H28" s="43" t="s">
        <v>140</v>
      </c>
      <c r="I28" s="28">
        <v>3201001</v>
      </c>
      <c r="J28" s="43" t="s">
        <v>87</v>
      </c>
      <c r="K28" s="8" t="s">
        <v>88</v>
      </c>
      <c r="L28" s="13">
        <v>320100111</v>
      </c>
      <c r="M28" s="9" t="s">
        <v>138</v>
      </c>
      <c r="N28" s="571"/>
      <c r="O28" s="570"/>
      <c r="P28" s="71">
        <v>0</v>
      </c>
      <c r="Q28" s="303">
        <v>80407545.10992001</v>
      </c>
      <c r="R28" s="71"/>
      <c r="S28" s="71"/>
      <c r="T28" s="71"/>
      <c r="U28" s="71"/>
      <c r="V28" s="71"/>
      <c r="W28" s="71"/>
      <c r="X28" s="71"/>
      <c r="Y28" s="71"/>
      <c r="Z28" s="71"/>
      <c r="AA28" s="71"/>
      <c r="AB28" s="391"/>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c r="BK28" s="353"/>
      <c r="BL28" s="353"/>
      <c r="BM28" s="353"/>
      <c r="BN28" s="353"/>
      <c r="BO28" s="353"/>
      <c r="BP28" s="353"/>
      <c r="BQ28" s="353"/>
      <c r="BR28" s="353"/>
      <c r="BS28" s="353"/>
      <c r="BT28" s="353"/>
      <c r="BU28" s="353"/>
      <c r="BV28" s="353"/>
      <c r="BW28" s="353"/>
      <c r="BX28" s="353"/>
      <c r="BY28" s="353"/>
      <c r="BZ28" s="353"/>
      <c r="CA28" s="353"/>
      <c r="CB28" s="353"/>
      <c r="CC28" s="353"/>
      <c r="CD28" s="353"/>
      <c r="CE28" s="353"/>
      <c r="CF28" s="353"/>
      <c r="CG28" s="353"/>
      <c r="CH28" s="353"/>
      <c r="CI28" s="353"/>
      <c r="CJ28" s="353"/>
      <c r="CK28" s="353"/>
      <c r="CL28" s="353"/>
      <c r="CM28" s="353"/>
      <c r="CN28" s="353"/>
      <c r="CO28" s="353"/>
      <c r="CP28" s="353"/>
      <c r="CQ28" s="353"/>
      <c r="CR28" s="353"/>
      <c r="CS28" s="353"/>
      <c r="CT28" s="353"/>
      <c r="CU28" s="353"/>
      <c r="CV28" s="353"/>
      <c r="CW28" s="353"/>
      <c r="CX28" s="353"/>
      <c r="CY28" s="353"/>
      <c r="CZ28" s="353"/>
      <c r="DA28" s="353"/>
      <c r="DB28" s="353"/>
      <c r="DC28" s="353"/>
      <c r="DD28" s="353"/>
      <c r="DE28" s="353"/>
      <c r="DF28" s="353"/>
      <c r="DG28" s="353"/>
      <c r="DH28" s="353"/>
      <c r="DI28" s="353"/>
      <c r="DJ28" s="353"/>
      <c r="DK28" s="353"/>
      <c r="DL28" s="353"/>
      <c r="DM28" s="353"/>
      <c r="DN28" s="353"/>
      <c r="DO28" s="353"/>
      <c r="DP28" s="353"/>
      <c r="DQ28" s="353"/>
      <c r="DR28" s="353"/>
      <c r="DS28" s="353"/>
      <c r="DT28" s="354"/>
      <c r="DU28" s="354"/>
    </row>
    <row r="29" spans="1:125" s="10" customFormat="1" ht="92.25" customHeight="1" x14ac:dyDescent="0.25">
      <c r="A29" s="656"/>
      <c r="B29" s="653"/>
      <c r="C29" s="655"/>
      <c r="D29" s="653"/>
      <c r="E29" s="666"/>
      <c r="F29" s="834"/>
      <c r="G29" s="13" t="s">
        <v>139</v>
      </c>
      <c r="H29" s="43" t="s">
        <v>142</v>
      </c>
      <c r="I29" s="28">
        <v>3201001</v>
      </c>
      <c r="J29" s="43" t="s">
        <v>87</v>
      </c>
      <c r="K29" s="8" t="s">
        <v>88</v>
      </c>
      <c r="L29" s="13">
        <v>320100111</v>
      </c>
      <c r="M29" s="9" t="s">
        <v>138</v>
      </c>
      <c r="N29" s="571"/>
      <c r="O29" s="570"/>
      <c r="P29" s="71">
        <v>0</v>
      </c>
      <c r="Q29" s="71"/>
      <c r="R29" s="71"/>
      <c r="S29" s="308">
        <v>45172958.84275306</v>
      </c>
      <c r="T29" s="71"/>
      <c r="U29" s="71"/>
      <c r="V29" s="71"/>
      <c r="W29" s="308">
        <v>57029819.754004024</v>
      </c>
      <c r="X29" s="71"/>
      <c r="Y29" s="71"/>
      <c r="Z29" s="71"/>
      <c r="AA29" s="308">
        <v>71998833.472382963</v>
      </c>
      <c r="AB29" s="391" t="s">
        <v>32</v>
      </c>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3"/>
      <c r="BF29" s="353"/>
      <c r="BG29" s="353"/>
      <c r="BH29" s="353"/>
      <c r="BI29" s="353"/>
      <c r="BJ29" s="353"/>
      <c r="BK29" s="353"/>
      <c r="BL29" s="353"/>
      <c r="BM29" s="353"/>
      <c r="BN29" s="353"/>
      <c r="BO29" s="353"/>
      <c r="BP29" s="353"/>
      <c r="BQ29" s="353"/>
      <c r="BR29" s="353"/>
      <c r="BS29" s="353"/>
      <c r="BT29" s="353"/>
      <c r="BU29" s="353"/>
      <c r="BV29" s="353"/>
      <c r="BW29" s="353"/>
      <c r="BX29" s="353"/>
      <c r="BY29" s="353"/>
      <c r="BZ29" s="353"/>
      <c r="CA29" s="353"/>
      <c r="CB29" s="353"/>
      <c r="CC29" s="353"/>
      <c r="CD29" s="353"/>
      <c r="CE29" s="353"/>
      <c r="CF29" s="353"/>
      <c r="CG29" s="353"/>
      <c r="CH29" s="353"/>
      <c r="CI29" s="353"/>
      <c r="CJ29" s="353"/>
      <c r="CK29" s="353"/>
      <c r="CL29" s="353"/>
      <c r="CM29" s="353"/>
      <c r="CN29" s="353"/>
      <c r="CO29" s="353"/>
      <c r="CP29" s="353"/>
      <c r="CQ29" s="353"/>
      <c r="CR29" s="353"/>
      <c r="CS29" s="353"/>
      <c r="CT29" s="353"/>
      <c r="CU29" s="353"/>
      <c r="CV29" s="353"/>
      <c r="CW29" s="353"/>
      <c r="CX29" s="353"/>
      <c r="CY29" s="353"/>
      <c r="CZ29" s="353"/>
      <c r="DA29" s="353"/>
      <c r="DB29" s="353"/>
      <c r="DC29" s="353"/>
      <c r="DD29" s="353"/>
      <c r="DE29" s="353"/>
      <c r="DF29" s="353"/>
      <c r="DG29" s="353"/>
      <c r="DH29" s="353"/>
      <c r="DI29" s="353"/>
      <c r="DJ29" s="353"/>
      <c r="DK29" s="353"/>
      <c r="DL29" s="353"/>
      <c r="DM29" s="353"/>
      <c r="DN29" s="353"/>
      <c r="DO29" s="353"/>
      <c r="DP29" s="353"/>
      <c r="DQ29" s="353"/>
      <c r="DR29" s="353"/>
      <c r="DS29" s="353"/>
      <c r="DT29" s="354"/>
      <c r="DU29" s="354"/>
    </row>
    <row r="30" spans="1:125" s="10" customFormat="1" ht="92.25" customHeight="1" x14ac:dyDescent="0.25">
      <c r="A30" s="656"/>
      <c r="B30" s="653"/>
      <c r="C30" s="655"/>
      <c r="D30" s="653"/>
      <c r="E30" s="323"/>
      <c r="F30" s="838"/>
      <c r="G30" s="330" t="s">
        <v>141</v>
      </c>
      <c r="H30" s="319" t="s">
        <v>906</v>
      </c>
      <c r="I30" s="322">
        <v>3201002</v>
      </c>
      <c r="J30" s="319" t="s">
        <v>914</v>
      </c>
      <c r="K30" s="8" t="s">
        <v>907</v>
      </c>
      <c r="L30" s="330">
        <v>320100200</v>
      </c>
      <c r="M30" s="9" t="s">
        <v>908</v>
      </c>
      <c r="N30" s="571"/>
      <c r="O30" s="570"/>
      <c r="P30" s="71">
        <v>0</v>
      </c>
      <c r="Q30" s="71"/>
      <c r="R30" s="71"/>
      <c r="S30" s="308">
        <v>45172958.84275306</v>
      </c>
      <c r="T30" s="71"/>
      <c r="U30" s="71"/>
      <c r="V30" s="71"/>
      <c r="W30" s="308">
        <v>57029819.754004024</v>
      </c>
      <c r="X30" s="71"/>
      <c r="Y30" s="71"/>
      <c r="Z30" s="71"/>
      <c r="AA30" s="308">
        <v>71998833.472382963</v>
      </c>
      <c r="AB30" s="391" t="s">
        <v>32</v>
      </c>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353"/>
      <c r="BU30" s="353"/>
      <c r="BV30" s="353"/>
      <c r="BW30" s="353"/>
      <c r="BX30" s="353"/>
      <c r="BY30" s="353"/>
      <c r="BZ30" s="353"/>
      <c r="CA30" s="353"/>
      <c r="CB30" s="353"/>
      <c r="CC30" s="353"/>
      <c r="CD30" s="353"/>
      <c r="CE30" s="353"/>
      <c r="CF30" s="353"/>
      <c r="CG30" s="353"/>
      <c r="CH30" s="353"/>
      <c r="CI30" s="353"/>
      <c r="CJ30" s="353"/>
      <c r="CK30" s="353"/>
      <c r="CL30" s="353"/>
      <c r="CM30" s="353"/>
      <c r="CN30" s="353"/>
      <c r="CO30" s="353"/>
      <c r="CP30" s="353"/>
      <c r="CQ30" s="353"/>
      <c r="CR30" s="353"/>
      <c r="CS30" s="353"/>
      <c r="CT30" s="353"/>
      <c r="CU30" s="353"/>
      <c r="CV30" s="353"/>
      <c r="CW30" s="353"/>
      <c r="CX30" s="353"/>
      <c r="CY30" s="353"/>
      <c r="CZ30" s="353"/>
      <c r="DA30" s="353"/>
      <c r="DB30" s="353"/>
      <c r="DC30" s="353"/>
      <c r="DD30" s="353"/>
      <c r="DE30" s="353"/>
      <c r="DF30" s="353"/>
      <c r="DG30" s="353"/>
      <c r="DH30" s="353"/>
      <c r="DI30" s="353"/>
      <c r="DJ30" s="353"/>
      <c r="DK30" s="353"/>
      <c r="DL30" s="353"/>
      <c r="DM30" s="353"/>
      <c r="DN30" s="353"/>
      <c r="DO30" s="353"/>
      <c r="DP30" s="353"/>
      <c r="DQ30" s="353"/>
      <c r="DR30" s="353"/>
      <c r="DS30" s="353"/>
      <c r="DT30" s="354"/>
      <c r="DU30" s="354"/>
    </row>
    <row r="31" spans="1:125" s="10" customFormat="1" ht="98.25" customHeight="1" x14ac:dyDescent="0.25">
      <c r="A31" s="656"/>
      <c r="B31" s="653"/>
      <c r="C31" s="655"/>
      <c r="D31" s="653"/>
      <c r="E31" s="666">
        <v>0.04</v>
      </c>
      <c r="F31" s="653" t="s">
        <v>143</v>
      </c>
      <c r="G31" s="13" t="s">
        <v>144</v>
      </c>
      <c r="H31" s="43" t="s">
        <v>145</v>
      </c>
      <c r="I31" s="48">
        <v>3201001</v>
      </c>
      <c r="J31" s="43" t="s">
        <v>87</v>
      </c>
      <c r="K31" s="8" t="s">
        <v>88</v>
      </c>
      <c r="L31" s="11">
        <v>320100111</v>
      </c>
      <c r="M31" s="21" t="s">
        <v>138</v>
      </c>
      <c r="N31" s="571"/>
      <c r="O31" s="570"/>
      <c r="P31" s="303">
        <v>32123844.140600514</v>
      </c>
      <c r="Q31" s="303">
        <v>24122263.532976002</v>
      </c>
      <c r="R31" s="303">
        <v>25569599.344954561</v>
      </c>
      <c r="S31" s="303">
        <v>27103775.305651836</v>
      </c>
      <c r="T31" s="303">
        <v>28730001.823990956</v>
      </c>
      <c r="U31" s="303">
        <v>30453801.933430411</v>
      </c>
      <c r="V31" s="303">
        <v>32281030.049436238</v>
      </c>
      <c r="W31" s="303">
        <v>34217891.852402411</v>
      </c>
      <c r="X31" s="303">
        <v>36270965.363546558</v>
      </c>
      <c r="Y31" s="303">
        <v>38447223.285359353</v>
      </c>
      <c r="Z31" s="303">
        <v>40754056.682480916</v>
      </c>
      <c r="AA31" s="303">
        <v>43199300.083429776</v>
      </c>
      <c r="AB31" s="391" t="s">
        <v>32</v>
      </c>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c r="BB31" s="353"/>
      <c r="BC31" s="353"/>
      <c r="BD31" s="353"/>
      <c r="BE31" s="353"/>
      <c r="BF31" s="353"/>
      <c r="BG31" s="353"/>
      <c r="BH31" s="353"/>
      <c r="BI31" s="353"/>
      <c r="BJ31" s="353"/>
      <c r="BK31" s="353"/>
      <c r="BL31" s="353"/>
      <c r="BM31" s="353"/>
      <c r="BN31" s="353"/>
      <c r="BO31" s="353"/>
      <c r="BP31" s="353"/>
      <c r="BQ31" s="353"/>
      <c r="BR31" s="353"/>
      <c r="BS31" s="353"/>
      <c r="BT31" s="353"/>
      <c r="BU31" s="353"/>
      <c r="BV31" s="353"/>
      <c r="BW31" s="353"/>
      <c r="BX31" s="353"/>
      <c r="BY31" s="353"/>
      <c r="BZ31" s="353"/>
      <c r="CA31" s="353"/>
      <c r="CB31" s="353"/>
      <c r="CC31" s="353"/>
      <c r="CD31" s="353"/>
      <c r="CE31" s="353"/>
      <c r="CF31" s="353"/>
      <c r="CG31" s="353"/>
      <c r="CH31" s="353"/>
      <c r="CI31" s="353"/>
      <c r="CJ31" s="353"/>
      <c r="CK31" s="353"/>
      <c r="CL31" s="353"/>
      <c r="CM31" s="353"/>
      <c r="CN31" s="353"/>
      <c r="CO31" s="353"/>
      <c r="CP31" s="353"/>
      <c r="CQ31" s="353"/>
      <c r="CR31" s="353"/>
      <c r="CS31" s="353"/>
      <c r="CT31" s="353"/>
      <c r="CU31" s="353"/>
      <c r="CV31" s="353"/>
      <c r="CW31" s="353"/>
      <c r="CX31" s="353"/>
      <c r="CY31" s="353"/>
      <c r="CZ31" s="353"/>
      <c r="DA31" s="353"/>
      <c r="DB31" s="353"/>
      <c r="DC31" s="353"/>
      <c r="DD31" s="353"/>
      <c r="DE31" s="353"/>
      <c r="DF31" s="353"/>
      <c r="DG31" s="353"/>
      <c r="DH31" s="353"/>
      <c r="DI31" s="353"/>
      <c r="DJ31" s="353"/>
      <c r="DK31" s="353"/>
      <c r="DL31" s="353"/>
      <c r="DM31" s="353"/>
      <c r="DN31" s="353"/>
      <c r="DO31" s="353"/>
      <c r="DP31" s="353"/>
      <c r="DQ31" s="353"/>
      <c r="DR31" s="353"/>
      <c r="DS31" s="353"/>
      <c r="DT31" s="354"/>
      <c r="DU31" s="354"/>
    </row>
    <row r="32" spans="1:125" s="10" customFormat="1" ht="84" customHeight="1" x14ac:dyDescent="0.25">
      <c r="A32" s="656"/>
      <c r="B32" s="653"/>
      <c r="C32" s="655"/>
      <c r="D32" s="653"/>
      <c r="E32" s="666"/>
      <c r="F32" s="653"/>
      <c r="G32" s="13" t="s">
        <v>146</v>
      </c>
      <c r="H32" s="43" t="s">
        <v>147</v>
      </c>
      <c r="I32" s="48">
        <v>3201001</v>
      </c>
      <c r="J32" s="43" t="s">
        <v>87</v>
      </c>
      <c r="K32" s="8" t="s">
        <v>88</v>
      </c>
      <c r="L32" s="11">
        <v>320100111</v>
      </c>
      <c r="M32" s="9" t="s">
        <v>138</v>
      </c>
      <c r="N32" s="571"/>
      <c r="O32" s="570"/>
      <c r="P32" s="303">
        <v>32123844.140600514</v>
      </c>
      <c r="Q32" s="303">
        <v>24122263.532976002</v>
      </c>
      <c r="R32" s="303">
        <v>25569599.344954561</v>
      </c>
      <c r="S32" s="303">
        <v>27103775.305651836</v>
      </c>
      <c r="T32" s="303">
        <v>28730001.823990956</v>
      </c>
      <c r="U32" s="303">
        <v>30453801.933430411</v>
      </c>
      <c r="V32" s="303">
        <v>32281030.049436238</v>
      </c>
      <c r="W32" s="303">
        <v>34217891.852402411</v>
      </c>
      <c r="X32" s="303">
        <v>36270965.363546558</v>
      </c>
      <c r="Y32" s="303">
        <v>38447223.285359353</v>
      </c>
      <c r="Z32" s="303">
        <v>40754056.682480916</v>
      </c>
      <c r="AA32" s="303">
        <v>43199300.083429776</v>
      </c>
      <c r="AB32" s="391" t="s">
        <v>32</v>
      </c>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3"/>
      <c r="BC32" s="353"/>
      <c r="BD32" s="353"/>
      <c r="BE32" s="353"/>
      <c r="BF32" s="353"/>
      <c r="BG32" s="353"/>
      <c r="BH32" s="353"/>
      <c r="BI32" s="353"/>
      <c r="BJ32" s="353"/>
      <c r="BK32" s="353"/>
      <c r="BL32" s="353"/>
      <c r="BM32" s="353"/>
      <c r="BN32" s="353"/>
      <c r="BO32" s="353"/>
      <c r="BP32" s="353"/>
      <c r="BQ32" s="353"/>
      <c r="BR32" s="353"/>
      <c r="BS32" s="353"/>
      <c r="BT32" s="353"/>
      <c r="BU32" s="353"/>
      <c r="BV32" s="353"/>
      <c r="BW32" s="353"/>
      <c r="BX32" s="353"/>
      <c r="BY32" s="353"/>
      <c r="BZ32" s="353"/>
      <c r="CA32" s="353"/>
      <c r="CB32" s="353"/>
      <c r="CC32" s="353"/>
      <c r="CD32" s="353"/>
      <c r="CE32" s="353"/>
      <c r="CF32" s="353"/>
      <c r="CG32" s="353"/>
      <c r="CH32" s="353"/>
      <c r="CI32" s="353"/>
      <c r="CJ32" s="353"/>
      <c r="CK32" s="353"/>
      <c r="CL32" s="353"/>
      <c r="CM32" s="353"/>
      <c r="CN32" s="353"/>
      <c r="CO32" s="353"/>
      <c r="CP32" s="353"/>
      <c r="CQ32" s="353"/>
      <c r="CR32" s="353"/>
      <c r="CS32" s="353"/>
      <c r="CT32" s="353"/>
      <c r="CU32" s="353"/>
      <c r="CV32" s="353"/>
      <c r="CW32" s="353"/>
      <c r="CX32" s="353"/>
      <c r="CY32" s="353"/>
      <c r="CZ32" s="353"/>
      <c r="DA32" s="353"/>
      <c r="DB32" s="353"/>
      <c r="DC32" s="353"/>
      <c r="DD32" s="353"/>
      <c r="DE32" s="353"/>
      <c r="DF32" s="353"/>
      <c r="DG32" s="353"/>
      <c r="DH32" s="353"/>
      <c r="DI32" s="353"/>
      <c r="DJ32" s="353"/>
      <c r="DK32" s="353"/>
      <c r="DL32" s="353"/>
      <c r="DM32" s="353"/>
      <c r="DN32" s="353"/>
      <c r="DO32" s="353"/>
      <c r="DP32" s="353"/>
      <c r="DQ32" s="353"/>
      <c r="DR32" s="353"/>
      <c r="DS32" s="353"/>
      <c r="DT32" s="354"/>
      <c r="DU32" s="354"/>
    </row>
    <row r="33" spans="1:125" s="121" customFormat="1" ht="21.75" customHeight="1" x14ac:dyDescent="0.25">
      <c r="A33" s="656"/>
      <c r="B33" s="653"/>
      <c r="C33" s="655"/>
      <c r="D33" s="115"/>
      <c r="E33" s="116"/>
      <c r="F33" s="115"/>
      <c r="G33" s="117"/>
      <c r="H33" s="119"/>
      <c r="I33" s="118"/>
      <c r="J33" s="119"/>
      <c r="K33" s="119"/>
      <c r="L33" s="118"/>
      <c r="M33" s="120"/>
      <c r="N33" s="120"/>
      <c r="O33" s="572">
        <v>117787428.51553522</v>
      </c>
      <c r="P33" s="568">
        <f t="shared" ref="P33:AA33" si="3">SUM(P23:P32)</f>
        <v>117787428.51553522</v>
      </c>
      <c r="Q33" s="135">
        <f t="shared" si="3"/>
        <v>168855844.73083201</v>
      </c>
      <c r="R33" s="135">
        <f t="shared" si="3"/>
        <v>153417596.06972739</v>
      </c>
      <c r="S33" s="135">
        <f t="shared" si="3"/>
        <v>189726427.13956288</v>
      </c>
      <c r="T33" s="135">
        <f t="shared" si="3"/>
        <v>105343340.02130017</v>
      </c>
      <c r="U33" s="135">
        <f t="shared" si="3"/>
        <v>111663940.42257816</v>
      </c>
      <c r="V33" s="135">
        <f t="shared" si="3"/>
        <v>193686180.29661742</v>
      </c>
      <c r="W33" s="135">
        <f t="shared" si="3"/>
        <v>239525242.9668169</v>
      </c>
      <c r="X33" s="135">
        <f t="shared" si="3"/>
        <v>132993539.66633737</v>
      </c>
      <c r="Y33" s="135">
        <f t="shared" si="3"/>
        <v>140973152.04631764</v>
      </c>
      <c r="Z33" s="135">
        <f t="shared" si="3"/>
        <v>244524340.09488553</v>
      </c>
      <c r="AA33" s="135">
        <f t="shared" si="3"/>
        <v>302395100.58400846</v>
      </c>
      <c r="AB33" s="391"/>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c r="BJ33" s="353"/>
      <c r="BK33" s="353"/>
      <c r="BL33" s="353"/>
      <c r="BM33" s="353"/>
      <c r="BN33" s="353"/>
      <c r="BO33" s="353"/>
      <c r="BP33" s="353"/>
      <c r="BQ33" s="353"/>
      <c r="BR33" s="353"/>
      <c r="BS33" s="353"/>
      <c r="BT33" s="353"/>
      <c r="BU33" s="353"/>
      <c r="BV33" s="353"/>
      <c r="BW33" s="353"/>
      <c r="BX33" s="353"/>
      <c r="BY33" s="353"/>
      <c r="BZ33" s="353"/>
      <c r="CA33" s="353"/>
      <c r="CB33" s="353"/>
      <c r="CC33" s="353"/>
      <c r="CD33" s="353"/>
      <c r="CE33" s="353"/>
      <c r="CF33" s="353"/>
      <c r="CG33" s="353"/>
      <c r="CH33" s="353"/>
      <c r="CI33" s="353"/>
      <c r="CJ33" s="353"/>
      <c r="CK33" s="353"/>
      <c r="CL33" s="353"/>
      <c r="CM33" s="353"/>
      <c r="CN33" s="353"/>
      <c r="CO33" s="353"/>
      <c r="CP33" s="353"/>
      <c r="CQ33" s="353"/>
      <c r="CR33" s="353"/>
      <c r="CS33" s="353"/>
      <c r="CT33" s="353"/>
      <c r="CU33" s="353"/>
      <c r="CV33" s="353"/>
      <c r="CW33" s="353"/>
      <c r="CX33" s="353"/>
      <c r="CY33" s="353"/>
      <c r="CZ33" s="353"/>
      <c r="DA33" s="353"/>
      <c r="DB33" s="353"/>
      <c r="DC33" s="353"/>
      <c r="DD33" s="353"/>
      <c r="DE33" s="353"/>
      <c r="DF33" s="353"/>
      <c r="DG33" s="353"/>
      <c r="DH33" s="353"/>
      <c r="DI33" s="353"/>
      <c r="DJ33" s="353"/>
      <c r="DK33" s="353"/>
      <c r="DL33" s="353"/>
      <c r="DM33" s="353"/>
      <c r="DN33" s="353"/>
      <c r="DO33" s="353"/>
      <c r="DP33" s="353"/>
      <c r="DQ33" s="353"/>
      <c r="DR33" s="353"/>
      <c r="DS33" s="353"/>
      <c r="DT33" s="354"/>
      <c r="DU33" s="354"/>
    </row>
    <row r="34" spans="1:125" s="10" customFormat="1" ht="47.25" customHeight="1" x14ac:dyDescent="0.25">
      <c r="A34" s="656"/>
      <c r="B34" s="653"/>
      <c r="C34" s="655"/>
      <c r="D34" s="653" t="s">
        <v>148</v>
      </c>
      <c r="E34" s="666">
        <v>0.2</v>
      </c>
      <c r="F34" s="653" t="s">
        <v>149</v>
      </c>
      <c r="G34" s="664" t="s">
        <v>150</v>
      </c>
      <c r="H34" s="671" t="s">
        <v>151</v>
      </c>
      <c r="I34" s="48">
        <v>3201008</v>
      </c>
      <c r="J34" s="43" t="s">
        <v>152</v>
      </c>
      <c r="K34" s="8" t="s">
        <v>153</v>
      </c>
      <c r="L34" s="13">
        <v>320100801</v>
      </c>
      <c r="M34" s="9" t="s">
        <v>154</v>
      </c>
      <c r="N34" s="9"/>
      <c r="O34" s="9"/>
      <c r="P34" s="71"/>
      <c r="Q34" s="71"/>
      <c r="R34" s="303">
        <v>42615998.908257604</v>
      </c>
      <c r="S34" s="71"/>
      <c r="T34" s="71"/>
      <c r="U34" s="71"/>
      <c r="V34" s="71"/>
      <c r="W34" s="71"/>
      <c r="X34" s="71"/>
      <c r="Y34" s="71"/>
      <c r="Z34" s="71"/>
      <c r="AA34" s="71"/>
      <c r="AB34" s="391" t="s">
        <v>32</v>
      </c>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c r="BB34" s="353"/>
      <c r="BC34" s="353"/>
      <c r="BD34" s="353"/>
      <c r="BE34" s="353"/>
      <c r="BF34" s="353"/>
      <c r="BG34" s="353"/>
      <c r="BH34" s="353"/>
      <c r="BI34" s="353"/>
      <c r="BJ34" s="353"/>
      <c r="BK34" s="353"/>
      <c r="BL34" s="353"/>
      <c r="BM34" s="353"/>
      <c r="BN34" s="353"/>
      <c r="BO34" s="353"/>
      <c r="BP34" s="353"/>
      <c r="BQ34" s="353"/>
      <c r="BR34" s="353"/>
      <c r="BS34" s="353"/>
      <c r="BT34" s="353"/>
      <c r="BU34" s="353"/>
      <c r="BV34" s="353"/>
      <c r="BW34" s="353"/>
      <c r="BX34" s="353"/>
      <c r="BY34" s="353"/>
      <c r="BZ34" s="353"/>
      <c r="CA34" s="353"/>
      <c r="CB34" s="353"/>
      <c r="CC34" s="353"/>
      <c r="CD34" s="353"/>
      <c r="CE34" s="353"/>
      <c r="CF34" s="353"/>
      <c r="CG34" s="353"/>
      <c r="CH34" s="353"/>
      <c r="CI34" s="353"/>
      <c r="CJ34" s="353"/>
      <c r="CK34" s="353"/>
      <c r="CL34" s="353"/>
      <c r="CM34" s="353"/>
      <c r="CN34" s="353"/>
      <c r="CO34" s="353"/>
      <c r="CP34" s="353"/>
      <c r="CQ34" s="353"/>
      <c r="CR34" s="353"/>
      <c r="CS34" s="353"/>
      <c r="CT34" s="353"/>
      <c r="CU34" s="353"/>
      <c r="CV34" s="353"/>
      <c r="CW34" s="353"/>
      <c r="CX34" s="353"/>
      <c r="CY34" s="353"/>
      <c r="CZ34" s="353"/>
      <c r="DA34" s="353"/>
      <c r="DB34" s="353"/>
      <c r="DC34" s="353"/>
      <c r="DD34" s="353"/>
      <c r="DE34" s="353"/>
      <c r="DF34" s="353"/>
      <c r="DG34" s="353"/>
      <c r="DH34" s="353"/>
      <c r="DI34" s="353"/>
      <c r="DJ34" s="353"/>
      <c r="DK34" s="353"/>
      <c r="DL34" s="353"/>
      <c r="DM34" s="353"/>
      <c r="DN34" s="353"/>
      <c r="DO34" s="353"/>
      <c r="DP34" s="353"/>
      <c r="DQ34" s="353"/>
      <c r="DR34" s="353"/>
      <c r="DS34" s="353"/>
      <c r="DT34" s="354"/>
      <c r="DU34" s="354"/>
    </row>
    <row r="35" spans="1:125" s="10" customFormat="1" ht="35.25" customHeight="1" x14ac:dyDescent="0.25">
      <c r="A35" s="656"/>
      <c r="B35" s="653"/>
      <c r="C35" s="655"/>
      <c r="D35" s="653"/>
      <c r="E35" s="666"/>
      <c r="F35" s="653"/>
      <c r="G35" s="664"/>
      <c r="H35" s="671"/>
      <c r="I35" s="48">
        <v>3201008</v>
      </c>
      <c r="J35" s="43" t="s">
        <v>152</v>
      </c>
      <c r="K35" s="8" t="s">
        <v>153</v>
      </c>
      <c r="L35" s="13">
        <v>320100802</v>
      </c>
      <c r="M35" s="9" t="s">
        <v>155</v>
      </c>
      <c r="N35" s="9"/>
      <c r="O35" s="9"/>
      <c r="P35" s="16"/>
      <c r="Q35" s="16"/>
      <c r="R35" s="302">
        <v>42615998.908257604</v>
      </c>
      <c r="S35" s="16"/>
      <c r="T35" s="16"/>
      <c r="U35" s="16"/>
      <c r="V35" s="16"/>
      <c r="W35" s="16"/>
      <c r="X35" s="16"/>
      <c r="Y35" s="16"/>
      <c r="Z35" s="16"/>
      <c r="AA35" s="16"/>
      <c r="AB35" s="391" t="s">
        <v>32</v>
      </c>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c r="BB35" s="353"/>
      <c r="BC35" s="353"/>
      <c r="BD35" s="353"/>
      <c r="BE35" s="353"/>
      <c r="BF35" s="353"/>
      <c r="BG35" s="353"/>
      <c r="BH35" s="353"/>
      <c r="BI35" s="353"/>
      <c r="BJ35" s="353"/>
      <c r="BK35" s="353"/>
      <c r="BL35" s="353"/>
      <c r="BM35" s="353"/>
      <c r="BN35" s="353"/>
      <c r="BO35" s="353"/>
      <c r="BP35" s="353"/>
      <c r="BQ35" s="353"/>
      <c r="BR35" s="353"/>
      <c r="BS35" s="353"/>
      <c r="BT35" s="353"/>
      <c r="BU35" s="353"/>
      <c r="BV35" s="353"/>
      <c r="BW35" s="353"/>
      <c r="BX35" s="353"/>
      <c r="BY35" s="353"/>
      <c r="BZ35" s="353"/>
      <c r="CA35" s="353"/>
      <c r="CB35" s="353"/>
      <c r="CC35" s="353"/>
      <c r="CD35" s="353"/>
      <c r="CE35" s="353"/>
      <c r="CF35" s="353"/>
      <c r="CG35" s="353"/>
      <c r="CH35" s="353"/>
      <c r="CI35" s="353"/>
      <c r="CJ35" s="353"/>
      <c r="CK35" s="353"/>
      <c r="CL35" s="353"/>
      <c r="CM35" s="353"/>
      <c r="CN35" s="353"/>
      <c r="CO35" s="353"/>
      <c r="CP35" s="353"/>
      <c r="CQ35" s="353"/>
      <c r="CR35" s="353"/>
      <c r="CS35" s="353"/>
      <c r="CT35" s="353"/>
      <c r="CU35" s="353"/>
      <c r="CV35" s="353"/>
      <c r="CW35" s="353"/>
      <c r="CX35" s="353"/>
      <c r="CY35" s="353"/>
      <c r="CZ35" s="353"/>
      <c r="DA35" s="353"/>
      <c r="DB35" s="353"/>
      <c r="DC35" s="353"/>
      <c r="DD35" s="353"/>
      <c r="DE35" s="353"/>
      <c r="DF35" s="353"/>
      <c r="DG35" s="353"/>
      <c r="DH35" s="353"/>
      <c r="DI35" s="353"/>
      <c r="DJ35" s="353"/>
      <c r="DK35" s="353"/>
      <c r="DL35" s="353"/>
      <c r="DM35" s="353"/>
      <c r="DN35" s="353"/>
      <c r="DO35" s="353"/>
      <c r="DP35" s="353"/>
      <c r="DQ35" s="353"/>
      <c r="DR35" s="353"/>
      <c r="DS35" s="353"/>
      <c r="DT35" s="354"/>
      <c r="DU35" s="354"/>
    </row>
    <row r="36" spans="1:125" s="10" customFormat="1" ht="66" customHeight="1" x14ac:dyDescent="0.25">
      <c r="A36" s="656"/>
      <c r="B36" s="653"/>
      <c r="C36" s="655"/>
      <c r="D36" s="653"/>
      <c r="E36" s="666"/>
      <c r="F36" s="653"/>
      <c r="G36" s="13" t="s">
        <v>156</v>
      </c>
      <c r="H36" s="107" t="s">
        <v>157</v>
      </c>
      <c r="I36" s="48">
        <v>3201008</v>
      </c>
      <c r="J36" s="43" t="s">
        <v>152</v>
      </c>
      <c r="K36" s="8" t="s">
        <v>153</v>
      </c>
      <c r="L36" s="13">
        <v>320100800</v>
      </c>
      <c r="M36" s="9" t="s">
        <v>158</v>
      </c>
      <c r="N36" s="9"/>
      <c r="O36" s="9"/>
      <c r="P36" s="16"/>
      <c r="Q36" s="16"/>
      <c r="R36" s="16"/>
      <c r="S36" s="302">
        <v>45172958.84275306</v>
      </c>
      <c r="T36" s="16"/>
      <c r="U36" s="16"/>
      <c r="V36" s="16"/>
      <c r="W36" s="16"/>
      <c r="X36" s="302">
        <v>60451608.93924427</v>
      </c>
      <c r="Y36" s="16"/>
      <c r="Z36" s="16"/>
      <c r="AA36" s="16"/>
      <c r="AB36" s="391" t="s">
        <v>32</v>
      </c>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353"/>
      <c r="BD36" s="353"/>
      <c r="BE36" s="353"/>
      <c r="BF36" s="353"/>
      <c r="BG36" s="353"/>
      <c r="BH36" s="353"/>
      <c r="BI36" s="353"/>
      <c r="BJ36" s="353"/>
      <c r="BK36" s="353"/>
      <c r="BL36" s="353"/>
      <c r="BM36" s="353"/>
      <c r="BN36" s="353"/>
      <c r="BO36" s="353"/>
      <c r="BP36" s="353"/>
      <c r="BQ36" s="353"/>
      <c r="BR36" s="353"/>
      <c r="BS36" s="353"/>
      <c r="BT36" s="353"/>
      <c r="BU36" s="353"/>
      <c r="BV36" s="353"/>
      <c r="BW36" s="353"/>
      <c r="BX36" s="353"/>
      <c r="BY36" s="353"/>
      <c r="BZ36" s="353"/>
      <c r="CA36" s="353"/>
      <c r="CB36" s="353"/>
      <c r="CC36" s="353"/>
      <c r="CD36" s="353"/>
      <c r="CE36" s="353"/>
      <c r="CF36" s="353"/>
      <c r="CG36" s="353"/>
      <c r="CH36" s="353"/>
      <c r="CI36" s="353"/>
      <c r="CJ36" s="353"/>
      <c r="CK36" s="353"/>
      <c r="CL36" s="353"/>
      <c r="CM36" s="353"/>
      <c r="CN36" s="353"/>
      <c r="CO36" s="353"/>
      <c r="CP36" s="353"/>
      <c r="CQ36" s="353"/>
      <c r="CR36" s="353"/>
      <c r="CS36" s="353"/>
      <c r="CT36" s="353"/>
      <c r="CU36" s="353"/>
      <c r="CV36" s="353"/>
      <c r="CW36" s="353"/>
      <c r="CX36" s="353"/>
      <c r="CY36" s="353"/>
      <c r="CZ36" s="353"/>
      <c r="DA36" s="353"/>
      <c r="DB36" s="353"/>
      <c r="DC36" s="353"/>
      <c r="DD36" s="353"/>
      <c r="DE36" s="353"/>
      <c r="DF36" s="353"/>
      <c r="DG36" s="353"/>
      <c r="DH36" s="353"/>
      <c r="DI36" s="353"/>
      <c r="DJ36" s="353"/>
      <c r="DK36" s="353"/>
      <c r="DL36" s="353"/>
      <c r="DM36" s="353"/>
      <c r="DN36" s="353"/>
      <c r="DO36" s="353"/>
      <c r="DP36" s="353"/>
      <c r="DQ36" s="353"/>
      <c r="DR36" s="353"/>
      <c r="DS36" s="353"/>
      <c r="DT36" s="354"/>
      <c r="DU36" s="354"/>
    </row>
    <row r="37" spans="1:125" s="10" customFormat="1" ht="46.5" customHeight="1" x14ac:dyDescent="0.25">
      <c r="A37" s="656"/>
      <c r="B37" s="653"/>
      <c r="C37" s="655"/>
      <c r="D37" s="653"/>
      <c r="E37" s="666"/>
      <c r="F37" s="653"/>
      <c r="G37" s="664" t="s">
        <v>159</v>
      </c>
      <c r="H37" s="671" t="s">
        <v>160</v>
      </c>
      <c r="I37" s="48">
        <v>3201008</v>
      </c>
      <c r="J37" s="43" t="s">
        <v>152</v>
      </c>
      <c r="K37" s="8" t="s">
        <v>153</v>
      </c>
      <c r="L37" s="13">
        <v>320100803</v>
      </c>
      <c r="M37" s="9" t="s">
        <v>161</v>
      </c>
      <c r="N37" s="9"/>
      <c r="O37" s="9"/>
      <c r="P37" s="16"/>
      <c r="Q37" s="16"/>
      <c r="R37" s="16"/>
      <c r="S37" s="16"/>
      <c r="T37" s="302">
        <v>47883336.373318262</v>
      </c>
      <c r="U37" s="302">
        <v>50756336.555717349</v>
      </c>
      <c r="V37" s="302">
        <v>53801716.749060392</v>
      </c>
      <c r="W37" s="302">
        <v>57029819.754004024</v>
      </c>
      <c r="X37" s="302">
        <v>60451608.93924427</v>
      </c>
      <c r="Y37" s="302">
        <v>64078705.475598931</v>
      </c>
      <c r="Z37" s="302">
        <v>67923427.804134861</v>
      </c>
      <c r="AA37" s="302">
        <v>71998833.472382963</v>
      </c>
      <c r="AB37" s="391" t="s">
        <v>32</v>
      </c>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353"/>
      <c r="BP37" s="353"/>
      <c r="BQ37" s="353"/>
      <c r="BR37" s="353"/>
      <c r="BS37" s="353"/>
      <c r="BT37" s="353"/>
      <c r="BU37" s="353"/>
      <c r="BV37" s="353"/>
      <c r="BW37" s="353"/>
      <c r="BX37" s="353"/>
      <c r="BY37" s="353"/>
      <c r="BZ37" s="353"/>
      <c r="CA37" s="353"/>
      <c r="CB37" s="353"/>
      <c r="CC37" s="353"/>
      <c r="CD37" s="353"/>
      <c r="CE37" s="353"/>
      <c r="CF37" s="353"/>
      <c r="CG37" s="353"/>
      <c r="CH37" s="353"/>
      <c r="CI37" s="353"/>
      <c r="CJ37" s="353"/>
      <c r="CK37" s="353"/>
      <c r="CL37" s="353"/>
      <c r="CM37" s="353"/>
      <c r="CN37" s="353"/>
      <c r="CO37" s="353"/>
      <c r="CP37" s="353"/>
      <c r="CQ37" s="353"/>
      <c r="CR37" s="353"/>
      <c r="CS37" s="353"/>
      <c r="CT37" s="353"/>
      <c r="CU37" s="353"/>
      <c r="CV37" s="353"/>
      <c r="CW37" s="353"/>
      <c r="CX37" s="353"/>
      <c r="CY37" s="353"/>
      <c r="CZ37" s="353"/>
      <c r="DA37" s="353"/>
      <c r="DB37" s="353"/>
      <c r="DC37" s="353"/>
      <c r="DD37" s="353"/>
      <c r="DE37" s="353"/>
      <c r="DF37" s="353"/>
      <c r="DG37" s="353"/>
      <c r="DH37" s="353"/>
      <c r="DI37" s="353"/>
      <c r="DJ37" s="353"/>
      <c r="DK37" s="353"/>
      <c r="DL37" s="353"/>
      <c r="DM37" s="353"/>
      <c r="DN37" s="353"/>
      <c r="DO37" s="353"/>
      <c r="DP37" s="353"/>
      <c r="DQ37" s="353"/>
      <c r="DR37" s="353"/>
      <c r="DS37" s="353"/>
      <c r="DT37" s="354"/>
      <c r="DU37" s="354"/>
    </row>
    <row r="38" spans="1:125" s="10" customFormat="1" ht="45.75" customHeight="1" x14ac:dyDescent="0.25">
      <c r="A38" s="656"/>
      <c r="B38" s="653"/>
      <c r="C38" s="655"/>
      <c r="D38" s="653"/>
      <c r="E38" s="666"/>
      <c r="F38" s="653"/>
      <c r="G38" s="664"/>
      <c r="H38" s="671"/>
      <c r="I38" s="48">
        <v>3201008</v>
      </c>
      <c r="J38" s="43" t="s">
        <v>152</v>
      </c>
      <c r="K38" s="8" t="s">
        <v>153</v>
      </c>
      <c r="L38" s="13">
        <v>320100804</v>
      </c>
      <c r="M38" s="9" t="s">
        <v>162</v>
      </c>
      <c r="N38" s="9"/>
      <c r="O38" s="9"/>
      <c r="P38" s="16"/>
      <c r="Q38" s="16"/>
      <c r="R38" s="16"/>
      <c r="S38" s="16"/>
      <c r="T38" s="302">
        <v>47883336.373318262</v>
      </c>
      <c r="U38" s="302">
        <v>50756336.555717349</v>
      </c>
      <c r="V38" s="302">
        <v>53801716.749060392</v>
      </c>
      <c r="W38" s="302">
        <v>57029819.754004024</v>
      </c>
      <c r="X38" s="302">
        <v>60451608.93924427</v>
      </c>
      <c r="Y38" s="302">
        <v>64078705.475598931</v>
      </c>
      <c r="Z38" s="302">
        <v>67923427.804134861</v>
      </c>
      <c r="AA38" s="302">
        <v>71998833.472382963</v>
      </c>
      <c r="AB38" s="391" t="s">
        <v>32</v>
      </c>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c r="BL38" s="353"/>
      <c r="BM38" s="353"/>
      <c r="BN38" s="353"/>
      <c r="BO38" s="353"/>
      <c r="BP38" s="353"/>
      <c r="BQ38" s="353"/>
      <c r="BR38" s="353"/>
      <c r="BS38" s="353"/>
      <c r="BT38" s="353"/>
      <c r="BU38" s="353"/>
      <c r="BV38" s="353"/>
      <c r="BW38" s="353"/>
      <c r="BX38" s="353"/>
      <c r="BY38" s="353"/>
      <c r="BZ38" s="353"/>
      <c r="CA38" s="353"/>
      <c r="CB38" s="353"/>
      <c r="CC38" s="353"/>
      <c r="CD38" s="353"/>
      <c r="CE38" s="353"/>
      <c r="CF38" s="353"/>
      <c r="CG38" s="353"/>
      <c r="CH38" s="353"/>
      <c r="CI38" s="353"/>
      <c r="CJ38" s="353"/>
      <c r="CK38" s="353"/>
      <c r="CL38" s="353"/>
      <c r="CM38" s="353"/>
      <c r="CN38" s="353"/>
      <c r="CO38" s="353"/>
      <c r="CP38" s="353"/>
      <c r="CQ38" s="353"/>
      <c r="CR38" s="353"/>
      <c r="CS38" s="353"/>
      <c r="CT38" s="353"/>
      <c r="CU38" s="353"/>
      <c r="CV38" s="353"/>
      <c r="CW38" s="353"/>
      <c r="CX38" s="353"/>
      <c r="CY38" s="353"/>
      <c r="CZ38" s="353"/>
      <c r="DA38" s="353"/>
      <c r="DB38" s="353"/>
      <c r="DC38" s="353"/>
      <c r="DD38" s="353"/>
      <c r="DE38" s="353"/>
      <c r="DF38" s="353"/>
      <c r="DG38" s="353"/>
      <c r="DH38" s="353"/>
      <c r="DI38" s="353"/>
      <c r="DJ38" s="353"/>
      <c r="DK38" s="353"/>
      <c r="DL38" s="353"/>
      <c r="DM38" s="353"/>
      <c r="DN38" s="353"/>
      <c r="DO38" s="353"/>
      <c r="DP38" s="353"/>
      <c r="DQ38" s="353"/>
      <c r="DR38" s="353"/>
      <c r="DS38" s="353"/>
      <c r="DT38" s="354"/>
      <c r="DU38" s="354"/>
    </row>
    <row r="39" spans="1:125" s="10" customFormat="1" ht="38.25" customHeight="1" x14ac:dyDescent="0.25">
      <c r="A39" s="656"/>
      <c r="B39" s="653"/>
      <c r="C39" s="655"/>
      <c r="D39" s="653"/>
      <c r="E39" s="666"/>
      <c r="F39" s="653"/>
      <c r="G39" s="664"/>
      <c r="H39" s="671"/>
      <c r="I39" s="48">
        <v>3201008</v>
      </c>
      <c r="J39" s="43" t="s">
        <v>152</v>
      </c>
      <c r="K39" s="8" t="s">
        <v>153</v>
      </c>
      <c r="L39" s="13">
        <v>320100805</v>
      </c>
      <c r="M39" s="9" t="s">
        <v>163</v>
      </c>
      <c r="N39" s="9"/>
      <c r="O39" s="9"/>
      <c r="P39" s="16"/>
      <c r="Q39" s="16"/>
      <c r="R39" s="16"/>
      <c r="S39" s="302">
        <v>45172958.84275306</v>
      </c>
      <c r="T39" s="302">
        <v>47883336.373318262</v>
      </c>
      <c r="U39" s="302">
        <v>50756336.555717349</v>
      </c>
      <c r="V39" s="302">
        <v>53801716.749060392</v>
      </c>
      <c r="W39" s="302">
        <v>57029819.754004024</v>
      </c>
      <c r="X39" s="302">
        <v>60451608.93924427</v>
      </c>
      <c r="Y39" s="302">
        <v>64078705.475598931</v>
      </c>
      <c r="Z39" s="302">
        <v>67923427.804134861</v>
      </c>
      <c r="AA39" s="302">
        <v>71998833.472382963</v>
      </c>
      <c r="AB39" s="391" t="s">
        <v>32</v>
      </c>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3"/>
      <c r="BL39" s="353"/>
      <c r="BM39" s="353"/>
      <c r="BN39" s="353"/>
      <c r="BO39" s="353"/>
      <c r="BP39" s="353"/>
      <c r="BQ39" s="353"/>
      <c r="BR39" s="353"/>
      <c r="BS39" s="353"/>
      <c r="BT39" s="353"/>
      <c r="BU39" s="353"/>
      <c r="BV39" s="353"/>
      <c r="BW39" s="353"/>
      <c r="BX39" s="353"/>
      <c r="BY39" s="353"/>
      <c r="BZ39" s="353"/>
      <c r="CA39" s="353"/>
      <c r="CB39" s="353"/>
      <c r="CC39" s="353"/>
      <c r="CD39" s="353"/>
      <c r="CE39" s="353"/>
      <c r="CF39" s="353"/>
      <c r="CG39" s="353"/>
      <c r="CH39" s="353"/>
      <c r="CI39" s="353"/>
      <c r="CJ39" s="353"/>
      <c r="CK39" s="353"/>
      <c r="CL39" s="353"/>
      <c r="CM39" s="353"/>
      <c r="CN39" s="353"/>
      <c r="CO39" s="353"/>
      <c r="CP39" s="353"/>
      <c r="CQ39" s="353"/>
      <c r="CR39" s="353"/>
      <c r="CS39" s="353"/>
      <c r="CT39" s="353"/>
      <c r="CU39" s="353"/>
      <c r="CV39" s="353"/>
      <c r="CW39" s="353"/>
      <c r="CX39" s="353"/>
      <c r="CY39" s="353"/>
      <c r="CZ39" s="353"/>
      <c r="DA39" s="353"/>
      <c r="DB39" s="353"/>
      <c r="DC39" s="353"/>
      <c r="DD39" s="353"/>
      <c r="DE39" s="353"/>
      <c r="DF39" s="353"/>
      <c r="DG39" s="353"/>
      <c r="DH39" s="353"/>
      <c r="DI39" s="353"/>
      <c r="DJ39" s="353"/>
      <c r="DK39" s="353"/>
      <c r="DL39" s="353"/>
      <c r="DM39" s="353"/>
      <c r="DN39" s="353"/>
      <c r="DO39" s="353"/>
      <c r="DP39" s="353"/>
      <c r="DQ39" s="353"/>
      <c r="DR39" s="353"/>
      <c r="DS39" s="353"/>
      <c r="DT39" s="354"/>
      <c r="DU39" s="354"/>
    </row>
    <row r="40" spans="1:125" s="121" customFormat="1" ht="24.75" customHeight="1" x14ac:dyDescent="0.25">
      <c r="A40" s="656"/>
      <c r="B40" s="138"/>
      <c r="C40" s="139"/>
      <c r="D40" s="138"/>
      <c r="E40" s="140"/>
      <c r="F40" s="138"/>
      <c r="G40" s="117"/>
      <c r="H40" s="141"/>
      <c r="I40" s="118"/>
      <c r="J40" s="142"/>
      <c r="K40" s="119"/>
      <c r="L40" s="117"/>
      <c r="M40" s="120"/>
      <c r="N40" s="120"/>
      <c r="O40" s="120"/>
      <c r="P40" s="566">
        <f>SUM(P34:P39)</f>
        <v>0</v>
      </c>
      <c r="Q40" s="132">
        <f t="shared" ref="Q40:AA40" si="4">SUM(Q34:Q39)</f>
        <v>0</v>
      </c>
      <c r="R40" s="132">
        <f t="shared" si="4"/>
        <v>85231997.816515207</v>
      </c>
      <c r="S40" s="132">
        <f t="shared" si="4"/>
        <v>90345917.68550612</v>
      </c>
      <c r="T40" s="132">
        <f t="shared" si="4"/>
        <v>143650009.11995479</v>
      </c>
      <c r="U40" s="132">
        <f t="shared" si="4"/>
        <v>152269009.66715205</v>
      </c>
      <c r="V40" s="132">
        <f t="shared" si="4"/>
        <v>161405150.24718118</v>
      </c>
      <c r="W40" s="132">
        <f t="shared" si="4"/>
        <v>171089459.26201206</v>
      </c>
      <c r="X40" s="132">
        <f t="shared" si="4"/>
        <v>241806435.75697708</v>
      </c>
      <c r="Y40" s="132">
        <f t="shared" si="4"/>
        <v>192236116.42679679</v>
      </c>
      <c r="Z40" s="132">
        <f t="shared" si="4"/>
        <v>203770283.4124046</v>
      </c>
      <c r="AA40" s="132">
        <f t="shared" si="4"/>
        <v>215996500.41714889</v>
      </c>
      <c r="AB40" s="395"/>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3"/>
      <c r="BE40" s="353"/>
      <c r="BF40" s="353"/>
      <c r="BG40" s="353"/>
      <c r="BH40" s="353"/>
      <c r="BI40" s="353"/>
      <c r="BJ40" s="353"/>
      <c r="BK40" s="353"/>
      <c r="BL40" s="353"/>
      <c r="BM40" s="353"/>
      <c r="BN40" s="353"/>
      <c r="BO40" s="353"/>
      <c r="BP40" s="353"/>
      <c r="BQ40" s="353"/>
      <c r="BR40" s="353"/>
      <c r="BS40" s="353"/>
      <c r="BT40" s="353"/>
      <c r="BU40" s="353"/>
      <c r="BV40" s="353"/>
      <c r="BW40" s="353"/>
      <c r="BX40" s="353"/>
      <c r="BY40" s="353"/>
      <c r="BZ40" s="353"/>
      <c r="CA40" s="353"/>
      <c r="CB40" s="353"/>
      <c r="CC40" s="353"/>
      <c r="CD40" s="353"/>
      <c r="CE40" s="353"/>
      <c r="CF40" s="353"/>
      <c r="CG40" s="353"/>
      <c r="CH40" s="353"/>
      <c r="CI40" s="353"/>
      <c r="CJ40" s="353"/>
      <c r="CK40" s="353"/>
      <c r="CL40" s="353"/>
      <c r="CM40" s="353"/>
      <c r="CN40" s="353"/>
      <c r="CO40" s="353"/>
      <c r="CP40" s="353"/>
      <c r="CQ40" s="353"/>
      <c r="CR40" s="353"/>
      <c r="CS40" s="353"/>
      <c r="CT40" s="353"/>
      <c r="CU40" s="353"/>
      <c r="CV40" s="353"/>
      <c r="CW40" s="353"/>
      <c r="CX40" s="353"/>
      <c r="CY40" s="353"/>
      <c r="CZ40" s="353"/>
      <c r="DA40" s="353"/>
      <c r="DB40" s="353"/>
      <c r="DC40" s="353"/>
      <c r="DD40" s="353"/>
      <c r="DE40" s="353"/>
      <c r="DF40" s="353"/>
      <c r="DG40" s="353"/>
      <c r="DH40" s="353"/>
      <c r="DI40" s="353"/>
      <c r="DJ40" s="353"/>
      <c r="DK40" s="353"/>
      <c r="DL40" s="353"/>
      <c r="DM40" s="353"/>
      <c r="DN40" s="353"/>
      <c r="DO40" s="353"/>
      <c r="DP40" s="353"/>
      <c r="DQ40" s="353"/>
      <c r="DR40" s="353"/>
      <c r="DS40" s="353"/>
      <c r="DT40" s="354"/>
      <c r="DU40" s="354"/>
    </row>
    <row r="41" spans="1:125" s="10" customFormat="1" ht="38.25" customHeight="1" x14ac:dyDescent="0.25">
      <c r="A41" s="656"/>
      <c r="B41" s="661" t="s">
        <v>164</v>
      </c>
      <c r="C41" s="820">
        <f>E41+E47</f>
        <v>1</v>
      </c>
      <c r="D41" s="661" t="s">
        <v>165</v>
      </c>
      <c r="E41" s="823">
        <v>0.85</v>
      </c>
      <c r="F41" s="661" t="s">
        <v>166</v>
      </c>
      <c r="G41" s="13"/>
      <c r="H41" s="843" t="s">
        <v>168</v>
      </c>
      <c r="I41" s="642">
        <v>3201001</v>
      </c>
      <c r="J41" s="642" t="s">
        <v>87</v>
      </c>
      <c r="K41" s="8"/>
      <c r="L41" s="638">
        <v>320100108</v>
      </c>
      <c r="M41" s="640" t="s">
        <v>169</v>
      </c>
      <c r="N41" s="575"/>
      <c r="O41" s="576"/>
      <c r="P41" s="302">
        <v>5803649.924812804</v>
      </c>
      <c r="Q41" s="302">
        <v>4316931.8181818184</v>
      </c>
      <c r="R41" s="302">
        <v>4532778.4090909092</v>
      </c>
      <c r="S41" s="302">
        <v>4759417.3295454541</v>
      </c>
      <c r="T41" s="302">
        <v>4997388.1960227275</v>
      </c>
      <c r="U41" s="302">
        <v>5247257.6058238633</v>
      </c>
      <c r="V41" s="302">
        <v>5509620.486115057</v>
      </c>
      <c r="W41" s="302">
        <v>5785101.5104208104</v>
      </c>
      <c r="X41" s="302">
        <v>6074356.5859418521</v>
      </c>
      <c r="Y41" s="302">
        <v>6378074.4152389457</v>
      </c>
      <c r="Z41" s="302">
        <v>6696978.1360008931</v>
      </c>
      <c r="AA41" s="364">
        <v>7031827.0428009387</v>
      </c>
      <c r="AB41" s="393" t="s">
        <v>881</v>
      </c>
    </row>
    <row r="42" spans="1:125" ht="73.5" customHeight="1" x14ac:dyDescent="0.25">
      <c r="A42" s="656"/>
      <c r="B42" s="662"/>
      <c r="C42" s="821"/>
      <c r="D42" s="662"/>
      <c r="E42" s="824"/>
      <c r="F42" s="662"/>
      <c r="G42" s="22" t="s">
        <v>167</v>
      </c>
      <c r="H42" s="844"/>
      <c r="I42" s="643"/>
      <c r="J42" s="643"/>
      <c r="K42" s="14" t="s">
        <v>88</v>
      </c>
      <c r="L42" s="639"/>
      <c r="M42" s="641"/>
      <c r="N42" s="575"/>
      <c r="O42" s="576"/>
      <c r="P42" s="303">
        <v>195037625.13936025</v>
      </c>
      <c r="Q42" s="303">
        <v>146456600.02164</v>
      </c>
      <c r="R42" s="303">
        <v>155243996.02293843</v>
      </c>
      <c r="S42" s="303">
        <v>164558635.78431472</v>
      </c>
      <c r="T42" s="303">
        <v>174432153.93137363</v>
      </c>
      <c r="U42" s="303">
        <v>184898083.16725606</v>
      </c>
      <c r="V42" s="303">
        <v>195991968.15729138</v>
      </c>
      <c r="W42" s="303">
        <v>207751486.24672893</v>
      </c>
      <c r="X42" s="303">
        <v>220216575.42153269</v>
      </c>
      <c r="Y42" s="303">
        <v>233429569.94682464</v>
      </c>
      <c r="Z42" s="303">
        <v>247435344.14363414</v>
      </c>
      <c r="AA42" s="303">
        <v>262281464.79225221</v>
      </c>
      <c r="AB42" s="391" t="s">
        <v>32</v>
      </c>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c r="BJ42" s="353"/>
      <c r="BK42" s="353"/>
      <c r="BL42" s="353"/>
      <c r="BM42" s="353"/>
      <c r="BN42" s="353"/>
      <c r="BO42" s="353"/>
      <c r="BP42" s="353"/>
      <c r="BQ42" s="353"/>
      <c r="BR42" s="353"/>
      <c r="BS42" s="353"/>
      <c r="BT42" s="353"/>
      <c r="BU42" s="353"/>
      <c r="BV42" s="353"/>
      <c r="BW42" s="353"/>
      <c r="BX42" s="353"/>
      <c r="BY42" s="353"/>
      <c r="BZ42" s="353"/>
      <c r="CA42" s="353"/>
      <c r="CB42" s="353"/>
      <c r="CC42" s="353"/>
      <c r="CD42" s="353"/>
      <c r="CE42" s="353"/>
      <c r="CF42" s="353"/>
      <c r="CG42" s="353"/>
      <c r="CH42" s="353"/>
      <c r="CI42" s="353"/>
      <c r="CJ42" s="353"/>
      <c r="CK42" s="353"/>
      <c r="CL42" s="353"/>
      <c r="CM42" s="353"/>
      <c r="CN42" s="353"/>
      <c r="CO42" s="353"/>
      <c r="CP42" s="353"/>
      <c r="CQ42" s="353"/>
      <c r="CR42" s="353"/>
      <c r="CS42" s="353"/>
      <c r="CT42" s="353"/>
      <c r="CU42" s="353"/>
      <c r="CV42" s="353"/>
      <c r="CW42" s="353"/>
      <c r="CX42" s="353"/>
      <c r="CY42" s="353"/>
      <c r="CZ42" s="353"/>
      <c r="DA42" s="353"/>
      <c r="DB42" s="353"/>
      <c r="DC42" s="353"/>
      <c r="DD42" s="353"/>
      <c r="DE42" s="353"/>
      <c r="DF42" s="353"/>
      <c r="DG42" s="353"/>
      <c r="DH42" s="353"/>
      <c r="DI42" s="353"/>
      <c r="DJ42" s="353"/>
      <c r="DK42" s="353"/>
      <c r="DL42" s="353"/>
      <c r="DM42" s="353"/>
      <c r="DN42" s="353"/>
      <c r="DO42" s="353"/>
      <c r="DP42" s="353"/>
      <c r="DQ42" s="353"/>
      <c r="DR42" s="353"/>
      <c r="DS42" s="353"/>
      <c r="DT42" s="354"/>
      <c r="DU42" s="354"/>
    </row>
    <row r="43" spans="1:125" ht="74.25" customHeight="1" x14ac:dyDescent="0.25">
      <c r="A43" s="656"/>
      <c r="B43" s="662"/>
      <c r="C43" s="821"/>
      <c r="D43" s="662"/>
      <c r="E43" s="824"/>
      <c r="F43" s="662"/>
      <c r="G43" s="22" t="s">
        <v>170</v>
      </c>
      <c r="H43" s="43" t="s">
        <v>171</v>
      </c>
      <c r="I43" s="28">
        <v>3201001</v>
      </c>
      <c r="J43" s="43" t="s">
        <v>87</v>
      </c>
      <c r="K43" s="23" t="s">
        <v>88</v>
      </c>
      <c r="L43" s="26">
        <v>320100107</v>
      </c>
      <c r="M43" s="25" t="s">
        <v>172</v>
      </c>
      <c r="N43" s="575"/>
      <c r="O43" s="576"/>
      <c r="P43" s="75"/>
      <c r="Q43" s="302">
        <v>146456600.02164</v>
      </c>
      <c r="R43" s="75"/>
      <c r="S43" s="302">
        <v>164558635.78431472</v>
      </c>
      <c r="T43" s="302">
        <v>174432153.93137363</v>
      </c>
      <c r="U43" s="302">
        <v>184898083.16725606</v>
      </c>
      <c r="V43" s="302">
        <v>195991968.15729138</v>
      </c>
      <c r="W43" s="302">
        <v>207751486.24672893</v>
      </c>
      <c r="X43" s="302">
        <v>220216575.42153269</v>
      </c>
      <c r="Y43" s="302">
        <v>233429569.94682464</v>
      </c>
      <c r="Z43" s="302">
        <v>247435344.14363414</v>
      </c>
      <c r="AA43" s="302">
        <v>262281464.79225221</v>
      </c>
      <c r="AB43" s="391" t="s">
        <v>32</v>
      </c>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c r="BO43" s="353"/>
      <c r="BP43" s="353"/>
      <c r="BQ43" s="353"/>
      <c r="BR43" s="353"/>
      <c r="BS43" s="353"/>
      <c r="BT43" s="353"/>
      <c r="BU43" s="353"/>
      <c r="BV43" s="353"/>
      <c r="BW43" s="353"/>
      <c r="BX43" s="353"/>
      <c r="BY43" s="353"/>
      <c r="BZ43" s="353"/>
      <c r="CA43" s="353"/>
      <c r="CB43" s="353"/>
      <c r="CC43" s="353"/>
      <c r="CD43" s="353"/>
      <c r="CE43" s="353"/>
      <c r="CF43" s="353"/>
      <c r="CG43" s="353"/>
      <c r="CH43" s="353"/>
      <c r="CI43" s="353"/>
      <c r="CJ43" s="353"/>
      <c r="CK43" s="353"/>
      <c r="CL43" s="353"/>
      <c r="CM43" s="353"/>
      <c r="CN43" s="353"/>
      <c r="CO43" s="353"/>
      <c r="CP43" s="353"/>
      <c r="CQ43" s="353"/>
      <c r="CR43" s="353"/>
      <c r="CS43" s="353"/>
      <c r="CT43" s="353"/>
      <c r="CU43" s="353"/>
      <c r="CV43" s="353"/>
      <c r="CW43" s="353"/>
      <c r="CX43" s="353"/>
      <c r="CY43" s="353"/>
      <c r="CZ43" s="353"/>
      <c r="DA43" s="353"/>
      <c r="DB43" s="353"/>
      <c r="DC43" s="353"/>
      <c r="DD43" s="353"/>
      <c r="DE43" s="353"/>
      <c r="DF43" s="353"/>
      <c r="DG43" s="353"/>
      <c r="DH43" s="353"/>
      <c r="DI43" s="353"/>
      <c r="DJ43" s="353"/>
      <c r="DK43" s="353"/>
      <c r="DL43" s="353"/>
      <c r="DM43" s="353"/>
      <c r="DN43" s="353"/>
      <c r="DO43" s="353"/>
      <c r="DP43" s="353"/>
      <c r="DQ43" s="353"/>
      <c r="DR43" s="353"/>
      <c r="DS43" s="353"/>
      <c r="DT43" s="354"/>
      <c r="DU43" s="354"/>
    </row>
    <row r="44" spans="1:125" ht="95.25" customHeight="1" x14ac:dyDescent="0.25">
      <c r="A44" s="656"/>
      <c r="B44" s="662"/>
      <c r="C44" s="821"/>
      <c r="D44" s="662"/>
      <c r="E44" s="824"/>
      <c r="F44" s="662"/>
      <c r="G44" s="644" t="s">
        <v>173</v>
      </c>
      <c r="H44" s="665" t="s">
        <v>174</v>
      </c>
      <c r="I44" s="644" t="s">
        <v>80</v>
      </c>
      <c r="J44" s="644" t="s">
        <v>63</v>
      </c>
      <c r="K44" s="645" t="s">
        <v>64</v>
      </c>
      <c r="L44" s="26" t="s">
        <v>175</v>
      </c>
      <c r="M44" s="25" t="s">
        <v>77</v>
      </c>
      <c r="N44" s="575"/>
      <c r="O44" s="576"/>
      <c r="P44" s="75"/>
      <c r="Q44" s="75"/>
      <c r="R44" s="302">
        <v>155243996.02293843</v>
      </c>
      <c r="S44" s="75"/>
      <c r="T44" s="75"/>
      <c r="U44" s="75"/>
      <c r="V44" s="75"/>
      <c r="W44" s="75"/>
      <c r="X44" s="75"/>
      <c r="Y44" s="75"/>
      <c r="Z44" s="75"/>
      <c r="AA44" s="75"/>
      <c r="AB44" s="391" t="s">
        <v>32</v>
      </c>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c r="BO44" s="353"/>
      <c r="BP44" s="353"/>
      <c r="BQ44" s="353"/>
      <c r="BR44" s="353"/>
      <c r="BS44" s="353"/>
      <c r="BT44" s="353"/>
      <c r="BU44" s="353"/>
      <c r="BV44" s="353"/>
      <c r="BW44" s="353"/>
      <c r="BX44" s="353"/>
      <c r="BY44" s="353"/>
      <c r="BZ44" s="353"/>
      <c r="CA44" s="353"/>
      <c r="CB44" s="353"/>
      <c r="CC44" s="353"/>
      <c r="CD44" s="353"/>
      <c r="CE44" s="353"/>
      <c r="CF44" s="353"/>
      <c r="CG44" s="353"/>
      <c r="CH44" s="353"/>
      <c r="CI44" s="353"/>
      <c r="CJ44" s="353"/>
      <c r="CK44" s="353"/>
      <c r="CL44" s="353"/>
      <c r="CM44" s="353"/>
      <c r="CN44" s="353"/>
      <c r="CO44" s="353"/>
      <c r="CP44" s="353"/>
      <c r="CQ44" s="353"/>
      <c r="CR44" s="353"/>
      <c r="CS44" s="353"/>
      <c r="CT44" s="353"/>
      <c r="CU44" s="353"/>
      <c r="CV44" s="353"/>
      <c r="CW44" s="353"/>
      <c r="CX44" s="353"/>
      <c r="CY44" s="353"/>
      <c r="CZ44" s="353"/>
      <c r="DA44" s="353"/>
      <c r="DB44" s="353"/>
      <c r="DC44" s="353"/>
      <c r="DD44" s="353"/>
      <c r="DE44" s="353"/>
      <c r="DF44" s="353"/>
      <c r="DG44" s="353"/>
      <c r="DH44" s="353"/>
      <c r="DI44" s="353"/>
      <c r="DJ44" s="353"/>
      <c r="DK44" s="353"/>
      <c r="DL44" s="353"/>
      <c r="DM44" s="353"/>
      <c r="DN44" s="353"/>
      <c r="DO44" s="353"/>
      <c r="DP44" s="353"/>
      <c r="DQ44" s="353"/>
      <c r="DR44" s="353"/>
      <c r="DS44" s="353"/>
      <c r="DT44" s="354"/>
      <c r="DU44" s="354"/>
    </row>
    <row r="45" spans="1:125" ht="88.5" customHeight="1" x14ac:dyDescent="0.25">
      <c r="A45" s="656"/>
      <c r="B45" s="662"/>
      <c r="C45" s="821"/>
      <c r="D45" s="662"/>
      <c r="E45" s="824"/>
      <c r="F45" s="662"/>
      <c r="G45" s="644"/>
      <c r="H45" s="665"/>
      <c r="I45" s="644"/>
      <c r="J45" s="644"/>
      <c r="K45" s="645"/>
      <c r="L45" s="26" t="s">
        <v>176</v>
      </c>
      <c r="M45" s="25" t="s">
        <v>177</v>
      </c>
      <c r="N45" s="575"/>
      <c r="O45" s="576"/>
      <c r="P45" s="75"/>
      <c r="Q45" s="75"/>
      <c r="R45" s="75"/>
      <c r="S45" s="302">
        <v>164558635.78431472</v>
      </c>
      <c r="T45" s="302">
        <v>174432153.93137363</v>
      </c>
      <c r="U45" s="302">
        <v>184898083.16725606</v>
      </c>
      <c r="V45" s="75"/>
      <c r="W45" s="302">
        <v>207751486.24672893</v>
      </c>
      <c r="X45" s="75"/>
      <c r="Y45" s="302">
        <v>233429569.94682464</v>
      </c>
      <c r="Z45" s="75"/>
      <c r="AA45" s="302">
        <v>262281464.79225221</v>
      </c>
      <c r="AB45" s="391" t="s">
        <v>32</v>
      </c>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3"/>
      <c r="BK45" s="353"/>
      <c r="BL45" s="353"/>
      <c r="BM45" s="353"/>
      <c r="BN45" s="353"/>
      <c r="BO45" s="353"/>
      <c r="BP45" s="353"/>
      <c r="BQ45" s="353"/>
      <c r="BR45" s="353"/>
      <c r="BS45" s="353"/>
      <c r="BT45" s="353"/>
      <c r="BU45" s="353"/>
      <c r="BV45" s="353"/>
      <c r="BW45" s="353"/>
      <c r="BX45" s="353"/>
      <c r="BY45" s="353"/>
      <c r="BZ45" s="353"/>
      <c r="CA45" s="353"/>
      <c r="CB45" s="353"/>
      <c r="CC45" s="353"/>
      <c r="CD45" s="353"/>
      <c r="CE45" s="353"/>
      <c r="CF45" s="353"/>
      <c r="CG45" s="353"/>
      <c r="CH45" s="353"/>
      <c r="CI45" s="353"/>
      <c r="CJ45" s="353"/>
      <c r="CK45" s="353"/>
      <c r="CL45" s="353"/>
      <c r="CM45" s="353"/>
      <c r="CN45" s="353"/>
      <c r="CO45" s="353"/>
      <c r="CP45" s="353"/>
      <c r="CQ45" s="353"/>
      <c r="CR45" s="353"/>
      <c r="CS45" s="353"/>
      <c r="CT45" s="353"/>
      <c r="CU45" s="353"/>
      <c r="CV45" s="353"/>
      <c r="CW45" s="353"/>
      <c r="CX45" s="353"/>
      <c r="CY45" s="353"/>
      <c r="CZ45" s="353"/>
      <c r="DA45" s="353"/>
      <c r="DB45" s="353"/>
      <c r="DC45" s="353"/>
      <c r="DD45" s="353"/>
      <c r="DE45" s="353"/>
      <c r="DF45" s="353"/>
      <c r="DG45" s="353"/>
      <c r="DH45" s="353"/>
      <c r="DI45" s="353"/>
      <c r="DJ45" s="353"/>
      <c r="DK45" s="353"/>
      <c r="DL45" s="353"/>
      <c r="DM45" s="353"/>
      <c r="DN45" s="353"/>
      <c r="DO45" s="353"/>
      <c r="DP45" s="353"/>
      <c r="DQ45" s="353"/>
      <c r="DR45" s="353"/>
      <c r="DS45" s="353"/>
      <c r="DT45" s="354"/>
      <c r="DU45" s="354"/>
    </row>
    <row r="46" spans="1:125" ht="53.25" customHeight="1" x14ac:dyDescent="0.25">
      <c r="A46" s="656"/>
      <c r="B46" s="662"/>
      <c r="C46" s="821"/>
      <c r="D46" s="662"/>
      <c r="E46" s="825"/>
      <c r="F46" s="663"/>
      <c r="G46" s="22" t="s">
        <v>178</v>
      </c>
      <c r="H46" s="43" t="s">
        <v>179</v>
      </c>
      <c r="I46" s="28">
        <v>3201005</v>
      </c>
      <c r="J46" s="43" t="s">
        <v>180</v>
      </c>
      <c r="K46" s="23" t="s">
        <v>181</v>
      </c>
      <c r="L46" s="26">
        <v>320100500</v>
      </c>
      <c r="M46" s="25" t="s">
        <v>182</v>
      </c>
      <c r="N46" s="575"/>
      <c r="O46" s="576"/>
      <c r="P46" s="75"/>
      <c r="Q46" s="302">
        <v>146456600.02164</v>
      </c>
      <c r="R46" s="302">
        <v>155243996.02293843</v>
      </c>
      <c r="S46" s="302">
        <v>164558635.78431472</v>
      </c>
      <c r="T46" s="302">
        <v>174432153.93137363</v>
      </c>
      <c r="U46" s="302">
        <v>184898083.16725606</v>
      </c>
      <c r="V46" s="302">
        <v>195991968.15729138</v>
      </c>
      <c r="W46" s="302">
        <v>207751486.24672893</v>
      </c>
      <c r="X46" s="302">
        <v>220216575.42153269</v>
      </c>
      <c r="Y46" s="302">
        <v>233429569.94682464</v>
      </c>
      <c r="Z46" s="302">
        <v>247435344.14363414</v>
      </c>
      <c r="AA46" s="302">
        <v>262281464.79225221</v>
      </c>
      <c r="AB46" s="391" t="s">
        <v>32</v>
      </c>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3"/>
      <c r="BB46" s="353"/>
      <c r="BC46" s="353"/>
      <c r="BD46" s="353"/>
      <c r="BE46" s="353"/>
      <c r="BF46" s="353"/>
      <c r="BG46" s="353"/>
      <c r="BH46" s="353"/>
      <c r="BI46" s="353"/>
      <c r="BJ46" s="353"/>
      <c r="BK46" s="353"/>
      <c r="BL46" s="353"/>
      <c r="BM46" s="353"/>
      <c r="BN46" s="353"/>
      <c r="BO46" s="353"/>
      <c r="BP46" s="353"/>
      <c r="BQ46" s="353"/>
      <c r="BR46" s="353"/>
      <c r="BS46" s="353"/>
      <c r="BT46" s="353"/>
      <c r="BU46" s="353"/>
      <c r="BV46" s="353"/>
      <c r="BW46" s="353"/>
      <c r="BX46" s="353"/>
      <c r="BY46" s="353"/>
      <c r="BZ46" s="353"/>
      <c r="CA46" s="353"/>
      <c r="CB46" s="353"/>
      <c r="CC46" s="353"/>
      <c r="CD46" s="353"/>
      <c r="CE46" s="353"/>
      <c r="CF46" s="353"/>
      <c r="CG46" s="353"/>
      <c r="CH46" s="353"/>
      <c r="CI46" s="353"/>
      <c r="CJ46" s="353"/>
      <c r="CK46" s="353"/>
      <c r="CL46" s="353"/>
      <c r="CM46" s="353"/>
      <c r="CN46" s="353"/>
      <c r="CO46" s="353"/>
      <c r="CP46" s="353"/>
      <c r="CQ46" s="353"/>
      <c r="CR46" s="353"/>
      <c r="CS46" s="353"/>
      <c r="CT46" s="353"/>
      <c r="CU46" s="353"/>
      <c r="CV46" s="353"/>
      <c r="CW46" s="353"/>
      <c r="CX46" s="353"/>
      <c r="CY46" s="353"/>
      <c r="CZ46" s="353"/>
      <c r="DA46" s="353"/>
      <c r="DB46" s="353"/>
      <c r="DC46" s="353"/>
      <c r="DD46" s="353"/>
      <c r="DE46" s="353"/>
      <c r="DF46" s="353"/>
      <c r="DG46" s="353"/>
      <c r="DH46" s="353"/>
      <c r="DI46" s="353"/>
      <c r="DJ46" s="353"/>
      <c r="DK46" s="353"/>
      <c r="DL46" s="353"/>
      <c r="DM46" s="353"/>
      <c r="DN46" s="353"/>
      <c r="DO46" s="353"/>
      <c r="DP46" s="353"/>
      <c r="DQ46" s="353"/>
      <c r="DR46" s="353"/>
      <c r="DS46" s="353"/>
      <c r="DT46" s="354"/>
      <c r="DU46" s="354"/>
    </row>
    <row r="47" spans="1:125" ht="71.25" customHeight="1" x14ac:dyDescent="0.25">
      <c r="A47" s="656"/>
      <c r="B47" s="663"/>
      <c r="C47" s="822"/>
      <c r="D47" s="663"/>
      <c r="E47" s="73">
        <v>0.15</v>
      </c>
      <c r="F47" s="297" t="s">
        <v>183</v>
      </c>
      <c r="G47" s="304" t="s">
        <v>184</v>
      </c>
      <c r="H47" s="242" t="s">
        <v>185</v>
      </c>
      <c r="I47" s="304">
        <v>3201014</v>
      </c>
      <c r="J47" s="305" t="s">
        <v>186</v>
      </c>
      <c r="K47" s="242" t="s">
        <v>187</v>
      </c>
      <c r="L47" s="304">
        <v>320101400</v>
      </c>
      <c r="M47" s="306" t="s">
        <v>188</v>
      </c>
      <c r="N47" s="575"/>
      <c r="O47" s="576"/>
      <c r="P47" s="74"/>
      <c r="Q47" s="308">
        <v>129226411.78380001</v>
      </c>
      <c r="R47" s="74"/>
      <c r="S47" s="74"/>
      <c r="T47" s="308">
        <v>153910724.05709437</v>
      </c>
      <c r="U47" s="74"/>
      <c r="V47" s="74"/>
      <c r="W47" s="74"/>
      <c r="X47" s="308">
        <v>194308743.0189994</v>
      </c>
      <c r="Y47" s="74"/>
      <c r="Z47" s="74"/>
      <c r="AA47" s="308">
        <v>231424821.87551665</v>
      </c>
      <c r="AB47" s="391" t="s">
        <v>32</v>
      </c>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c r="BO47" s="353"/>
      <c r="BP47" s="353"/>
      <c r="BQ47" s="353"/>
      <c r="BR47" s="353"/>
      <c r="BS47" s="353"/>
      <c r="BT47" s="353"/>
      <c r="BU47" s="353"/>
      <c r="BV47" s="353"/>
      <c r="BW47" s="353"/>
      <c r="BX47" s="353"/>
      <c r="BY47" s="353"/>
      <c r="BZ47" s="353"/>
      <c r="CA47" s="353"/>
      <c r="CB47" s="353"/>
      <c r="CC47" s="353"/>
      <c r="CD47" s="353"/>
      <c r="CE47" s="353"/>
      <c r="CF47" s="353"/>
      <c r="CG47" s="353"/>
      <c r="CH47" s="353"/>
      <c r="CI47" s="353"/>
      <c r="CJ47" s="353"/>
      <c r="CK47" s="353"/>
      <c r="CL47" s="353"/>
      <c r="CM47" s="353"/>
      <c r="CN47" s="353"/>
      <c r="CO47" s="353"/>
      <c r="CP47" s="353"/>
      <c r="CQ47" s="353"/>
      <c r="CR47" s="353"/>
      <c r="CS47" s="353"/>
      <c r="CT47" s="353"/>
      <c r="CU47" s="353"/>
      <c r="CV47" s="353"/>
      <c r="CW47" s="353"/>
      <c r="CX47" s="353"/>
      <c r="CY47" s="353"/>
      <c r="CZ47" s="353"/>
      <c r="DA47" s="353"/>
      <c r="DB47" s="353"/>
      <c r="DC47" s="353"/>
      <c r="DD47" s="353"/>
      <c r="DE47" s="353"/>
      <c r="DF47" s="353"/>
      <c r="DG47" s="353"/>
      <c r="DH47" s="353"/>
      <c r="DI47" s="353"/>
      <c r="DJ47" s="353"/>
      <c r="DK47" s="353"/>
      <c r="DL47" s="353"/>
      <c r="DM47" s="353"/>
      <c r="DN47" s="353"/>
      <c r="DO47" s="353"/>
      <c r="DP47" s="353"/>
      <c r="DQ47" s="353"/>
      <c r="DR47" s="353"/>
      <c r="DS47" s="353"/>
      <c r="DT47" s="354"/>
      <c r="DU47" s="354"/>
    </row>
    <row r="48" spans="1:125" s="131" customFormat="1" ht="21.75" customHeight="1" x14ac:dyDescent="0.25">
      <c r="A48" s="380"/>
      <c r="B48" s="381"/>
      <c r="C48" s="382"/>
      <c r="D48" s="381"/>
      <c r="E48" s="383"/>
      <c r="F48" s="384"/>
      <c r="G48" s="127"/>
      <c r="H48" s="385"/>
      <c r="I48" s="127"/>
      <c r="J48" s="137"/>
      <c r="K48" s="128"/>
      <c r="L48" s="127"/>
      <c r="M48" s="386"/>
      <c r="N48" s="386"/>
      <c r="O48" s="573">
        <v>200841275.06417304</v>
      </c>
      <c r="P48" s="568">
        <f>P47+P46+P45+P44+P43+P42+P41</f>
        <v>200841275.06417304</v>
      </c>
      <c r="Q48" s="135">
        <f t="shared" ref="Q48:AA48" si="5">Q47+Q46+Q45+Q44+Q43+Q42+Q41</f>
        <v>572913143.66690195</v>
      </c>
      <c r="R48" s="135">
        <f t="shared" si="5"/>
        <v>470264766.47790623</v>
      </c>
      <c r="S48" s="135">
        <f t="shared" si="5"/>
        <v>662993960.46680439</v>
      </c>
      <c r="T48" s="135">
        <f t="shared" si="5"/>
        <v>856636727.97861159</v>
      </c>
      <c r="U48" s="135">
        <f t="shared" si="5"/>
        <v>744839590.2748481</v>
      </c>
      <c r="V48" s="135">
        <f t="shared" si="5"/>
        <v>593485524.95798922</v>
      </c>
      <c r="W48" s="135">
        <f t="shared" si="5"/>
        <v>836791046.49733651</v>
      </c>
      <c r="X48" s="135">
        <f t="shared" si="5"/>
        <v>861032825.86953938</v>
      </c>
      <c r="Y48" s="135">
        <f t="shared" si="5"/>
        <v>940096354.20253754</v>
      </c>
      <c r="Z48" s="135">
        <f t="shared" si="5"/>
        <v>749003010.56690335</v>
      </c>
      <c r="AA48" s="135">
        <f t="shared" si="5"/>
        <v>1287582508.0873263</v>
      </c>
      <c r="AB48" s="394"/>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7"/>
      <c r="BM48" s="387"/>
      <c r="BN48" s="387"/>
      <c r="BO48" s="387"/>
      <c r="BP48" s="387"/>
      <c r="BQ48" s="387"/>
      <c r="BR48" s="387"/>
      <c r="BS48" s="387"/>
      <c r="BT48" s="387"/>
      <c r="BU48" s="387"/>
      <c r="BV48" s="387"/>
      <c r="BW48" s="387"/>
      <c r="BX48" s="387"/>
      <c r="BY48" s="387"/>
      <c r="BZ48" s="387"/>
      <c r="CA48" s="387"/>
      <c r="CB48" s="387"/>
      <c r="CC48" s="387"/>
      <c r="CD48" s="387"/>
      <c r="CE48" s="387"/>
      <c r="CF48" s="387"/>
      <c r="CG48" s="387"/>
      <c r="CH48" s="387"/>
      <c r="CI48" s="387"/>
      <c r="CJ48" s="387"/>
      <c r="CK48" s="387"/>
      <c r="CL48" s="387"/>
      <c r="CM48" s="387"/>
      <c r="CN48" s="387"/>
      <c r="CO48" s="387"/>
      <c r="CP48" s="387"/>
      <c r="CQ48" s="387"/>
      <c r="CR48" s="387"/>
      <c r="CS48" s="387"/>
      <c r="CT48" s="387"/>
      <c r="CU48" s="387"/>
      <c r="CV48" s="387"/>
      <c r="CW48" s="387"/>
      <c r="CX48" s="387"/>
      <c r="CY48" s="387"/>
      <c r="CZ48" s="387"/>
      <c r="DA48" s="387"/>
      <c r="DB48" s="387"/>
      <c r="DC48" s="387"/>
      <c r="DD48" s="387"/>
      <c r="DE48" s="387"/>
      <c r="DF48" s="387"/>
      <c r="DG48" s="387"/>
      <c r="DH48" s="387"/>
      <c r="DI48" s="387"/>
      <c r="DJ48" s="387"/>
      <c r="DK48" s="387"/>
      <c r="DL48" s="387"/>
      <c r="DM48" s="387"/>
      <c r="DN48" s="387"/>
      <c r="DO48" s="387"/>
      <c r="DP48" s="387"/>
      <c r="DQ48" s="387"/>
      <c r="DR48" s="387"/>
      <c r="DS48" s="387"/>
      <c r="DT48" s="387"/>
      <c r="DU48" s="387"/>
    </row>
    <row r="49" spans="1:125" ht="79.5" customHeight="1" x14ac:dyDescent="0.25">
      <c r="A49" s="327"/>
      <c r="B49" s="325"/>
      <c r="C49" s="324"/>
      <c r="D49" s="661" t="s">
        <v>885</v>
      </c>
      <c r="E49" s="321"/>
      <c r="F49" s="833" t="s">
        <v>886</v>
      </c>
      <c r="G49" s="835" t="s">
        <v>887</v>
      </c>
      <c r="H49" s="836" t="s">
        <v>889</v>
      </c>
      <c r="I49" s="376" t="s">
        <v>891</v>
      </c>
      <c r="J49" s="376" t="s">
        <v>87</v>
      </c>
      <c r="K49" s="376" t="s">
        <v>88</v>
      </c>
      <c r="L49" s="376" t="s">
        <v>892</v>
      </c>
      <c r="M49" s="376" t="s">
        <v>138</v>
      </c>
      <c r="N49" s="577"/>
      <c r="O49" s="577"/>
      <c r="P49" s="281"/>
      <c r="Q49" s="378"/>
      <c r="R49" s="402">
        <v>53932800</v>
      </c>
      <c r="S49" s="378"/>
      <c r="T49" s="378"/>
      <c r="U49" s="378"/>
      <c r="V49" s="402">
        <v>68088917.388287991</v>
      </c>
      <c r="W49" s="378"/>
      <c r="X49" s="378"/>
      <c r="Y49" s="378"/>
      <c r="Z49" s="402">
        <v>85960689.434056982</v>
      </c>
      <c r="AA49" s="378"/>
      <c r="AB49" s="391" t="s">
        <v>32</v>
      </c>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c r="DJ49" s="353"/>
      <c r="DK49" s="353"/>
      <c r="DL49" s="353"/>
      <c r="DM49" s="353"/>
      <c r="DN49" s="353"/>
      <c r="DO49" s="353"/>
      <c r="DP49" s="353"/>
      <c r="DQ49" s="353"/>
      <c r="DR49" s="353"/>
      <c r="DS49" s="353"/>
      <c r="DT49" s="354"/>
      <c r="DU49" s="354"/>
    </row>
    <row r="50" spans="1:125" ht="63.75" customHeight="1" x14ac:dyDescent="0.25">
      <c r="A50" s="327"/>
      <c r="B50" s="325"/>
      <c r="C50" s="324"/>
      <c r="D50" s="662"/>
      <c r="E50" s="321"/>
      <c r="F50" s="834"/>
      <c r="G50" s="835"/>
      <c r="H50" s="837"/>
      <c r="I50" s="376" t="s">
        <v>893</v>
      </c>
      <c r="J50" s="376" t="s">
        <v>894</v>
      </c>
      <c r="K50" s="376" t="s">
        <v>895</v>
      </c>
      <c r="L50" s="376" t="s">
        <v>896</v>
      </c>
      <c r="M50" s="376" t="s">
        <v>897</v>
      </c>
      <c r="N50" s="577"/>
      <c r="O50" s="577"/>
      <c r="P50" s="281"/>
      <c r="Q50" s="402">
        <v>339200000</v>
      </c>
      <c r="R50" s="402">
        <v>251686399.99999997</v>
      </c>
      <c r="S50" s="402">
        <v>381125120</v>
      </c>
      <c r="T50" s="402">
        <v>403992627.19999999</v>
      </c>
      <c r="U50" s="402">
        <v>428232184.83200002</v>
      </c>
      <c r="V50" s="402">
        <v>317748281.14534396</v>
      </c>
      <c r="W50" s="402">
        <v>481161682.87723517</v>
      </c>
      <c r="X50" s="402">
        <v>510031383.84986931</v>
      </c>
      <c r="Y50" s="402">
        <v>540633266.88086152</v>
      </c>
      <c r="Z50" s="402">
        <v>401149884.02559924</v>
      </c>
      <c r="AA50" s="402">
        <v>607455538.66733599</v>
      </c>
      <c r="AB50" s="391" t="s">
        <v>32</v>
      </c>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53"/>
      <c r="BR50" s="353"/>
      <c r="BS50" s="353"/>
      <c r="BT50" s="353"/>
      <c r="BU50" s="353"/>
      <c r="BV50" s="353"/>
      <c r="BW50" s="353"/>
      <c r="BX50" s="353"/>
      <c r="BY50" s="353"/>
      <c r="BZ50" s="353"/>
      <c r="CA50" s="353"/>
      <c r="CB50" s="353"/>
      <c r="CC50" s="353"/>
      <c r="CD50" s="353"/>
      <c r="CE50" s="353"/>
      <c r="CF50" s="353"/>
      <c r="CG50" s="353"/>
      <c r="CH50" s="353"/>
      <c r="CI50" s="353"/>
      <c r="CJ50" s="353"/>
      <c r="CK50" s="353"/>
      <c r="CL50" s="353"/>
      <c r="CM50" s="353"/>
      <c r="CN50" s="353"/>
      <c r="CO50" s="353"/>
      <c r="CP50" s="353"/>
      <c r="CQ50" s="353"/>
      <c r="CR50" s="353"/>
      <c r="CS50" s="353"/>
      <c r="CT50" s="353"/>
      <c r="CU50" s="353"/>
      <c r="CV50" s="353"/>
      <c r="CW50" s="353"/>
      <c r="CX50" s="353"/>
      <c r="CY50" s="353"/>
      <c r="CZ50" s="353"/>
      <c r="DA50" s="353"/>
      <c r="DB50" s="353"/>
      <c r="DC50" s="353"/>
      <c r="DD50" s="353"/>
      <c r="DE50" s="353"/>
      <c r="DF50" s="353"/>
      <c r="DG50" s="353"/>
      <c r="DH50" s="353"/>
      <c r="DI50" s="353"/>
      <c r="DJ50" s="353"/>
      <c r="DK50" s="353"/>
      <c r="DL50" s="353"/>
      <c r="DM50" s="353"/>
      <c r="DN50" s="353"/>
      <c r="DO50" s="353"/>
      <c r="DP50" s="353"/>
      <c r="DQ50" s="353"/>
      <c r="DR50" s="353"/>
      <c r="DS50" s="353"/>
      <c r="DT50" s="354"/>
      <c r="DU50" s="354"/>
    </row>
    <row r="51" spans="1:125" ht="78.75" customHeight="1" x14ac:dyDescent="0.3">
      <c r="A51" s="327"/>
      <c r="B51" s="325"/>
      <c r="C51" s="324"/>
      <c r="D51" s="662"/>
      <c r="E51" s="321"/>
      <c r="F51" s="834"/>
      <c r="G51" s="374" t="s">
        <v>888</v>
      </c>
      <c r="H51" s="375" t="s">
        <v>890</v>
      </c>
      <c r="I51" s="377" t="s">
        <v>898</v>
      </c>
      <c r="J51" s="377" t="s">
        <v>52</v>
      </c>
      <c r="K51" s="377" t="s">
        <v>53</v>
      </c>
      <c r="L51" s="377" t="s">
        <v>899</v>
      </c>
      <c r="M51" s="377" t="s">
        <v>54</v>
      </c>
      <c r="N51" s="578"/>
      <c r="O51" s="578"/>
      <c r="P51" s="379"/>
      <c r="Q51" s="379"/>
      <c r="R51" s="403">
        <v>53932800</v>
      </c>
      <c r="S51" s="379"/>
      <c r="T51" s="379"/>
      <c r="U51" s="379"/>
      <c r="V51" s="403">
        <v>68088917.388287991</v>
      </c>
      <c r="W51" s="379"/>
      <c r="X51" s="379"/>
      <c r="Y51" s="379"/>
      <c r="Z51" s="403">
        <v>85960689.434056982</v>
      </c>
      <c r="AA51" s="379"/>
      <c r="AB51" s="391" t="s">
        <v>32</v>
      </c>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3"/>
      <c r="BP51" s="353"/>
      <c r="BQ51" s="353"/>
      <c r="BR51" s="353"/>
      <c r="BS51" s="353"/>
      <c r="BT51" s="353"/>
      <c r="BU51" s="353"/>
      <c r="BV51" s="353"/>
      <c r="BW51" s="353"/>
      <c r="BX51" s="353"/>
      <c r="BY51" s="353"/>
      <c r="BZ51" s="353"/>
      <c r="CA51" s="353"/>
      <c r="CB51" s="353"/>
      <c r="CC51" s="353"/>
      <c r="CD51" s="353"/>
      <c r="CE51" s="353"/>
      <c r="CF51" s="353"/>
      <c r="CG51" s="353"/>
      <c r="CH51" s="353"/>
      <c r="CI51" s="353"/>
      <c r="CJ51" s="353"/>
      <c r="CK51" s="353"/>
      <c r="CL51" s="353"/>
      <c r="CM51" s="353"/>
      <c r="CN51" s="353"/>
      <c r="CO51" s="353"/>
      <c r="CP51" s="353"/>
      <c r="CQ51" s="353"/>
      <c r="CR51" s="353"/>
      <c r="CS51" s="353"/>
      <c r="CT51" s="353"/>
      <c r="CU51" s="353"/>
      <c r="CV51" s="353"/>
      <c r="CW51" s="353"/>
      <c r="CX51" s="353"/>
      <c r="CY51" s="353"/>
      <c r="CZ51" s="353"/>
      <c r="DA51" s="353"/>
      <c r="DB51" s="353"/>
      <c r="DC51" s="353"/>
      <c r="DD51" s="353"/>
      <c r="DE51" s="353"/>
      <c r="DF51" s="353"/>
      <c r="DG51" s="353"/>
      <c r="DH51" s="353"/>
      <c r="DI51" s="353"/>
      <c r="DJ51" s="353"/>
      <c r="DK51" s="353"/>
      <c r="DL51" s="353"/>
      <c r="DM51" s="353"/>
      <c r="DN51" s="353"/>
      <c r="DO51" s="353"/>
      <c r="DP51" s="353"/>
      <c r="DQ51" s="353"/>
      <c r="DR51" s="353"/>
      <c r="DS51" s="353"/>
      <c r="DT51" s="354"/>
      <c r="DU51" s="354"/>
    </row>
    <row r="52" spans="1:125" s="121" customFormat="1" ht="20.25" customHeight="1" x14ac:dyDescent="0.25">
      <c r="A52" s="143"/>
      <c r="B52" s="144"/>
      <c r="C52" s="145"/>
      <c r="D52" s="144"/>
      <c r="E52" s="140"/>
      <c r="F52" s="138"/>
      <c r="G52" s="118"/>
      <c r="H52" s="119"/>
      <c r="I52" s="118"/>
      <c r="J52" s="136"/>
      <c r="K52" s="119"/>
      <c r="L52" s="118"/>
      <c r="M52" s="146"/>
      <c r="N52" s="146"/>
      <c r="O52" s="146"/>
      <c r="P52" s="568">
        <f t="shared" ref="P52:AA52" si="6">P51+P50+P49</f>
        <v>0</v>
      </c>
      <c r="Q52" s="135">
        <f t="shared" si="6"/>
        <v>339200000</v>
      </c>
      <c r="R52" s="135">
        <f t="shared" si="6"/>
        <v>359552000</v>
      </c>
      <c r="S52" s="135">
        <f t="shared" si="6"/>
        <v>381125120</v>
      </c>
      <c r="T52" s="135">
        <f t="shared" si="6"/>
        <v>403992627.19999999</v>
      </c>
      <c r="U52" s="135">
        <f t="shared" si="6"/>
        <v>428232184.83200002</v>
      </c>
      <c r="V52" s="135">
        <f t="shared" si="6"/>
        <v>453926115.92191994</v>
      </c>
      <c r="W52" s="135">
        <f t="shared" si="6"/>
        <v>481161682.87723517</v>
      </c>
      <c r="X52" s="135">
        <f t="shared" si="6"/>
        <v>510031383.84986931</v>
      </c>
      <c r="Y52" s="135">
        <f t="shared" si="6"/>
        <v>540633266.88086152</v>
      </c>
      <c r="Z52" s="135">
        <f t="shared" si="6"/>
        <v>573071262.89371324</v>
      </c>
      <c r="AA52" s="135">
        <f t="shared" si="6"/>
        <v>607455538.66733599</v>
      </c>
      <c r="AB52" s="391"/>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c r="BB52" s="353"/>
      <c r="BC52" s="353"/>
      <c r="BD52" s="353"/>
      <c r="BE52" s="353"/>
      <c r="BF52" s="353"/>
      <c r="BG52" s="353"/>
      <c r="BH52" s="353"/>
      <c r="BI52" s="353"/>
      <c r="BJ52" s="353"/>
      <c r="BK52" s="353"/>
      <c r="BL52" s="353"/>
      <c r="BM52" s="353"/>
      <c r="BN52" s="353"/>
      <c r="BO52" s="353"/>
      <c r="BP52" s="353"/>
      <c r="BQ52" s="353"/>
      <c r="BR52" s="353"/>
      <c r="BS52" s="353"/>
      <c r="BT52" s="353"/>
      <c r="BU52" s="353"/>
      <c r="BV52" s="353"/>
      <c r="BW52" s="353"/>
      <c r="BX52" s="353"/>
      <c r="BY52" s="353"/>
      <c r="BZ52" s="353"/>
      <c r="CA52" s="353"/>
      <c r="CB52" s="353"/>
      <c r="CC52" s="353"/>
      <c r="CD52" s="353"/>
      <c r="CE52" s="353"/>
      <c r="CF52" s="353"/>
      <c r="CG52" s="353"/>
      <c r="CH52" s="353"/>
      <c r="CI52" s="353"/>
      <c r="CJ52" s="353"/>
      <c r="CK52" s="353"/>
      <c r="CL52" s="353"/>
      <c r="CM52" s="353"/>
      <c r="CN52" s="353"/>
      <c r="CO52" s="353"/>
      <c r="CP52" s="353"/>
      <c r="CQ52" s="353"/>
      <c r="CR52" s="353"/>
      <c r="CS52" s="353"/>
      <c r="CT52" s="353"/>
      <c r="CU52" s="353"/>
      <c r="CV52" s="353"/>
      <c r="CW52" s="353"/>
      <c r="CX52" s="353"/>
      <c r="CY52" s="353"/>
      <c r="CZ52" s="353"/>
      <c r="DA52" s="353"/>
      <c r="DB52" s="353"/>
      <c r="DC52" s="353"/>
      <c r="DD52" s="353"/>
      <c r="DE52" s="353"/>
      <c r="DF52" s="353"/>
      <c r="DG52" s="353"/>
      <c r="DH52" s="353"/>
      <c r="DI52" s="353"/>
      <c r="DJ52" s="353"/>
      <c r="DK52" s="353"/>
      <c r="DL52" s="353"/>
      <c r="DM52" s="353"/>
      <c r="DN52" s="353"/>
      <c r="DO52" s="353"/>
      <c r="DP52" s="353"/>
      <c r="DQ52" s="353"/>
      <c r="DR52" s="353"/>
      <c r="DS52" s="353"/>
      <c r="DT52" s="354"/>
      <c r="DU52" s="354"/>
    </row>
    <row r="53" spans="1:125" s="226" customFormat="1" ht="20.25" customHeight="1" x14ac:dyDescent="0.25">
      <c r="A53" s="231"/>
      <c r="B53" s="232"/>
      <c r="C53" s="233"/>
      <c r="D53" s="232"/>
      <c r="E53" s="221"/>
      <c r="F53" s="220"/>
      <c r="G53" s="222"/>
      <c r="H53" s="224"/>
      <c r="I53" s="222"/>
      <c r="J53" s="234"/>
      <c r="K53" s="224"/>
      <c r="L53" s="222"/>
      <c r="M53" s="235"/>
      <c r="N53" s="235"/>
      <c r="O53" s="235"/>
      <c r="P53" s="230">
        <f t="shared" ref="P53:AA53" si="7">P52+P48+P40+P33+P22+P13+P10</f>
        <v>4100111630.0000005</v>
      </c>
      <c r="Q53" s="230">
        <f t="shared" si="7"/>
        <v>3069293952.1771641</v>
      </c>
      <c r="R53" s="230">
        <f t="shared" si="7"/>
        <v>3243434875.6714306</v>
      </c>
      <c r="S53" s="230">
        <f t="shared" si="7"/>
        <v>3382523418.8935342</v>
      </c>
      <c r="T53" s="230">
        <f t="shared" si="7"/>
        <v>3622131397.2430558</v>
      </c>
      <c r="U53" s="230">
        <f t="shared" si="7"/>
        <v>3827863682.9543433</v>
      </c>
      <c r="V53" s="230">
        <f t="shared" si="7"/>
        <v>4045360125.9021435</v>
      </c>
      <c r="W53" s="230">
        <f t="shared" si="7"/>
        <v>4275297586.5253391</v>
      </c>
      <c r="X53" s="230">
        <f t="shared" si="7"/>
        <v>4518392087.4393806</v>
      </c>
      <c r="Y53" s="230">
        <f t="shared" si="7"/>
        <v>4775401090.6943893</v>
      </c>
      <c r="Z53" s="230">
        <f t="shared" si="7"/>
        <v>5047125908.0451317</v>
      </c>
      <c r="AA53" s="230">
        <f t="shared" si="7"/>
        <v>5334414252.0323725</v>
      </c>
      <c r="AB53" s="394"/>
      <c r="AC53" s="355"/>
      <c r="AD53" s="355"/>
      <c r="AE53" s="355"/>
      <c r="AF53" s="355"/>
      <c r="AG53" s="355"/>
      <c r="AH53" s="355"/>
      <c r="AI53" s="355"/>
      <c r="AJ53" s="355"/>
      <c r="AK53" s="355"/>
      <c r="AL53" s="355"/>
      <c r="AM53" s="355"/>
      <c r="AN53" s="355"/>
      <c r="AO53" s="355"/>
      <c r="AP53" s="355"/>
      <c r="AQ53" s="355"/>
      <c r="AR53" s="355"/>
      <c r="AS53" s="355"/>
      <c r="AT53" s="355"/>
      <c r="AU53" s="355"/>
      <c r="AV53" s="355"/>
      <c r="AW53" s="355"/>
      <c r="AX53" s="355"/>
      <c r="AY53" s="355"/>
      <c r="AZ53" s="355"/>
      <c r="BA53" s="355"/>
      <c r="BB53" s="355"/>
      <c r="BC53" s="355"/>
      <c r="BD53" s="355"/>
      <c r="BE53" s="355"/>
      <c r="BF53" s="355"/>
      <c r="BG53" s="355"/>
      <c r="BH53" s="355"/>
      <c r="BI53" s="355"/>
      <c r="BJ53" s="355"/>
      <c r="BK53" s="355"/>
      <c r="BL53" s="355"/>
      <c r="BM53" s="355"/>
      <c r="BN53" s="355"/>
      <c r="BO53" s="355"/>
      <c r="BP53" s="355"/>
      <c r="BQ53" s="355"/>
      <c r="BR53" s="355"/>
      <c r="BS53" s="355"/>
      <c r="BT53" s="355"/>
      <c r="BU53" s="355"/>
      <c r="BV53" s="355"/>
      <c r="BW53" s="355"/>
      <c r="BX53" s="355"/>
      <c r="BY53" s="355"/>
      <c r="BZ53" s="355"/>
      <c r="CA53" s="355"/>
      <c r="CB53" s="355"/>
      <c r="CC53" s="355"/>
      <c r="CD53" s="355"/>
      <c r="CE53" s="355"/>
      <c r="CF53" s="355"/>
      <c r="CG53" s="355"/>
      <c r="CH53" s="355"/>
      <c r="CI53" s="355"/>
      <c r="CJ53" s="355"/>
      <c r="CK53" s="355"/>
      <c r="CL53" s="355"/>
      <c r="CM53" s="355"/>
      <c r="CN53" s="355"/>
      <c r="CO53" s="355"/>
      <c r="CP53" s="355"/>
      <c r="CQ53" s="355"/>
      <c r="CR53" s="355"/>
      <c r="CS53" s="355"/>
      <c r="CT53" s="355"/>
      <c r="CU53" s="355"/>
      <c r="CV53" s="355"/>
      <c r="CW53" s="355"/>
      <c r="CX53" s="355"/>
      <c r="CY53" s="355"/>
      <c r="CZ53" s="355"/>
      <c r="DA53" s="355"/>
      <c r="DB53" s="355"/>
      <c r="DC53" s="355"/>
      <c r="DD53" s="355"/>
      <c r="DE53" s="355"/>
      <c r="DF53" s="355"/>
      <c r="DG53" s="355"/>
      <c r="DH53" s="355"/>
      <c r="DI53" s="355"/>
      <c r="DJ53" s="355"/>
      <c r="DK53" s="355"/>
      <c r="DL53" s="355"/>
      <c r="DM53" s="355"/>
      <c r="DN53" s="355"/>
      <c r="DO53" s="355"/>
      <c r="DP53" s="355"/>
      <c r="DQ53" s="355"/>
      <c r="DR53" s="355"/>
      <c r="DS53" s="355"/>
      <c r="DT53" s="356"/>
      <c r="DU53" s="356"/>
    </row>
    <row r="54" spans="1:125" ht="81" customHeight="1" x14ac:dyDescent="0.25">
      <c r="A54" s="656"/>
      <c r="B54" s="680" t="s">
        <v>189</v>
      </c>
      <c r="C54" s="682">
        <f>E54+E65+E73+E81+E86</f>
        <v>1</v>
      </c>
      <c r="D54" s="680" t="s">
        <v>190</v>
      </c>
      <c r="E54" s="699">
        <v>0.15</v>
      </c>
      <c r="F54" s="680" t="s">
        <v>191</v>
      </c>
      <c r="G54" s="24" t="s">
        <v>192</v>
      </c>
      <c r="H54" s="242" t="s">
        <v>193</v>
      </c>
      <c r="I54" s="304">
        <v>3202001</v>
      </c>
      <c r="J54" s="305" t="s">
        <v>194</v>
      </c>
      <c r="K54" s="305" t="s">
        <v>195</v>
      </c>
      <c r="L54" s="304">
        <v>320200107</v>
      </c>
      <c r="M54" s="306" t="s">
        <v>196</v>
      </c>
      <c r="N54" s="575"/>
      <c r="O54" s="576"/>
      <c r="P54" s="316">
        <v>0</v>
      </c>
      <c r="Q54" s="316"/>
      <c r="R54" s="316"/>
      <c r="S54" s="317">
        <v>45000000</v>
      </c>
      <c r="T54" s="316"/>
      <c r="U54" s="316"/>
      <c r="V54" s="316"/>
      <c r="W54" s="316"/>
      <c r="X54" s="316"/>
      <c r="Y54" s="316"/>
      <c r="Z54" s="316"/>
      <c r="AA54" s="316"/>
      <c r="AB54" s="391" t="s">
        <v>32</v>
      </c>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353"/>
      <c r="BR54" s="353"/>
      <c r="BS54" s="353"/>
      <c r="BT54" s="353"/>
      <c r="BU54" s="353"/>
      <c r="BV54" s="353"/>
      <c r="BW54" s="353"/>
      <c r="BX54" s="353"/>
      <c r="BY54" s="353"/>
      <c r="BZ54" s="353"/>
      <c r="CA54" s="353"/>
      <c r="CB54" s="353"/>
      <c r="CC54" s="353"/>
      <c r="CD54" s="353"/>
      <c r="CE54" s="353"/>
      <c r="CF54" s="353"/>
      <c r="CG54" s="353"/>
      <c r="CH54" s="353"/>
      <c r="CI54" s="353"/>
      <c r="CJ54" s="353"/>
      <c r="CK54" s="353"/>
      <c r="CL54" s="353"/>
      <c r="CM54" s="353"/>
      <c r="CN54" s="353"/>
      <c r="CO54" s="353"/>
      <c r="CP54" s="353"/>
      <c r="CQ54" s="353"/>
      <c r="CR54" s="353"/>
      <c r="CS54" s="353"/>
      <c r="CT54" s="353"/>
      <c r="CU54" s="353"/>
      <c r="CV54" s="353"/>
      <c r="CW54" s="353"/>
      <c r="CX54" s="353"/>
      <c r="CY54" s="353"/>
      <c r="CZ54" s="353"/>
      <c r="DA54" s="353"/>
      <c r="DB54" s="353"/>
      <c r="DC54" s="353"/>
      <c r="DD54" s="353"/>
      <c r="DE54" s="353"/>
      <c r="DF54" s="353"/>
      <c r="DG54" s="353"/>
      <c r="DH54" s="353"/>
      <c r="DI54" s="353"/>
      <c r="DJ54" s="353"/>
      <c r="DK54" s="353"/>
      <c r="DL54" s="353"/>
      <c r="DM54" s="353"/>
      <c r="DN54" s="353"/>
      <c r="DO54" s="353"/>
      <c r="DP54" s="353"/>
      <c r="DQ54" s="353"/>
      <c r="DR54" s="353"/>
      <c r="DS54" s="353"/>
      <c r="DT54" s="354"/>
      <c r="DU54" s="354"/>
    </row>
    <row r="55" spans="1:125" ht="49.5" x14ac:dyDescent="0.25">
      <c r="A55" s="656"/>
      <c r="B55" s="681"/>
      <c r="C55" s="683"/>
      <c r="D55" s="681"/>
      <c r="E55" s="839"/>
      <c r="F55" s="685"/>
      <c r="G55" s="24" t="s">
        <v>197</v>
      </c>
      <c r="H55" s="43" t="s">
        <v>198</v>
      </c>
      <c r="I55" s="48">
        <v>3202006</v>
      </c>
      <c r="J55" s="64" t="s">
        <v>199</v>
      </c>
      <c r="K55" s="19" t="s">
        <v>200</v>
      </c>
      <c r="L55" s="26">
        <v>320200600</v>
      </c>
      <c r="M55" s="32" t="s">
        <v>201</v>
      </c>
      <c r="N55" s="575"/>
      <c r="O55" s="576"/>
      <c r="P55" s="318">
        <v>0</v>
      </c>
      <c r="Q55" s="318"/>
      <c r="R55" s="314">
        <v>4532778.4090909092</v>
      </c>
      <c r="S55" s="314">
        <v>4759417.3295454541</v>
      </c>
      <c r="T55" s="314">
        <v>4997388.1960227275</v>
      </c>
      <c r="U55" s="314">
        <v>5247257.6058238633</v>
      </c>
      <c r="V55" s="314">
        <v>5509620.486115057</v>
      </c>
      <c r="W55" s="314">
        <v>5785101.5104208104</v>
      </c>
      <c r="X55" s="314">
        <v>6074356.5859418521</v>
      </c>
      <c r="Y55" s="314">
        <v>6378074.4152389457</v>
      </c>
      <c r="Z55" s="314">
        <v>6696978.1360008931</v>
      </c>
      <c r="AA55" s="365">
        <v>7031827.0428009387</v>
      </c>
      <c r="AB55" s="393" t="s">
        <v>881</v>
      </c>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row>
    <row r="56" spans="1:125" ht="49.5" x14ac:dyDescent="0.25">
      <c r="A56" s="656"/>
      <c r="B56" s="681"/>
      <c r="C56" s="683"/>
      <c r="D56" s="681"/>
      <c r="E56" s="839"/>
      <c r="F56" s="685"/>
      <c r="G56" s="24" t="s">
        <v>202</v>
      </c>
      <c r="H56" s="43" t="s">
        <v>203</v>
      </c>
      <c r="I56" s="48">
        <v>3202004</v>
      </c>
      <c r="J56" s="64" t="s">
        <v>204</v>
      </c>
      <c r="K56" s="19" t="s">
        <v>205</v>
      </c>
      <c r="L56" s="26">
        <v>320200402</v>
      </c>
      <c r="M56" s="32" t="s">
        <v>206</v>
      </c>
      <c r="N56" s="575"/>
      <c r="O56" s="576"/>
      <c r="P56" s="318">
        <v>0</v>
      </c>
      <c r="Q56" s="318"/>
      <c r="R56" s="318"/>
      <c r="S56" s="314">
        <v>4759417.3295454541</v>
      </c>
      <c r="T56" s="318"/>
      <c r="U56" s="318"/>
      <c r="V56" s="318"/>
      <c r="W56" s="314">
        <v>5785101.5104208104</v>
      </c>
      <c r="X56" s="318"/>
      <c r="Y56" s="318"/>
      <c r="Z56" s="318"/>
      <c r="AA56" s="314">
        <v>7031827.0428009387</v>
      </c>
      <c r="AB56" s="393" t="s">
        <v>881</v>
      </c>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row>
    <row r="57" spans="1:125" ht="16.5" customHeight="1" x14ac:dyDescent="0.25">
      <c r="A57" s="656"/>
      <c r="B57" s="681"/>
      <c r="C57" s="683"/>
      <c r="D57" s="681"/>
      <c r="E57" s="839"/>
      <c r="F57" s="685"/>
      <c r="G57" s="638" t="s">
        <v>207</v>
      </c>
      <c r="H57" s="674" t="s">
        <v>208</v>
      </c>
      <c r="I57" s="672">
        <v>3202006</v>
      </c>
      <c r="J57" s="674" t="s">
        <v>199</v>
      </c>
      <c r="K57" s="646" t="s">
        <v>200</v>
      </c>
      <c r="L57" s="33">
        <v>320200604</v>
      </c>
      <c r="M57" s="32" t="s">
        <v>209</v>
      </c>
      <c r="N57" s="575"/>
      <c r="O57" s="576"/>
      <c r="P57" s="314">
        <v>22036748.276475906</v>
      </c>
      <c r="Q57" s="314">
        <v>12950795.454545457</v>
      </c>
      <c r="R57" s="314">
        <v>9065556.8181818202</v>
      </c>
      <c r="S57" s="314">
        <v>4759417.3295454541</v>
      </c>
      <c r="T57" s="314">
        <v>9994776.3920454569</v>
      </c>
      <c r="U57" s="314">
        <v>10494515.211647723</v>
      </c>
      <c r="V57" s="314">
        <v>11019240.972230118</v>
      </c>
      <c r="W57" s="314">
        <v>5785101.5104208104</v>
      </c>
      <c r="X57" s="314">
        <v>12148713.171883702</v>
      </c>
      <c r="Y57" s="314">
        <v>12756148.830477897</v>
      </c>
      <c r="Z57" s="314">
        <v>13393956.272001784</v>
      </c>
      <c r="AA57" s="314">
        <v>7031827.0428009387</v>
      </c>
      <c r="AB57" s="393" t="s">
        <v>881</v>
      </c>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row>
    <row r="58" spans="1:125" ht="16.5" x14ac:dyDescent="0.25">
      <c r="A58" s="656"/>
      <c r="B58" s="681"/>
      <c r="C58" s="683"/>
      <c r="D58" s="681"/>
      <c r="E58" s="839"/>
      <c r="F58" s="685"/>
      <c r="G58" s="639"/>
      <c r="H58" s="675"/>
      <c r="I58" s="673"/>
      <c r="J58" s="675"/>
      <c r="K58" s="647"/>
      <c r="L58" s="33">
        <v>320200605</v>
      </c>
      <c r="M58" s="32" t="s">
        <v>210</v>
      </c>
      <c r="N58" s="575"/>
      <c r="O58" s="576"/>
      <c r="P58" s="307">
        <v>7345582.7588253003</v>
      </c>
      <c r="Q58" s="307">
        <v>4316931.8181818184</v>
      </c>
      <c r="R58" s="307">
        <v>4532778.4090909092</v>
      </c>
      <c r="S58" s="307">
        <v>4759417.3295454541</v>
      </c>
      <c r="T58" s="307">
        <v>4997388.1960227275</v>
      </c>
      <c r="U58" s="307">
        <v>5247257.6058238633</v>
      </c>
      <c r="V58" s="307">
        <v>5509620.486115057</v>
      </c>
      <c r="W58" s="307">
        <v>5785101.5104208104</v>
      </c>
      <c r="X58" s="307">
        <v>6074356.5859418521</v>
      </c>
      <c r="Y58" s="307">
        <v>6378074.4152389457</v>
      </c>
      <c r="Z58" s="307">
        <v>6696978.1360008931</v>
      </c>
      <c r="AA58" s="310">
        <v>7031827.0428009387</v>
      </c>
      <c r="AB58" s="393" t="s">
        <v>881</v>
      </c>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row>
    <row r="59" spans="1:125" ht="49.5" x14ac:dyDescent="0.25">
      <c r="A59" s="656"/>
      <c r="B59" s="681"/>
      <c r="C59" s="683"/>
      <c r="D59" s="681"/>
      <c r="E59" s="839"/>
      <c r="F59" s="685"/>
      <c r="G59" s="24" t="s">
        <v>211</v>
      </c>
      <c r="H59" s="43" t="s">
        <v>212</v>
      </c>
      <c r="I59" s="48">
        <v>3202005</v>
      </c>
      <c r="J59" s="64" t="s">
        <v>213</v>
      </c>
      <c r="K59" s="30" t="s">
        <v>214</v>
      </c>
      <c r="L59" s="33">
        <v>320200500</v>
      </c>
      <c r="M59" s="32" t="s">
        <v>215</v>
      </c>
      <c r="N59" s="575"/>
      <c r="O59" s="576"/>
      <c r="P59" s="75">
        <v>0</v>
      </c>
      <c r="Q59" s="75"/>
      <c r="R59" s="307">
        <v>46964570.225426741</v>
      </c>
      <c r="S59" s="75"/>
      <c r="T59" s="307">
        <v>52769391.105289496</v>
      </c>
      <c r="U59" s="75"/>
      <c r="V59" s="307">
        <v>59291687.845903277</v>
      </c>
      <c r="W59" s="75"/>
      <c r="X59" s="307">
        <v>66620140.46365694</v>
      </c>
      <c r="Y59" s="75"/>
      <c r="Z59" s="307">
        <v>74854389.824964941</v>
      </c>
      <c r="AA59" s="75"/>
      <c r="AB59" s="391" t="s">
        <v>32</v>
      </c>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3"/>
      <c r="BP59" s="353"/>
      <c r="BQ59" s="353"/>
      <c r="BR59" s="353"/>
      <c r="BS59" s="353"/>
      <c r="BT59" s="353"/>
      <c r="BU59" s="353"/>
      <c r="BV59" s="353"/>
      <c r="BW59" s="353"/>
      <c r="BX59" s="353"/>
      <c r="BY59" s="353"/>
      <c r="BZ59" s="353"/>
      <c r="CA59" s="353"/>
      <c r="CB59" s="353"/>
      <c r="CC59" s="353"/>
      <c r="CD59" s="353"/>
      <c r="CE59" s="353"/>
      <c r="CF59" s="353"/>
      <c r="CG59" s="353"/>
      <c r="CH59" s="353"/>
      <c r="CI59" s="353"/>
      <c r="CJ59" s="353"/>
      <c r="CK59" s="353"/>
      <c r="CL59" s="353"/>
      <c r="CM59" s="353"/>
      <c r="CN59" s="353"/>
      <c r="CO59" s="353"/>
      <c r="CP59" s="353"/>
      <c r="CQ59" s="353"/>
      <c r="CR59" s="353"/>
      <c r="CS59" s="353"/>
      <c r="CT59" s="353"/>
      <c r="CU59" s="353"/>
      <c r="CV59" s="353"/>
      <c r="CW59" s="353"/>
      <c r="CX59" s="353"/>
      <c r="CY59" s="353"/>
      <c r="CZ59" s="353"/>
      <c r="DA59" s="353"/>
      <c r="DB59" s="353"/>
      <c r="DC59" s="353"/>
      <c r="DD59" s="353"/>
      <c r="DE59" s="353"/>
      <c r="DF59" s="353"/>
      <c r="DG59" s="353"/>
      <c r="DH59" s="353"/>
      <c r="DI59" s="353"/>
      <c r="DJ59" s="353"/>
      <c r="DK59" s="353"/>
      <c r="DL59" s="353"/>
      <c r="DM59" s="353"/>
      <c r="DN59" s="353"/>
      <c r="DO59" s="353"/>
      <c r="DP59" s="353"/>
      <c r="DQ59" s="353"/>
      <c r="DR59" s="353"/>
      <c r="DS59" s="353"/>
      <c r="DT59" s="354"/>
      <c r="DU59" s="354"/>
    </row>
    <row r="60" spans="1:125" ht="49.5" x14ac:dyDescent="0.25">
      <c r="A60" s="656"/>
      <c r="B60" s="681"/>
      <c r="C60" s="683"/>
      <c r="D60" s="681"/>
      <c r="E60" s="839"/>
      <c r="F60" s="685"/>
      <c r="G60" s="24" t="s">
        <v>216</v>
      </c>
      <c r="H60" s="43" t="s">
        <v>217</v>
      </c>
      <c r="I60" s="48">
        <v>3202005</v>
      </c>
      <c r="J60" s="64" t="s">
        <v>213</v>
      </c>
      <c r="K60" s="30" t="s">
        <v>214</v>
      </c>
      <c r="L60" s="33">
        <v>320200500</v>
      </c>
      <c r="M60" s="32" t="s">
        <v>215</v>
      </c>
      <c r="N60" s="575"/>
      <c r="O60" s="576"/>
      <c r="P60" s="75">
        <v>0</v>
      </c>
      <c r="Q60" s="75"/>
      <c r="R60" s="75"/>
      <c r="S60" s="307">
        <v>49782444.438952349</v>
      </c>
      <c r="T60" s="75"/>
      <c r="U60" s="75"/>
      <c r="V60" s="75"/>
      <c r="W60" s="307">
        <v>62849189.116657481</v>
      </c>
      <c r="X60" s="75"/>
      <c r="Y60" s="75"/>
      <c r="Z60" s="75"/>
      <c r="AA60" s="307">
        <v>79345653.214462847</v>
      </c>
      <c r="AB60" s="391" t="s">
        <v>32</v>
      </c>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3"/>
      <c r="BR60" s="353"/>
      <c r="BS60" s="353"/>
      <c r="BT60" s="353"/>
      <c r="BU60" s="353"/>
      <c r="BV60" s="353"/>
      <c r="BW60" s="353"/>
      <c r="BX60" s="353"/>
      <c r="BY60" s="353"/>
      <c r="BZ60" s="353"/>
      <c r="CA60" s="353"/>
      <c r="CB60" s="353"/>
      <c r="CC60" s="353"/>
      <c r="CD60" s="353"/>
      <c r="CE60" s="353"/>
      <c r="CF60" s="353"/>
      <c r="CG60" s="353"/>
      <c r="CH60" s="353"/>
      <c r="CI60" s="353"/>
      <c r="CJ60" s="353"/>
      <c r="CK60" s="353"/>
      <c r="CL60" s="353"/>
      <c r="CM60" s="353"/>
      <c r="CN60" s="353"/>
      <c r="CO60" s="353"/>
      <c r="CP60" s="353"/>
      <c r="CQ60" s="353"/>
      <c r="CR60" s="353"/>
      <c r="CS60" s="353"/>
      <c r="CT60" s="353"/>
      <c r="CU60" s="353"/>
      <c r="CV60" s="353"/>
      <c r="CW60" s="353"/>
      <c r="CX60" s="353"/>
      <c r="CY60" s="353"/>
      <c r="CZ60" s="353"/>
      <c r="DA60" s="353"/>
      <c r="DB60" s="353"/>
      <c r="DC60" s="353"/>
      <c r="DD60" s="353"/>
      <c r="DE60" s="353"/>
      <c r="DF60" s="353"/>
      <c r="DG60" s="353"/>
      <c r="DH60" s="353"/>
      <c r="DI60" s="353"/>
      <c r="DJ60" s="353"/>
      <c r="DK60" s="353"/>
      <c r="DL60" s="353"/>
      <c r="DM60" s="353"/>
      <c r="DN60" s="353"/>
      <c r="DO60" s="353"/>
      <c r="DP60" s="353"/>
      <c r="DQ60" s="353"/>
      <c r="DR60" s="353"/>
      <c r="DS60" s="353"/>
      <c r="DT60" s="354"/>
      <c r="DU60" s="354"/>
    </row>
    <row r="61" spans="1:125" ht="33" customHeight="1" x14ac:dyDescent="0.25">
      <c r="A61" s="656"/>
      <c r="B61" s="681"/>
      <c r="C61" s="683"/>
      <c r="D61" s="681"/>
      <c r="E61" s="839"/>
      <c r="F61" s="685"/>
      <c r="G61" s="638" t="s">
        <v>218</v>
      </c>
      <c r="H61" s="676" t="s">
        <v>219</v>
      </c>
      <c r="I61" s="672">
        <v>3202005</v>
      </c>
      <c r="J61" s="678" t="s">
        <v>213</v>
      </c>
      <c r="K61" s="648" t="s">
        <v>214</v>
      </c>
      <c r="L61" s="33">
        <v>320200501</v>
      </c>
      <c r="M61" s="32" t="s">
        <v>220</v>
      </c>
      <c r="N61" s="575"/>
      <c r="O61" s="576"/>
      <c r="P61" s="75">
        <v>0</v>
      </c>
      <c r="Q61" s="285"/>
      <c r="R61" s="314">
        <v>46964570.225426704</v>
      </c>
      <c r="S61" s="314">
        <v>49782444.438952349</v>
      </c>
      <c r="T61" s="314">
        <v>52769391.105289496</v>
      </c>
      <c r="U61" s="285"/>
      <c r="V61" s="314">
        <v>59291687.8459033</v>
      </c>
      <c r="W61" s="314">
        <v>62849189.116657503</v>
      </c>
      <c r="X61" s="314">
        <v>66620140.463656902</v>
      </c>
      <c r="Y61" s="285"/>
      <c r="Z61" s="314">
        <v>74854389.824964896</v>
      </c>
      <c r="AA61" s="314">
        <v>79345653.214462802</v>
      </c>
      <c r="AB61" s="391" t="s">
        <v>32</v>
      </c>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c r="BO61" s="353"/>
      <c r="BP61" s="353"/>
      <c r="BQ61" s="353"/>
      <c r="BR61" s="353"/>
      <c r="BS61" s="353"/>
      <c r="BT61" s="353"/>
      <c r="BU61" s="353"/>
      <c r="BV61" s="353"/>
      <c r="BW61" s="353"/>
      <c r="BX61" s="353"/>
      <c r="BY61" s="353"/>
      <c r="BZ61" s="353"/>
      <c r="CA61" s="353"/>
      <c r="CB61" s="353"/>
      <c r="CC61" s="353"/>
      <c r="CD61" s="353"/>
      <c r="CE61" s="353"/>
      <c r="CF61" s="353"/>
      <c r="CG61" s="353"/>
      <c r="CH61" s="353"/>
      <c r="CI61" s="353"/>
      <c r="CJ61" s="353"/>
      <c r="CK61" s="353"/>
      <c r="CL61" s="353"/>
      <c r="CM61" s="353"/>
      <c r="CN61" s="353"/>
      <c r="CO61" s="353"/>
      <c r="CP61" s="353"/>
      <c r="CQ61" s="353"/>
      <c r="CR61" s="353"/>
      <c r="CS61" s="353"/>
      <c r="CT61" s="353"/>
      <c r="CU61" s="353"/>
      <c r="CV61" s="353"/>
      <c r="CW61" s="353"/>
      <c r="CX61" s="353"/>
      <c r="CY61" s="353"/>
      <c r="CZ61" s="353"/>
      <c r="DA61" s="353"/>
      <c r="DB61" s="353"/>
      <c r="DC61" s="353"/>
      <c r="DD61" s="353"/>
      <c r="DE61" s="353"/>
      <c r="DF61" s="353"/>
      <c r="DG61" s="353"/>
      <c r="DH61" s="353"/>
      <c r="DI61" s="353"/>
      <c r="DJ61" s="353"/>
      <c r="DK61" s="353"/>
      <c r="DL61" s="353"/>
      <c r="DM61" s="353"/>
      <c r="DN61" s="353"/>
      <c r="DO61" s="353"/>
      <c r="DP61" s="353"/>
      <c r="DQ61" s="353"/>
      <c r="DR61" s="353"/>
      <c r="DS61" s="353"/>
      <c r="DT61" s="354"/>
      <c r="DU61" s="354"/>
    </row>
    <row r="62" spans="1:125" ht="33" x14ac:dyDescent="0.25">
      <c r="A62" s="656"/>
      <c r="B62" s="681"/>
      <c r="C62" s="683"/>
      <c r="D62" s="681"/>
      <c r="E62" s="839"/>
      <c r="F62" s="685"/>
      <c r="G62" s="639"/>
      <c r="H62" s="677"/>
      <c r="I62" s="673"/>
      <c r="J62" s="679"/>
      <c r="K62" s="649"/>
      <c r="L62" s="26">
        <v>320200502</v>
      </c>
      <c r="M62" s="32" t="s">
        <v>221</v>
      </c>
      <c r="N62" s="575"/>
      <c r="O62" s="576"/>
      <c r="P62" s="75">
        <v>0</v>
      </c>
      <c r="Q62" s="75"/>
      <c r="R62" s="307">
        <v>46964570.225426741</v>
      </c>
      <c r="S62" s="307">
        <v>49782444.438952349</v>
      </c>
      <c r="T62" s="307">
        <v>52769391.105289496</v>
      </c>
      <c r="U62" s="75"/>
      <c r="V62" s="307">
        <v>59291687.845903277</v>
      </c>
      <c r="W62" s="307">
        <v>62849189.116657481</v>
      </c>
      <c r="X62" s="307">
        <v>66620140.46365694</v>
      </c>
      <c r="Y62" s="75"/>
      <c r="Z62" s="307">
        <v>74854389.824964941</v>
      </c>
      <c r="AA62" s="307">
        <v>79345653.214462847</v>
      </c>
      <c r="AB62" s="391" t="s">
        <v>32</v>
      </c>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353"/>
      <c r="DF62" s="353"/>
      <c r="DG62" s="353"/>
      <c r="DH62" s="353"/>
      <c r="DI62" s="353"/>
      <c r="DJ62" s="353"/>
      <c r="DK62" s="353"/>
      <c r="DL62" s="353"/>
      <c r="DM62" s="353"/>
      <c r="DN62" s="353"/>
      <c r="DO62" s="353"/>
      <c r="DP62" s="353"/>
      <c r="DQ62" s="353"/>
      <c r="DR62" s="353"/>
      <c r="DS62" s="353"/>
      <c r="DT62" s="354"/>
      <c r="DU62" s="354"/>
    </row>
    <row r="63" spans="1:125" ht="82.5" x14ac:dyDescent="0.25">
      <c r="A63" s="656"/>
      <c r="B63" s="681"/>
      <c r="C63" s="683"/>
      <c r="D63" s="681"/>
      <c r="E63" s="839"/>
      <c r="F63" s="685"/>
      <c r="G63" s="24" t="s">
        <v>222</v>
      </c>
      <c r="H63" s="242" t="s">
        <v>223</v>
      </c>
      <c r="I63" s="48">
        <v>3202005</v>
      </c>
      <c r="J63" s="64" t="s">
        <v>213</v>
      </c>
      <c r="K63" s="30" t="s">
        <v>214</v>
      </c>
      <c r="L63" s="26">
        <v>320200500</v>
      </c>
      <c r="M63" s="32" t="s">
        <v>224</v>
      </c>
      <c r="N63" s="575"/>
      <c r="O63" s="576"/>
      <c r="P63" s="307">
        <v>149358169.81540945</v>
      </c>
      <c r="Q63" s="307">
        <v>88612396.651748568</v>
      </c>
      <c r="R63" s="75"/>
      <c r="S63" s="307">
        <v>99564888.877904654</v>
      </c>
      <c r="T63" s="75"/>
      <c r="U63" s="307">
        <v>111871109.14321376</v>
      </c>
      <c r="V63" s="75"/>
      <c r="W63" s="307">
        <v>125698378.23331499</v>
      </c>
      <c r="X63" s="75"/>
      <c r="Y63" s="307">
        <v>141234697.78295267</v>
      </c>
      <c r="Z63" s="75"/>
      <c r="AA63" s="307">
        <v>158691306.42892563</v>
      </c>
      <c r="AB63" s="391" t="s">
        <v>32</v>
      </c>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c r="BO63" s="353"/>
      <c r="BP63" s="353"/>
      <c r="BQ63" s="353"/>
      <c r="BR63" s="353"/>
      <c r="BS63" s="353"/>
      <c r="BT63" s="353"/>
      <c r="BU63" s="353"/>
      <c r="BV63" s="353"/>
      <c r="BW63" s="353"/>
      <c r="BX63" s="353"/>
      <c r="BY63" s="353"/>
      <c r="BZ63" s="353"/>
      <c r="CA63" s="353"/>
      <c r="CB63" s="353"/>
      <c r="CC63" s="353"/>
      <c r="CD63" s="353"/>
      <c r="CE63" s="353"/>
      <c r="CF63" s="353"/>
      <c r="CG63" s="353"/>
      <c r="CH63" s="353"/>
      <c r="CI63" s="353"/>
      <c r="CJ63" s="353"/>
      <c r="CK63" s="353"/>
      <c r="CL63" s="353"/>
      <c r="CM63" s="353"/>
      <c r="CN63" s="353"/>
      <c r="CO63" s="353"/>
      <c r="CP63" s="353"/>
      <c r="CQ63" s="353"/>
      <c r="CR63" s="353"/>
      <c r="CS63" s="353"/>
      <c r="CT63" s="353"/>
      <c r="CU63" s="353"/>
      <c r="CV63" s="353"/>
      <c r="CW63" s="353"/>
      <c r="CX63" s="353"/>
      <c r="CY63" s="353"/>
      <c r="CZ63" s="353"/>
      <c r="DA63" s="353"/>
      <c r="DB63" s="353"/>
      <c r="DC63" s="353"/>
      <c r="DD63" s="353"/>
      <c r="DE63" s="353"/>
      <c r="DF63" s="353"/>
      <c r="DG63" s="353"/>
      <c r="DH63" s="353"/>
      <c r="DI63" s="353"/>
      <c r="DJ63" s="353"/>
      <c r="DK63" s="353"/>
      <c r="DL63" s="353"/>
      <c r="DM63" s="353"/>
      <c r="DN63" s="353"/>
      <c r="DO63" s="353"/>
      <c r="DP63" s="353"/>
      <c r="DQ63" s="353"/>
      <c r="DR63" s="353"/>
      <c r="DS63" s="353"/>
      <c r="DT63" s="354"/>
      <c r="DU63" s="354"/>
    </row>
    <row r="64" spans="1:125" ht="82.5" x14ac:dyDescent="0.25">
      <c r="A64" s="656"/>
      <c r="B64" s="681"/>
      <c r="C64" s="683"/>
      <c r="D64" s="681"/>
      <c r="E64" s="840"/>
      <c r="F64" s="686"/>
      <c r="G64" s="24" t="s">
        <v>225</v>
      </c>
      <c r="H64" s="43" t="s">
        <v>226</v>
      </c>
      <c r="I64" s="48">
        <v>3202037</v>
      </c>
      <c r="J64" s="64" t="s">
        <v>227</v>
      </c>
      <c r="K64" s="37" t="s">
        <v>228</v>
      </c>
      <c r="L64" s="26">
        <v>320200704</v>
      </c>
      <c r="M64" s="32" t="s">
        <v>229</v>
      </c>
      <c r="N64" s="575"/>
      <c r="O64" s="576"/>
      <c r="P64" s="75">
        <v>0</v>
      </c>
      <c r="Q64" s="75"/>
      <c r="R64" s="307">
        <v>46964570.225426741</v>
      </c>
      <c r="S64" s="75"/>
      <c r="T64" s="307">
        <v>52769391.105289496</v>
      </c>
      <c r="U64" s="75"/>
      <c r="V64" s="307">
        <v>59291687.845903277</v>
      </c>
      <c r="W64" s="75"/>
      <c r="X64" s="307">
        <v>66620140.46365694</v>
      </c>
      <c r="Y64" s="75"/>
      <c r="Z64" s="307">
        <v>74854389.824964941</v>
      </c>
      <c r="AA64" s="75"/>
      <c r="AB64" s="391" t="s">
        <v>32</v>
      </c>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3"/>
      <c r="BR64" s="353"/>
      <c r="BS64" s="353"/>
      <c r="BT64" s="353"/>
      <c r="BU64" s="353"/>
      <c r="BV64" s="353"/>
      <c r="BW64" s="353"/>
      <c r="BX64" s="353"/>
      <c r="BY64" s="353"/>
      <c r="BZ64" s="353"/>
      <c r="CA64" s="353"/>
      <c r="CB64" s="353"/>
      <c r="CC64" s="353"/>
      <c r="CD64" s="353"/>
      <c r="CE64" s="353"/>
      <c r="CF64" s="353"/>
      <c r="CG64" s="353"/>
      <c r="CH64" s="353"/>
      <c r="CI64" s="353"/>
      <c r="CJ64" s="353"/>
      <c r="CK64" s="353"/>
      <c r="CL64" s="353"/>
      <c r="CM64" s="353"/>
      <c r="CN64" s="353"/>
      <c r="CO64" s="353"/>
      <c r="CP64" s="353"/>
      <c r="CQ64" s="353"/>
      <c r="CR64" s="353"/>
      <c r="CS64" s="353"/>
      <c r="CT64" s="353"/>
      <c r="CU64" s="353"/>
      <c r="CV64" s="353"/>
      <c r="CW64" s="353"/>
      <c r="CX64" s="353"/>
      <c r="CY64" s="353"/>
      <c r="CZ64" s="353"/>
      <c r="DA64" s="353"/>
      <c r="DB64" s="353"/>
      <c r="DC64" s="353"/>
      <c r="DD64" s="353"/>
      <c r="DE64" s="353"/>
      <c r="DF64" s="353"/>
      <c r="DG64" s="353"/>
      <c r="DH64" s="353"/>
      <c r="DI64" s="353"/>
      <c r="DJ64" s="353"/>
      <c r="DK64" s="353"/>
      <c r="DL64" s="353"/>
      <c r="DM64" s="353"/>
      <c r="DN64" s="353"/>
      <c r="DO64" s="353"/>
      <c r="DP64" s="353"/>
      <c r="DQ64" s="353"/>
      <c r="DR64" s="353"/>
      <c r="DS64" s="353"/>
      <c r="DT64" s="354"/>
      <c r="DU64" s="354"/>
    </row>
    <row r="65" spans="1:125" ht="66" customHeight="1" x14ac:dyDescent="0.25">
      <c r="A65" s="656"/>
      <c r="B65" s="681"/>
      <c r="C65" s="683"/>
      <c r="D65" s="681"/>
      <c r="E65" s="841">
        <v>0.25</v>
      </c>
      <c r="F65" s="826" t="s">
        <v>230</v>
      </c>
      <c r="G65" s="638" t="s">
        <v>231</v>
      </c>
      <c r="H65" s="674" t="s">
        <v>232</v>
      </c>
      <c r="I65" s="48">
        <v>3202012</v>
      </c>
      <c r="J65" s="64" t="s">
        <v>233</v>
      </c>
      <c r="K65" s="38" t="s">
        <v>234</v>
      </c>
      <c r="L65" s="26">
        <v>320201200</v>
      </c>
      <c r="M65" s="31" t="s">
        <v>235</v>
      </c>
      <c r="N65" s="575"/>
      <c r="O65" s="576"/>
      <c r="P65" s="74">
        <v>0</v>
      </c>
      <c r="Q65" s="74"/>
      <c r="R65" s="74"/>
      <c r="S65" s="74"/>
      <c r="T65" s="74"/>
      <c r="U65" s="74"/>
      <c r="V65" s="74"/>
      <c r="W65" s="74"/>
      <c r="X65" s="74"/>
      <c r="Y65" s="74"/>
      <c r="Z65" s="74"/>
      <c r="AA65" s="366"/>
      <c r="AB65" s="393" t="s">
        <v>17</v>
      </c>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row>
    <row r="66" spans="1:125" ht="49.5" x14ac:dyDescent="0.25">
      <c r="A66" s="656"/>
      <c r="B66" s="681"/>
      <c r="C66" s="683"/>
      <c r="D66" s="681"/>
      <c r="E66" s="839"/>
      <c r="F66" s="685"/>
      <c r="G66" s="639"/>
      <c r="H66" s="675"/>
      <c r="I66" s="48">
        <v>3202001</v>
      </c>
      <c r="J66" s="64" t="s">
        <v>236</v>
      </c>
      <c r="K66" s="38" t="s">
        <v>195</v>
      </c>
      <c r="L66" s="29">
        <v>320200103</v>
      </c>
      <c r="M66" s="31" t="s">
        <v>237</v>
      </c>
      <c r="N66" s="575"/>
      <c r="O66" s="576"/>
      <c r="P66" s="75">
        <v>0</v>
      </c>
      <c r="Q66" s="307">
        <v>115536632.1814286</v>
      </c>
      <c r="R66" s="75"/>
      <c r="S66" s="75"/>
      <c r="T66" s="307">
        <v>229013068.62086108</v>
      </c>
      <c r="U66" s="75"/>
      <c r="V66" s="75"/>
      <c r="W66" s="307">
        <v>283576676.99403411</v>
      </c>
      <c r="X66" s="75"/>
      <c r="Y66" s="75"/>
      <c r="Z66" s="75"/>
      <c r="AA66" s="75"/>
      <c r="AB66" s="393" t="s">
        <v>17</v>
      </c>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row>
    <row r="67" spans="1:125" ht="66" x14ac:dyDescent="0.25">
      <c r="A67" s="656"/>
      <c r="B67" s="681"/>
      <c r="C67" s="683"/>
      <c r="D67" s="681"/>
      <c r="E67" s="839"/>
      <c r="F67" s="685"/>
      <c r="G67" s="24" t="s">
        <v>238</v>
      </c>
      <c r="H67" s="43" t="s">
        <v>239</v>
      </c>
      <c r="I67" s="48">
        <v>3202018</v>
      </c>
      <c r="J67" s="64" t="s">
        <v>240</v>
      </c>
      <c r="K67" s="37" t="s">
        <v>241</v>
      </c>
      <c r="L67" s="26">
        <v>320201800</v>
      </c>
      <c r="M67" s="32" t="s">
        <v>242</v>
      </c>
      <c r="N67" s="575"/>
      <c r="O67" s="576"/>
      <c r="P67" s="308">
        <v>720138080.75109386</v>
      </c>
      <c r="Q67" s="308">
        <v>307681932.81857139</v>
      </c>
      <c r="R67" s="308">
        <v>444379493.25</v>
      </c>
      <c r="S67" s="308">
        <v>466598467.91250002</v>
      </c>
      <c r="T67" s="308">
        <v>260915322.68726394</v>
      </c>
      <c r="U67" s="308">
        <v>514424810.87353128</v>
      </c>
      <c r="V67" s="308">
        <v>540146051.41720784</v>
      </c>
      <c r="W67" s="308">
        <v>283576676.99403411</v>
      </c>
      <c r="X67" s="308">
        <v>595511021.68747163</v>
      </c>
      <c r="Y67" s="308">
        <v>625286572.77184522</v>
      </c>
      <c r="Z67" s="308">
        <v>656550901.41043746</v>
      </c>
      <c r="AA67" s="399">
        <v>689378446.48095942</v>
      </c>
      <c r="AB67" s="393" t="s">
        <v>17</v>
      </c>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row>
    <row r="68" spans="1:125" ht="49.5" x14ac:dyDescent="0.25">
      <c r="A68" s="656"/>
      <c r="B68" s="681"/>
      <c r="C68" s="683"/>
      <c r="D68" s="681"/>
      <c r="E68" s="839"/>
      <c r="F68" s="685"/>
      <c r="G68" s="638" t="s">
        <v>243</v>
      </c>
      <c r="H68" s="665" t="s">
        <v>244</v>
      </c>
      <c r="I68" s="48">
        <v>3202018</v>
      </c>
      <c r="J68" s="64" t="s">
        <v>240</v>
      </c>
      <c r="K68" s="37" t="s">
        <v>241</v>
      </c>
      <c r="L68" s="26">
        <v>320201800</v>
      </c>
      <c r="M68" s="32" t="s">
        <v>242</v>
      </c>
      <c r="N68" s="575"/>
      <c r="O68" s="576"/>
      <c r="P68" s="75">
        <v>0</v>
      </c>
      <c r="Q68" s="307">
        <v>86150941.189199999</v>
      </c>
      <c r="R68" s="75"/>
      <c r="S68" s="75"/>
      <c r="T68" s="75"/>
      <c r="U68" s="307">
        <v>108763578.33368002</v>
      </c>
      <c r="V68" s="75"/>
      <c r="W68" s="75"/>
      <c r="X68" s="307">
        <v>129539162.01266627</v>
      </c>
      <c r="Y68" s="75"/>
      <c r="Z68" s="75"/>
      <c r="AA68" s="75"/>
      <c r="AB68" s="391" t="s">
        <v>32</v>
      </c>
      <c r="AC68" s="353"/>
      <c r="AD68" s="353"/>
      <c r="AE68" s="353"/>
      <c r="AF68" s="353"/>
      <c r="AG68" s="353"/>
      <c r="AH68" s="353"/>
      <c r="AI68" s="353"/>
      <c r="AJ68" s="353"/>
      <c r="AK68" s="353"/>
      <c r="AL68" s="353"/>
      <c r="AM68" s="353"/>
      <c r="AN68" s="353"/>
      <c r="AO68" s="353"/>
      <c r="AP68" s="353"/>
      <c r="AQ68" s="353"/>
      <c r="AR68" s="353"/>
      <c r="AS68" s="353"/>
      <c r="AT68" s="353"/>
      <c r="AU68" s="353"/>
      <c r="AV68" s="353"/>
      <c r="AW68" s="353"/>
      <c r="AX68" s="353"/>
      <c r="AY68" s="353"/>
      <c r="AZ68" s="353"/>
      <c r="BA68" s="353"/>
      <c r="BB68" s="353"/>
      <c r="BC68" s="353"/>
      <c r="BD68" s="353"/>
      <c r="BE68" s="353"/>
      <c r="BF68" s="353"/>
      <c r="BG68" s="353"/>
      <c r="BH68" s="353"/>
      <c r="BI68" s="353"/>
      <c r="BJ68" s="353"/>
      <c r="BK68" s="353"/>
      <c r="BL68" s="353"/>
      <c r="BM68" s="353"/>
      <c r="BN68" s="353"/>
      <c r="BO68" s="353"/>
      <c r="BP68" s="353"/>
      <c r="BQ68" s="353"/>
      <c r="BR68" s="353"/>
      <c r="BS68" s="353"/>
      <c r="BT68" s="353"/>
      <c r="BU68" s="353"/>
      <c r="BV68" s="353"/>
      <c r="BW68" s="353"/>
      <c r="BX68" s="353"/>
      <c r="BY68" s="353"/>
      <c r="BZ68" s="353"/>
      <c r="CA68" s="353"/>
      <c r="CB68" s="353"/>
      <c r="CC68" s="353"/>
      <c r="CD68" s="353"/>
      <c r="CE68" s="353"/>
      <c r="CF68" s="353"/>
      <c r="CG68" s="353"/>
      <c r="CH68" s="353"/>
      <c r="CI68" s="353"/>
      <c r="CJ68" s="353"/>
      <c r="CK68" s="353"/>
      <c r="CL68" s="353"/>
      <c r="CM68" s="353"/>
      <c r="CN68" s="353"/>
      <c r="CO68" s="353"/>
      <c r="CP68" s="353"/>
      <c r="CQ68" s="353"/>
      <c r="CR68" s="353"/>
      <c r="CS68" s="353"/>
      <c r="CT68" s="353"/>
      <c r="CU68" s="353"/>
      <c r="CV68" s="353"/>
      <c r="CW68" s="353"/>
      <c r="CX68" s="353"/>
      <c r="CY68" s="353"/>
      <c r="CZ68" s="353"/>
      <c r="DA68" s="353"/>
      <c r="DB68" s="353"/>
      <c r="DC68" s="353"/>
      <c r="DD68" s="353"/>
      <c r="DE68" s="353"/>
      <c r="DF68" s="353"/>
      <c r="DG68" s="353"/>
      <c r="DH68" s="353"/>
      <c r="DI68" s="353"/>
      <c r="DJ68" s="353"/>
      <c r="DK68" s="353"/>
      <c r="DL68" s="353"/>
      <c r="DM68" s="353"/>
      <c r="DN68" s="353"/>
      <c r="DO68" s="353"/>
      <c r="DP68" s="353"/>
      <c r="DQ68" s="353"/>
      <c r="DR68" s="353"/>
      <c r="DS68" s="353"/>
      <c r="DT68" s="354"/>
      <c r="DU68" s="354"/>
    </row>
    <row r="69" spans="1:125" ht="49.5" x14ac:dyDescent="0.25">
      <c r="A69" s="656"/>
      <c r="B69" s="681"/>
      <c r="C69" s="683"/>
      <c r="D69" s="681"/>
      <c r="E69" s="839"/>
      <c r="F69" s="685"/>
      <c r="G69" s="639"/>
      <c r="H69" s="665"/>
      <c r="I69" s="48">
        <v>3202011</v>
      </c>
      <c r="J69" s="64" t="s">
        <v>245</v>
      </c>
      <c r="K69" s="37" t="s">
        <v>246</v>
      </c>
      <c r="L69" s="39">
        <v>320201100</v>
      </c>
      <c r="M69" s="32" t="s">
        <v>247</v>
      </c>
      <c r="N69" s="575"/>
      <c r="O69" s="576"/>
      <c r="P69" s="75">
        <v>0</v>
      </c>
      <c r="Q69" s="307">
        <v>86150941.189199999</v>
      </c>
      <c r="R69" s="75"/>
      <c r="S69" s="75"/>
      <c r="T69" s="75"/>
      <c r="U69" s="307">
        <v>108763578.33368002</v>
      </c>
      <c r="V69" s="75"/>
      <c r="W69" s="75"/>
      <c r="X69" s="307">
        <v>129539162.01266627</v>
      </c>
      <c r="Y69" s="75"/>
      <c r="Z69" s="75"/>
      <c r="AA69" s="307">
        <v>154283214.58367774</v>
      </c>
      <c r="AB69" s="391" t="s">
        <v>32</v>
      </c>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c r="BO69" s="353"/>
      <c r="BP69" s="353"/>
      <c r="BQ69" s="353"/>
      <c r="BR69" s="353"/>
      <c r="BS69" s="353"/>
      <c r="BT69" s="353"/>
      <c r="BU69" s="353"/>
      <c r="BV69" s="353"/>
      <c r="BW69" s="353"/>
      <c r="BX69" s="353"/>
      <c r="BY69" s="353"/>
      <c r="BZ69" s="353"/>
      <c r="CA69" s="353"/>
      <c r="CB69" s="353"/>
      <c r="CC69" s="353"/>
      <c r="CD69" s="353"/>
      <c r="CE69" s="353"/>
      <c r="CF69" s="353"/>
      <c r="CG69" s="353"/>
      <c r="CH69" s="353"/>
      <c r="CI69" s="353"/>
      <c r="CJ69" s="353"/>
      <c r="CK69" s="353"/>
      <c r="CL69" s="353"/>
      <c r="CM69" s="353"/>
      <c r="CN69" s="353"/>
      <c r="CO69" s="353"/>
      <c r="CP69" s="353"/>
      <c r="CQ69" s="353"/>
      <c r="CR69" s="353"/>
      <c r="CS69" s="353"/>
      <c r="CT69" s="353"/>
      <c r="CU69" s="353"/>
      <c r="CV69" s="353"/>
      <c r="CW69" s="353"/>
      <c r="CX69" s="353"/>
      <c r="CY69" s="353"/>
      <c r="CZ69" s="353"/>
      <c r="DA69" s="353"/>
      <c r="DB69" s="353"/>
      <c r="DC69" s="353"/>
      <c r="DD69" s="353"/>
      <c r="DE69" s="353"/>
      <c r="DF69" s="353"/>
      <c r="DG69" s="353"/>
      <c r="DH69" s="353"/>
      <c r="DI69" s="353"/>
      <c r="DJ69" s="353"/>
      <c r="DK69" s="353"/>
      <c r="DL69" s="353"/>
      <c r="DM69" s="353"/>
      <c r="DN69" s="353"/>
      <c r="DO69" s="353"/>
      <c r="DP69" s="353"/>
      <c r="DQ69" s="353"/>
      <c r="DR69" s="353"/>
      <c r="DS69" s="353"/>
      <c r="DT69" s="354"/>
      <c r="DU69" s="354"/>
    </row>
    <row r="70" spans="1:125" ht="66" x14ac:dyDescent="0.25">
      <c r="A70" s="656"/>
      <c r="B70" s="681"/>
      <c r="C70" s="683"/>
      <c r="D70" s="681"/>
      <c r="E70" s="839"/>
      <c r="F70" s="685"/>
      <c r="G70" s="24" t="s">
        <v>248</v>
      </c>
      <c r="H70" s="43" t="s">
        <v>249</v>
      </c>
      <c r="I70" s="48" t="s">
        <v>250</v>
      </c>
      <c r="J70" s="64" t="s">
        <v>251</v>
      </c>
      <c r="K70" s="37" t="s">
        <v>252</v>
      </c>
      <c r="L70" s="39" t="s">
        <v>253</v>
      </c>
      <c r="M70" s="32" t="s">
        <v>254</v>
      </c>
      <c r="N70" s="575"/>
      <c r="O70" s="576"/>
      <c r="P70" s="75">
        <v>0</v>
      </c>
      <c r="Q70" s="307">
        <v>86150941.189199999</v>
      </c>
      <c r="R70" s="75"/>
      <c r="S70" s="307">
        <v>96799197.520185128</v>
      </c>
      <c r="T70" s="75"/>
      <c r="U70" s="75"/>
      <c r="V70" s="75"/>
      <c r="W70" s="307">
        <v>122206756.61572288</v>
      </c>
      <c r="X70" s="75"/>
      <c r="Y70" s="75"/>
      <c r="Z70" s="307">
        <v>145550202.43743184</v>
      </c>
      <c r="AA70" s="75"/>
      <c r="AB70" s="391" t="s">
        <v>32</v>
      </c>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c r="BO70" s="353"/>
      <c r="BP70" s="353"/>
      <c r="BQ70" s="353"/>
      <c r="BR70" s="353"/>
      <c r="BS70" s="353"/>
      <c r="BT70" s="353"/>
      <c r="BU70" s="353"/>
      <c r="BV70" s="353"/>
      <c r="BW70" s="353"/>
      <c r="BX70" s="353"/>
      <c r="BY70" s="353"/>
      <c r="BZ70" s="353"/>
      <c r="CA70" s="353"/>
      <c r="CB70" s="353"/>
      <c r="CC70" s="353"/>
      <c r="CD70" s="353"/>
      <c r="CE70" s="353"/>
      <c r="CF70" s="353"/>
      <c r="CG70" s="353"/>
      <c r="CH70" s="353"/>
      <c r="CI70" s="353"/>
      <c r="CJ70" s="353"/>
      <c r="CK70" s="353"/>
      <c r="CL70" s="353"/>
      <c r="CM70" s="353"/>
      <c r="CN70" s="353"/>
      <c r="CO70" s="353"/>
      <c r="CP70" s="353"/>
      <c r="CQ70" s="353"/>
      <c r="CR70" s="353"/>
      <c r="CS70" s="353"/>
      <c r="CT70" s="353"/>
      <c r="CU70" s="353"/>
      <c r="CV70" s="353"/>
      <c r="CW70" s="353"/>
      <c r="CX70" s="353"/>
      <c r="CY70" s="353"/>
      <c r="CZ70" s="353"/>
      <c r="DA70" s="353"/>
      <c r="DB70" s="353"/>
      <c r="DC70" s="353"/>
      <c r="DD70" s="353"/>
      <c r="DE70" s="353"/>
      <c r="DF70" s="353"/>
      <c r="DG70" s="353"/>
      <c r="DH70" s="353"/>
      <c r="DI70" s="353"/>
      <c r="DJ70" s="353"/>
      <c r="DK70" s="353"/>
      <c r="DL70" s="353"/>
      <c r="DM70" s="353"/>
      <c r="DN70" s="353"/>
      <c r="DO70" s="353"/>
      <c r="DP70" s="353"/>
      <c r="DQ70" s="353"/>
      <c r="DR70" s="353"/>
      <c r="DS70" s="353"/>
      <c r="DT70" s="354"/>
      <c r="DU70" s="354"/>
    </row>
    <row r="71" spans="1:125" ht="66" x14ac:dyDescent="0.25">
      <c r="A71" s="656"/>
      <c r="B71" s="681"/>
      <c r="C71" s="683"/>
      <c r="D71" s="681"/>
      <c r="E71" s="839"/>
      <c r="F71" s="685"/>
      <c r="G71" s="24" t="s">
        <v>255</v>
      </c>
      <c r="H71" s="43" t="s">
        <v>256</v>
      </c>
      <c r="I71" s="48" t="s">
        <v>257</v>
      </c>
      <c r="J71" s="64" t="s">
        <v>258</v>
      </c>
      <c r="K71" s="37" t="s">
        <v>259</v>
      </c>
      <c r="L71" s="39" t="s">
        <v>260</v>
      </c>
      <c r="M71" s="32" t="s">
        <v>261</v>
      </c>
      <c r="N71" s="575"/>
      <c r="O71" s="576"/>
      <c r="P71" s="244">
        <v>0</v>
      </c>
      <c r="Q71" s="244"/>
      <c r="R71" s="244"/>
      <c r="S71" s="244"/>
      <c r="T71" s="307">
        <v>528986873.89018285</v>
      </c>
      <c r="U71" s="307">
        <v>326290735.00104004</v>
      </c>
      <c r="V71" s="307">
        <v>576446965.16850424</v>
      </c>
      <c r="W71" s="307">
        <v>366620269.84716874</v>
      </c>
      <c r="X71" s="307">
        <v>388617486.03799856</v>
      </c>
      <c r="Y71" s="307">
        <v>686557558.66713095</v>
      </c>
      <c r="Z71" s="307">
        <v>436650607.31229568</v>
      </c>
      <c r="AA71" s="307">
        <v>617132858.33471131</v>
      </c>
      <c r="AB71" s="391" t="s">
        <v>32</v>
      </c>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3"/>
      <c r="BP71" s="353"/>
      <c r="BQ71" s="353"/>
      <c r="BR71" s="353"/>
      <c r="BS71" s="353"/>
      <c r="BT71" s="353"/>
      <c r="BU71" s="353"/>
      <c r="BV71" s="353"/>
      <c r="BW71" s="353"/>
      <c r="BX71" s="353"/>
      <c r="BY71" s="353"/>
      <c r="BZ71" s="353"/>
      <c r="CA71" s="353"/>
      <c r="CB71" s="353"/>
      <c r="CC71" s="353"/>
      <c r="CD71" s="353"/>
      <c r="CE71" s="353"/>
      <c r="CF71" s="353"/>
      <c r="CG71" s="353"/>
      <c r="CH71" s="353"/>
      <c r="CI71" s="353"/>
      <c r="CJ71" s="353"/>
      <c r="CK71" s="353"/>
      <c r="CL71" s="353"/>
      <c r="CM71" s="353"/>
      <c r="CN71" s="353"/>
      <c r="CO71" s="353"/>
      <c r="CP71" s="353"/>
      <c r="CQ71" s="353"/>
      <c r="CR71" s="353"/>
      <c r="CS71" s="353"/>
      <c r="CT71" s="353"/>
      <c r="CU71" s="353"/>
      <c r="CV71" s="353"/>
      <c r="CW71" s="353"/>
      <c r="CX71" s="353"/>
      <c r="CY71" s="353"/>
      <c r="CZ71" s="353"/>
      <c r="DA71" s="353"/>
      <c r="DB71" s="353"/>
      <c r="DC71" s="353"/>
      <c r="DD71" s="353"/>
      <c r="DE71" s="353"/>
      <c r="DF71" s="353"/>
      <c r="DG71" s="353"/>
      <c r="DH71" s="353"/>
      <c r="DI71" s="353"/>
      <c r="DJ71" s="353"/>
      <c r="DK71" s="353"/>
      <c r="DL71" s="353"/>
      <c r="DM71" s="353"/>
      <c r="DN71" s="353"/>
      <c r="DO71" s="353"/>
      <c r="DP71" s="353"/>
      <c r="DQ71" s="353"/>
      <c r="DR71" s="353"/>
      <c r="DS71" s="353"/>
      <c r="DT71" s="354"/>
      <c r="DU71" s="354"/>
    </row>
    <row r="72" spans="1:125" ht="49.5" x14ac:dyDescent="0.25">
      <c r="A72" s="656"/>
      <c r="B72" s="681"/>
      <c r="C72" s="683"/>
      <c r="D72" s="681"/>
      <c r="E72" s="840"/>
      <c r="F72" s="686"/>
      <c r="G72" s="24" t="s">
        <v>262</v>
      </c>
      <c r="H72" s="43" t="s">
        <v>263</v>
      </c>
      <c r="I72" s="48" t="s">
        <v>264</v>
      </c>
      <c r="J72" s="64" t="s">
        <v>236</v>
      </c>
      <c r="K72" s="37" t="s">
        <v>195</v>
      </c>
      <c r="L72" s="39" t="s">
        <v>265</v>
      </c>
      <c r="M72" s="32" t="s">
        <v>266</v>
      </c>
      <c r="N72" s="575"/>
      <c r="O72" s="576"/>
      <c r="P72" s="75">
        <v>0</v>
      </c>
      <c r="Q72" s="307">
        <v>182223591.5077714</v>
      </c>
      <c r="R72" s="75"/>
      <c r="S72" s="307">
        <v>96799197.520185128</v>
      </c>
      <c r="T72" s="75"/>
      <c r="U72" s="75"/>
      <c r="V72" s="75"/>
      <c r="W72" s="307">
        <v>122206756.61572288</v>
      </c>
      <c r="X72" s="75"/>
      <c r="Y72" s="75"/>
      <c r="Z72" s="307">
        <v>145550202.43743184</v>
      </c>
      <c r="AA72" s="75"/>
      <c r="AB72" s="391" t="s">
        <v>32</v>
      </c>
      <c r="AC72" s="353"/>
      <c r="AD72" s="353"/>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c r="BO72" s="353"/>
      <c r="BP72" s="353"/>
      <c r="BQ72" s="353"/>
      <c r="BR72" s="353"/>
      <c r="BS72" s="353"/>
      <c r="BT72" s="353"/>
      <c r="BU72" s="353"/>
      <c r="BV72" s="353"/>
      <c r="BW72" s="353"/>
      <c r="BX72" s="353"/>
      <c r="BY72" s="353"/>
      <c r="BZ72" s="353"/>
      <c r="CA72" s="353"/>
      <c r="CB72" s="353"/>
      <c r="CC72" s="353"/>
      <c r="CD72" s="353"/>
      <c r="CE72" s="353"/>
      <c r="CF72" s="353"/>
      <c r="CG72" s="353"/>
      <c r="CH72" s="353"/>
      <c r="CI72" s="353"/>
      <c r="CJ72" s="353"/>
      <c r="CK72" s="353"/>
      <c r="CL72" s="353"/>
      <c r="CM72" s="353"/>
      <c r="CN72" s="353"/>
      <c r="CO72" s="353"/>
      <c r="CP72" s="353"/>
      <c r="CQ72" s="353"/>
      <c r="CR72" s="353"/>
      <c r="CS72" s="353"/>
      <c r="CT72" s="353"/>
      <c r="CU72" s="353"/>
      <c r="CV72" s="353"/>
      <c r="CW72" s="353"/>
      <c r="CX72" s="353"/>
      <c r="CY72" s="353"/>
      <c r="CZ72" s="353"/>
      <c r="DA72" s="353"/>
      <c r="DB72" s="353"/>
      <c r="DC72" s="353"/>
      <c r="DD72" s="353"/>
      <c r="DE72" s="353"/>
      <c r="DF72" s="353"/>
      <c r="DG72" s="353"/>
      <c r="DH72" s="353"/>
      <c r="DI72" s="353"/>
      <c r="DJ72" s="353"/>
      <c r="DK72" s="353"/>
      <c r="DL72" s="353"/>
      <c r="DM72" s="353"/>
      <c r="DN72" s="353"/>
      <c r="DO72" s="353"/>
      <c r="DP72" s="353"/>
      <c r="DQ72" s="353"/>
      <c r="DR72" s="353"/>
      <c r="DS72" s="353"/>
      <c r="DT72" s="354"/>
      <c r="DU72" s="354"/>
    </row>
    <row r="73" spans="1:125" ht="115.5" x14ac:dyDescent="0.25">
      <c r="A73" s="656"/>
      <c r="B73" s="681"/>
      <c r="C73" s="683"/>
      <c r="D73" s="681"/>
      <c r="E73" s="841">
        <v>0.15</v>
      </c>
      <c r="F73" s="826" t="s">
        <v>267</v>
      </c>
      <c r="G73" s="638" t="s">
        <v>268</v>
      </c>
      <c r="H73" s="665" t="s">
        <v>269</v>
      </c>
      <c r="I73" s="28">
        <v>3202040</v>
      </c>
      <c r="J73" s="64" t="s">
        <v>270</v>
      </c>
      <c r="K73" s="37" t="s">
        <v>271</v>
      </c>
      <c r="L73" s="39">
        <v>320204000</v>
      </c>
      <c r="M73" s="31" t="s">
        <v>272</v>
      </c>
      <c r="N73" s="575"/>
      <c r="O73" s="576"/>
      <c r="P73" s="308">
        <v>649293154.89198816</v>
      </c>
      <c r="Q73" s="308">
        <v>289145129.57028002</v>
      </c>
      <c r="R73" s="308">
        <v>314401706.23132896</v>
      </c>
      <c r="S73" s="308">
        <v>283483364.16625643</v>
      </c>
      <c r="T73" s="308">
        <v>337310630.08831966</v>
      </c>
      <c r="U73" s="308">
        <v>486328571.69202644</v>
      </c>
      <c r="V73" s="308">
        <v>396924910.3017419</v>
      </c>
      <c r="W73" s="308">
        <v>357891215.80318892</v>
      </c>
      <c r="X73" s="308">
        <v>445984829.21503675</v>
      </c>
      <c r="Y73" s="308">
        <v>613978616.75089169</v>
      </c>
      <c r="Z73" s="308">
        <v>501108554.1060158</v>
      </c>
      <c r="AA73" s="308">
        <v>451829414.13791364</v>
      </c>
      <c r="AB73" s="391" t="s">
        <v>32</v>
      </c>
      <c r="AC73" s="353"/>
      <c r="AD73" s="353"/>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c r="BO73" s="353"/>
      <c r="BP73" s="353"/>
      <c r="BQ73" s="353"/>
      <c r="BR73" s="353"/>
      <c r="BS73" s="353"/>
      <c r="BT73" s="353"/>
      <c r="BU73" s="353"/>
      <c r="BV73" s="353"/>
      <c r="BW73" s="353"/>
      <c r="BX73" s="353"/>
      <c r="BY73" s="353"/>
      <c r="BZ73" s="353"/>
      <c r="CA73" s="353"/>
      <c r="CB73" s="353"/>
      <c r="CC73" s="353"/>
      <c r="CD73" s="353"/>
      <c r="CE73" s="353"/>
      <c r="CF73" s="353"/>
      <c r="CG73" s="353"/>
      <c r="CH73" s="353"/>
      <c r="CI73" s="353"/>
      <c r="CJ73" s="353"/>
      <c r="CK73" s="353"/>
      <c r="CL73" s="353"/>
      <c r="CM73" s="353"/>
      <c r="CN73" s="353"/>
      <c r="CO73" s="353"/>
      <c r="CP73" s="353"/>
      <c r="CQ73" s="353"/>
      <c r="CR73" s="353"/>
      <c r="CS73" s="353"/>
      <c r="CT73" s="353"/>
      <c r="CU73" s="353"/>
      <c r="CV73" s="353"/>
      <c r="CW73" s="353"/>
      <c r="CX73" s="353"/>
      <c r="CY73" s="353"/>
      <c r="CZ73" s="353"/>
      <c r="DA73" s="353"/>
      <c r="DB73" s="353"/>
      <c r="DC73" s="353"/>
      <c r="DD73" s="353"/>
      <c r="DE73" s="353"/>
      <c r="DF73" s="353"/>
      <c r="DG73" s="353"/>
      <c r="DH73" s="353"/>
      <c r="DI73" s="353"/>
      <c r="DJ73" s="353"/>
      <c r="DK73" s="353"/>
      <c r="DL73" s="353"/>
      <c r="DM73" s="353"/>
      <c r="DN73" s="353"/>
      <c r="DO73" s="353"/>
      <c r="DP73" s="353"/>
      <c r="DQ73" s="353"/>
      <c r="DR73" s="353"/>
      <c r="DS73" s="353"/>
      <c r="DT73" s="354"/>
      <c r="DU73" s="354"/>
    </row>
    <row r="74" spans="1:125" ht="49.5" x14ac:dyDescent="0.25">
      <c r="A74" s="656"/>
      <c r="B74" s="681"/>
      <c r="C74" s="683"/>
      <c r="D74" s="681"/>
      <c r="E74" s="839"/>
      <c r="F74" s="685"/>
      <c r="G74" s="687"/>
      <c r="H74" s="665"/>
      <c r="I74" s="28">
        <v>3202007</v>
      </c>
      <c r="J74" s="64" t="s">
        <v>273</v>
      </c>
      <c r="K74" s="37" t="s">
        <v>274</v>
      </c>
      <c r="L74" s="39">
        <v>320200700</v>
      </c>
      <c r="M74" s="31" t="s">
        <v>275</v>
      </c>
      <c r="N74" s="575"/>
      <c r="O74" s="576"/>
      <c r="P74" s="307">
        <v>130688398.58848321</v>
      </c>
      <c r="Q74" s="307">
        <v>77535847.070279986</v>
      </c>
      <c r="R74" s="307">
        <v>82187997.894496799</v>
      </c>
      <c r="S74" s="307">
        <v>87119277.768166617</v>
      </c>
      <c r="T74" s="307">
        <v>92346434.434256613</v>
      </c>
      <c r="U74" s="307">
        <v>97887220.500312015</v>
      </c>
      <c r="V74" s="307">
        <v>103760453.73033074</v>
      </c>
      <c r="W74" s="307">
        <v>109986080.95415059</v>
      </c>
      <c r="X74" s="307">
        <v>116585245.81139964</v>
      </c>
      <c r="Y74" s="307">
        <v>123580360.5600836</v>
      </c>
      <c r="Z74" s="307">
        <v>130995182.19368865</v>
      </c>
      <c r="AA74" s="307">
        <v>138854893.12530997</v>
      </c>
      <c r="AB74" s="391" t="s">
        <v>32</v>
      </c>
      <c r="AC74" s="353"/>
      <c r="AD74" s="353"/>
      <c r="AE74" s="353"/>
      <c r="AF74" s="353"/>
      <c r="AG74" s="353"/>
      <c r="AH74" s="353"/>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c r="BO74" s="353"/>
      <c r="BP74" s="353"/>
      <c r="BQ74" s="353"/>
      <c r="BR74" s="353"/>
      <c r="BS74" s="353"/>
      <c r="BT74" s="353"/>
      <c r="BU74" s="353"/>
      <c r="BV74" s="353"/>
      <c r="BW74" s="353"/>
      <c r="BX74" s="353"/>
      <c r="BY74" s="353"/>
      <c r="BZ74" s="353"/>
      <c r="CA74" s="353"/>
      <c r="CB74" s="353"/>
      <c r="CC74" s="353"/>
      <c r="CD74" s="353"/>
      <c r="CE74" s="353"/>
      <c r="CF74" s="353"/>
      <c r="CG74" s="353"/>
      <c r="CH74" s="353"/>
      <c r="CI74" s="353"/>
      <c r="CJ74" s="353"/>
      <c r="CK74" s="353"/>
      <c r="CL74" s="353"/>
      <c r="CM74" s="353"/>
      <c r="CN74" s="353"/>
      <c r="CO74" s="353"/>
      <c r="CP74" s="353"/>
      <c r="CQ74" s="353"/>
      <c r="CR74" s="353"/>
      <c r="CS74" s="353"/>
      <c r="CT74" s="353"/>
      <c r="CU74" s="353"/>
      <c r="CV74" s="353"/>
      <c r="CW74" s="353"/>
      <c r="CX74" s="353"/>
      <c r="CY74" s="353"/>
      <c r="CZ74" s="353"/>
      <c r="DA74" s="353"/>
      <c r="DB74" s="353"/>
      <c r="DC74" s="353"/>
      <c r="DD74" s="353"/>
      <c r="DE74" s="353"/>
      <c r="DF74" s="353"/>
      <c r="DG74" s="353"/>
      <c r="DH74" s="353"/>
      <c r="DI74" s="353"/>
      <c r="DJ74" s="353"/>
      <c r="DK74" s="353"/>
      <c r="DL74" s="353"/>
      <c r="DM74" s="353"/>
      <c r="DN74" s="353"/>
      <c r="DO74" s="353"/>
      <c r="DP74" s="353"/>
      <c r="DQ74" s="353"/>
      <c r="DR74" s="353"/>
      <c r="DS74" s="353"/>
      <c r="DT74" s="354"/>
      <c r="DU74" s="354"/>
    </row>
    <row r="75" spans="1:125" ht="26.25" customHeight="1" x14ac:dyDescent="0.25">
      <c r="A75" s="656"/>
      <c r="B75" s="681"/>
      <c r="C75" s="683"/>
      <c r="D75" s="681"/>
      <c r="E75" s="839"/>
      <c r="F75" s="685"/>
      <c r="G75" s="639"/>
      <c r="H75" s="665"/>
      <c r="I75" s="28">
        <v>3202007</v>
      </c>
      <c r="J75" s="64" t="s">
        <v>273</v>
      </c>
      <c r="K75" s="37" t="s">
        <v>274</v>
      </c>
      <c r="L75" s="26">
        <v>320200701</v>
      </c>
      <c r="M75" s="31" t="s">
        <v>276</v>
      </c>
      <c r="N75" s="575"/>
      <c r="O75" s="576"/>
      <c r="P75" s="75">
        <v>0</v>
      </c>
      <c r="Q75" s="75"/>
      <c r="R75" s="75"/>
      <c r="S75" s="75"/>
      <c r="T75" s="75"/>
      <c r="U75" s="75"/>
      <c r="V75" s="75"/>
      <c r="W75" s="75"/>
      <c r="X75" s="75"/>
      <c r="Y75" s="75"/>
      <c r="Z75" s="75"/>
      <c r="AA75" s="75"/>
      <c r="AB75" s="391"/>
      <c r="AC75" s="353"/>
      <c r="AD75" s="353"/>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3"/>
      <c r="BP75" s="353"/>
      <c r="BQ75" s="353"/>
      <c r="BR75" s="353"/>
      <c r="BS75" s="353"/>
      <c r="BT75" s="353"/>
      <c r="BU75" s="353"/>
      <c r="BV75" s="353"/>
      <c r="BW75" s="353"/>
      <c r="BX75" s="353"/>
      <c r="BY75" s="353"/>
      <c r="BZ75" s="353"/>
      <c r="CA75" s="353"/>
      <c r="CB75" s="353"/>
      <c r="CC75" s="353"/>
      <c r="CD75" s="353"/>
      <c r="CE75" s="353"/>
      <c r="CF75" s="353"/>
      <c r="CG75" s="353"/>
      <c r="CH75" s="353"/>
      <c r="CI75" s="353"/>
      <c r="CJ75" s="353"/>
      <c r="CK75" s="353"/>
      <c r="CL75" s="353"/>
      <c r="CM75" s="353"/>
      <c r="CN75" s="353"/>
      <c r="CO75" s="353"/>
      <c r="CP75" s="353"/>
      <c r="CQ75" s="353"/>
      <c r="CR75" s="353"/>
      <c r="CS75" s="353"/>
      <c r="CT75" s="353"/>
      <c r="CU75" s="353"/>
      <c r="CV75" s="353"/>
      <c r="CW75" s="353"/>
      <c r="CX75" s="353"/>
      <c r="CY75" s="353"/>
      <c r="CZ75" s="353"/>
      <c r="DA75" s="353"/>
      <c r="DB75" s="353"/>
      <c r="DC75" s="353"/>
      <c r="DD75" s="353"/>
      <c r="DE75" s="353"/>
      <c r="DF75" s="353"/>
      <c r="DG75" s="353"/>
      <c r="DH75" s="353"/>
      <c r="DI75" s="353"/>
      <c r="DJ75" s="353"/>
      <c r="DK75" s="353"/>
      <c r="DL75" s="353"/>
      <c r="DM75" s="353"/>
      <c r="DN75" s="353"/>
      <c r="DO75" s="353"/>
      <c r="DP75" s="353"/>
      <c r="DQ75" s="353"/>
      <c r="DR75" s="353"/>
      <c r="DS75" s="353"/>
      <c r="DT75" s="354"/>
      <c r="DU75" s="354"/>
    </row>
    <row r="76" spans="1:125" ht="99" x14ac:dyDescent="0.25">
      <c r="A76" s="656"/>
      <c r="B76" s="681"/>
      <c r="C76" s="683"/>
      <c r="D76" s="681"/>
      <c r="E76" s="839"/>
      <c r="F76" s="685"/>
      <c r="G76" s="24" t="s">
        <v>277</v>
      </c>
      <c r="H76" s="43" t="s">
        <v>278</v>
      </c>
      <c r="I76" s="48">
        <v>3202001</v>
      </c>
      <c r="J76" s="64" t="s">
        <v>194</v>
      </c>
      <c r="K76" s="40" t="s">
        <v>195</v>
      </c>
      <c r="L76" s="26">
        <v>320200105</v>
      </c>
      <c r="M76" s="31" t="s">
        <v>279</v>
      </c>
      <c r="N76" s="575"/>
      <c r="O76" s="576"/>
      <c r="P76" s="307">
        <v>130688398.58848321</v>
      </c>
      <c r="Q76" s="307">
        <v>77535847.070279986</v>
      </c>
      <c r="R76" s="307">
        <v>82187997.894496799</v>
      </c>
      <c r="S76" s="307">
        <v>87119277.768166617</v>
      </c>
      <c r="T76" s="307">
        <v>92346434.434256613</v>
      </c>
      <c r="U76" s="307">
        <v>97887220.500312015</v>
      </c>
      <c r="V76" s="307">
        <v>103760453.73033074</v>
      </c>
      <c r="W76" s="307">
        <v>109986080.95415059</v>
      </c>
      <c r="X76" s="307">
        <v>116585245.81139964</v>
      </c>
      <c r="Y76" s="307">
        <v>123580360.5600836</v>
      </c>
      <c r="Z76" s="307">
        <v>130995182.19368865</v>
      </c>
      <c r="AA76" s="307">
        <v>138854893.12530997</v>
      </c>
      <c r="AB76" s="391" t="s">
        <v>32</v>
      </c>
      <c r="AC76" s="353"/>
      <c r="AD76" s="353"/>
      <c r="AE76" s="353"/>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3"/>
      <c r="BN76" s="353"/>
      <c r="BO76" s="353"/>
      <c r="BP76" s="353"/>
      <c r="BQ76" s="353"/>
      <c r="BR76" s="353"/>
      <c r="BS76" s="353"/>
      <c r="BT76" s="353"/>
      <c r="BU76" s="353"/>
      <c r="BV76" s="353"/>
      <c r="BW76" s="353"/>
      <c r="BX76" s="353"/>
      <c r="BY76" s="353"/>
      <c r="BZ76" s="353"/>
      <c r="CA76" s="353"/>
      <c r="CB76" s="353"/>
      <c r="CC76" s="353"/>
      <c r="CD76" s="353"/>
      <c r="CE76" s="353"/>
      <c r="CF76" s="353"/>
      <c r="CG76" s="353"/>
      <c r="CH76" s="353"/>
      <c r="CI76" s="353"/>
      <c r="CJ76" s="353"/>
      <c r="CK76" s="353"/>
      <c r="CL76" s="353"/>
      <c r="CM76" s="353"/>
      <c r="CN76" s="353"/>
      <c r="CO76" s="353"/>
      <c r="CP76" s="353"/>
      <c r="CQ76" s="353"/>
      <c r="CR76" s="353"/>
      <c r="CS76" s="353"/>
      <c r="CT76" s="353"/>
      <c r="CU76" s="353"/>
      <c r="CV76" s="353"/>
      <c r="CW76" s="353"/>
      <c r="CX76" s="353"/>
      <c r="CY76" s="353"/>
      <c r="CZ76" s="353"/>
      <c r="DA76" s="353"/>
      <c r="DB76" s="353"/>
      <c r="DC76" s="353"/>
      <c r="DD76" s="353"/>
      <c r="DE76" s="353"/>
      <c r="DF76" s="353"/>
      <c r="DG76" s="353"/>
      <c r="DH76" s="353"/>
      <c r="DI76" s="353"/>
      <c r="DJ76" s="353"/>
      <c r="DK76" s="353"/>
      <c r="DL76" s="353"/>
      <c r="DM76" s="353"/>
      <c r="DN76" s="353"/>
      <c r="DO76" s="353"/>
      <c r="DP76" s="353"/>
      <c r="DQ76" s="353"/>
      <c r="DR76" s="353"/>
      <c r="DS76" s="353"/>
      <c r="DT76" s="354"/>
      <c r="DU76" s="354"/>
    </row>
    <row r="77" spans="1:125" ht="49.5" customHeight="1" x14ac:dyDescent="0.25">
      <c r="A77" s="656"/>
      <c r="B77" s="681"/>
      <c r="C77" s="683"/>
      <c r="D77" s="681"/>
      <c r="E77" s="839"/>
      <c r="F77" s="685"/>
      <c r="G77" s="638" t="s">
        <v>280</v>
      </c>
      <c r="H77" s="674" t="s">
        <v>281</v>
      </c>
      <c r="I77" s="28" t="s">
        <v>282</v>
      </c>
      <c r="J77" s="64" t="s">
        <v>283</v>
      </c>
      <c r="K77" s="38" t="s">
        <v>284</v>
      </c>
      <c r="L77" s="26" t="s">
        <v>285</v>
      </c>
      <c r="M77" s="31" t="s">
        <v>286</v>
      </c>
      <c r="N77" s="575"/>
      <c r="O77" s="576"/>
      <c r="P77" s="75">
        <v>0</v>
      </c>
      <c r="Q77" s="75"/>
      <c r="R77" s="75"/>
      <c r="S77" s="75"/>
      <c r="T77" s="75"/>
      <c r="U77" s="75"/>
      <c r="V77" s="75"/>
      <c r="W77" s="75"/>
      <c r="X77" s="75"/>
      <c r="Y77" s="75"/>
      <c r="Z77" s="75"/>
      <c r="AA77" s="367"/>
      <c r="AB77" s="393" t="s">
        <v>881</v>
      </c>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row>
    <row r="78" spans="1:125" ht="49.5" x14ac:dyDescent="0.25">
      <c r="A78" s="656"/>
      <c r="B78" s="681"/>
      <c r="C78" s="683"/>
      <c r="D78" s="681"/>
      <c r="E78" s="839"/>
      <c r="F78" s="685"/>
      <c r="G78" s="687"/>
      <c r="H78" s="688"/>
      <c r="I78" s="28">
        <v>3202007</v>
      </c>
      <c r="J78" s="64" t="s">
        <v>273</v>
      </c>
      <c r="K78" s="38" t="s">
        <v>287</v>
      </c>
      <c r="L78" s="26">
        <v>320200700</v>
      </c>
      <c r="M78" s="31" t="s">
        <v>275</v>
      </c>
      <c r="N78" s="575"/>
      <c r="O78" s="576"/>
      <c r="P78" s="307">
        <v>137452632.17846322</v>
      </c>
      <c r="Q78" s="307">
        <v>81437978.272342876</v>
      </c>
      <c r="R78" s="307">
        <v>100319111.53086042</v>
      </c>
      <c r="S78" s="307">
        <v>91257776.781122684</v>
      </c>
      <c r="T78" s="307">
        <v>96604739.120092332</v>
      </c>
      <c r="U78" s="307">
        <v>102266093.98600523</v>
      </c>
      <c r="V78" s="307">
        <v>125798935.67479096</v>
      </c>
      <c r="W78" s="307">
        <v>114607246.93687172</v>
      </c>
      <c r="X78" s="307">
        <v>121327484.01230267</v>
      </c>
      <c r="Y78" s="307">
        <v>128443125.4252204</v>
      </c>
      <c r="Z78" s="307">
        <v>157783094.73769221</v>
      </c>
      <c r="AA78" s="307">
        <v>143955336.82834148</v>
      </c>
      <c r="AB78" s="393" t="s">
        <v>881</v>
      </c>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row>
    <row r="79" spans="1:125" ht="49.5" x14ac:dyDescent="0.25">
      <c r="A79" s="656"/>
      <c r="B79" s="681"/>
      <c r="C79" s="683"/>
      <c r="D79" s="684"/>
      <c r="E79" s="840"/>
      <c r="F79" s="686"/>
      <c r="G79" s="639"/>
      <c r="H79" s="675"/>
      <c r="I79" s="28">
        <v>3202007</v>
      </c>
      <c r="J79" s="64" t="s">
        <v>273</v>
      </c>
      <c r="K79" s="38" t="s">
        <v>287</v>
      </c>
      <c r="L79" s="26">
        <v>320200701</v>
      </c>
      <c r="M79" s="31" t="s">
        <v>288</v>
      </c>
      <c r="N79" s="575"/>
      <c r="O79" s="576"/>
      <c r="P79" s="75">
        <v>0</v>
      </c>
      <c r="Q79" s="75"/>
      <c r="R79" s="75"/>
      <c r="S79" s="75"/>
      <c r="T79" s="75"/>
      <c r="U79" s="75"/>
      <c r="V79" s="75"/>
      <c r="W79" s="75"/>
      <c r="X79" s="75"/>
      <c r="Y79" s="75"/>
      <c r="Z79" s="75"/>
      <c r="AA79" s="360"/>
      <c r="AB79" s="393" t="s">
        <v>881</v>
      </c>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row>
    <row r="80" spans="1:125" s="121" customFormat="1" ht="16.5" x14ac:dyDescent="0.25">
      <c r="A80" s="656"/>
      <c r="B80" s="681"/>
      <c r="C80" s="683"/>
      <c r="D80" s="144"/>
      <c r="E80" s="147"/>
      <c r="F80" s="148"/>
      <c r="G80" s="149"/>
      <c r="H80" s="150"/>
      <c r="I80" s="117"/>
      <c r="J80" s="136"/>
      <c r="K80" s="151"/>
      <c r="L80" s="152"/>
      <c r="M80" s="146"/>
      <c r="N80" s="146"/>
      <c r="O80" s="579">
        <v>1947001165.8492222</v>
      </c>
      <c r="P80" s="566">
        <f>SUM(P54:P79)</f>
        <v>1947001165.8492224</v>
      </c>
      <c r="Q80" s="132">
        <f t="shared" ref="Q80:AA80" si="8">SUM(Q54:Q79)</f>
        <v>1495429905.9830303</v>
      </c>
      <c r="R80" s="132">
        <f t="shared" si="8"/>
        <v>1229465701.3392534</v>
      </c>
      <c r="S80" s="132">
        <f t="shared" si="8"/>
        <v>1522126450.9495258</v>
      </c>
      <c r="T80" s="132">
        <f t="shared" si="8"/>
        <v>1868590620.4804821</v>
      </c>
      <c r="U80" s="132">
        <f t="shared" si="8"/>
        <v>1975471948.7870965</v>
      </c>
      <c r="V80" s="132">
        <f t="shared" si="8"/>
        <v>2106043003.3509796</v>
      </c>
      <c r="W80" s="132">
        <f t="shared" si="8"/>
        <v>2208044113.3400149</v>
      </c>
      <c r="X80" s="132">
        <f t="shared" si="8"/>
        <v>2334467624.7993369</v>
      </c>
      <c r="Y80" s="132">
        <f t="shared" si="8"/>
        <v>2468173590.1791635</v>
      </c>
      <c r="Z80" s="132">
        <f t="shared" si="8"/>
        <v>2631389398.6725459</v>
      </c>
      <c r="AA80" s="132">
        <f t="shared" si="8"/>
        <v>2759144630.8597412</v>
      </c>
      <c r="AB80" s="396"/>
      <c r="AC80" s="357"/>
      <c r="AD80" s="357"/>
      <c r="AE80" s="357"/>
      <c r="AF80" s="357"/>
      <c r="AG80" s="357"/>
      <c r="AH80" s="357"/>
      <c r="AI80" s="357"/>
      <c r="AJ80" s="357"/>
      <c r="AK80" s="357"/>
      <c r="AL80" s="357"/>
      <c r="AM80" s="357"/>
      <c r="AN80" s="357"/>
      <c r="AO80" s="357"/>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3"/>
      <c r="BP80" s="353"/>
      <c r="BQ80" s="353"/>
      <c r="BR80" s="353"/>
      <c r="BS80" s="353"/>
      <c r="BT80" s="353"/>
      <c r="BU80" s="353"/>
      <c r="BV80" s="353"/>
      <c r="BW80" s="353"/>
      <c r="BX80" s="353"/>
      <c r="BY80" s="353"/>
      <c r="BZ80" s="353"/>
      <c r="CA80" s="353"/>
      <c r="CB80" s="353"/>
      <c r="CC80" s="353"/>
      <c r="CD80" s="353"/>
      <c r="CE80" s="353"/>
      <c r="CF80" s="353"/>
      <c r="CG80" s="353"/>
      <c r="CH80" s="353"/>
      <c r="CI80" s="353"/>
      <c r="CJ80" s="353"/>
      <c r="CK80" s="353"/>
      <c r="CL80" s="353"/>
      <c r="CM80" s="353"/>
      <c r="CN80" s="353"/>
      <c r="CO80" s="353"/>
      <c r="CP80" s="353"/>
      <c r="CQ80" s="353"/>
      <c r="CR80" s="353"/>
      <c r="CS80" s="353"/>
      <c r="CT80" s="353"/>
      <c r="CU80" s="353"/>
      <c r="CV80" s="353"/>
      <c r="CW80" s="353"/>
      <c r="CX80" s="353"/>
      <c r="CY80" s="353"/>
      <c r="CZ80" s="353"/>
      <c r="DA80" s="353"/>
      <c r="DB80" s="353"/>
      <c r="DC80" s="353"/>
      <c r="DD80" s="353"/>
      <c r="DE80" s="353"/>
      <c r="DF80" s="353"/>
      <c r="DG80" s="353"/>
      <c r="DH80" s="353"/>
      <c r="DI80" s="353"/>
      <c r="DJ80" s="353"/>
      <c r="DK80" s="353"/>
      <c r="DL80" s="353"/>
      <c r="DM80" s="353"/>
      <c r="DN80" s="353"/>
      <c r="DO80" s="353"/>
      <c r="DP80" s="353"/>
      <c r="DQ80" s="353"/>
      <c r="DR80" s="353"/>
      <c r="DS80" s="353"/>
      <c r="DT80" s="354"/>
      <c r="DU80" s="354"/>
    </row>
    <row r="81" spans="1:125" ht="66" x14ac:dyDescent="0.25">
      <c r="A81" s="656"/>
      <c r="B81" s="681"/>
      <c r="C81" s="683"/>
      <c r="D81" s="680" t="s">
        <v>289</v>
      </c>
      <c r="E81" s="699">
        <v>0.25</v>
      </c>
      <c r="F81" s="680" t="s">
        <v>290</v>
      </c>
      <c r="G81" s="24" t="s">
        <v>291</v>
      </c>
      <c r="H81" s="43" t="s">
        <v>292</v>
      </c>
      <c r="I81" s="48">
        <v>3202038</v>
      </c>
      <c r="J81" s="64" t="s">
        <v>293</v>
      </c>
      <c r="K81" s="38" t="s">
        <v>294</v>
      </c>
      <c r="L81" s="33">
        <v>320203800</v>
      </c>
      <c r="M81" s="41" t="s">
        <v>295</v>
      </c>
      <c r="N81" s="582"/>
      <c r="O81" s="581"/>
      <c r="P81" s="302">
        <v>22618097.445321221</v>
      </c>
      <c r="Q81" s="302">
        <v>13365596.070664361</v>
      </c>
      <c r="R81" s="15"/>
      <c r="S81" s="302">
        <v>14899170.305225752</v>
      </c>
      <c r="T81" s="302">
        <v>15731248.09825521</v>
      </c>
      <c r="U81" s="302">
        <v>16610156.937602224</v>
      </c>
      <c r="V81" s="15"/>
      <c r="W81" s="302">
        <v>18519240.058962114</v>
      </c>
      <c r="X81" s="302">
        <v>19555188.142864373</v>
      </c>
      <c r="Y81" s="302">
        <v>20649532.795818992</v>
      </c>
      <c r="Z81" s="15"/>
      <c r="AA81" s="364">
        <v>23026864.468172215</v>
      </c>
      <c r="AB81" s="393" t="s">
        <v>881</v>
      </c>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row>
    <row r="82" spans="1:125" ht="66" x14ac:dyDescent="0.25">
      <c r="A82" s="656"/>
      <c r="B82" s="681"/>
      <c r="C82" s="683"/>
      <c r="D82" s="681"/>
      <c r="E82" s="700"/>
      <c r="F82" s="681"/>
      <c r="G82" s="42" t="s">
        <v>296</v>
      </c>
      <c r="H82" s="43" t="s">
        <v>297</v>
      </c>
      <c r="I82" s="48" t="s">
        <v>298</v>
      </c>
      <c r="J82" s="64" t="s">
        <v>299</v>
      </c>
      <c r="K82" s="40" t="s">
        <v>300</v>
      </c>
      <c r="L82" s="33" t="s">
        <v>301</v>
      </c>
      <c r="M82" s="44" t="s">
        <v>302</v>
      </c>
      <c r="N82" s="582"/>
      <c r="O82" s="581"/>
      <c r="P82" s="76">
        <v>0</v>
      </c>
      <c r="Q82" s="76"/>
      <c r="R82" s="76"/>
      <c r="S82" s="74"/>
      <c r="T82" s="76"/>
      <c r="U82" s="76"/>
      <c r="V82" s="76"/>
      <c r="W82" s="76"/>
      <c r="X82" s="76"/>
      <c r="Y82" s="76"/>
      <c r="Z82" s="76"/>
      <c r="AA82" s="76"/>
      <c r="AB82" s="391"/>
      <c r="AC82" s="353"/>
      <c r="AD82" s="353"/>
      <c r="AE82" s="353"/>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c r="BB82" s="353"/>
      <c r="BC82" s="353"/>
      <c r="BD82" s="353"/>
      <c r="BE82" s="353"/>
      <c r="BF82" s="353"/>
      <c r="BG82" s="353"/>
      <c r="BH82" s="353"/>
      <c r="BI82" s="353"/>
      <c r="BJ82" s="353"/>
      <c r="BK82" s="353"/>
      <c r="BL82" s="353"/>
      <c r="BM82" s="353"/>
      <c r="BN82" s="353"/>
      <c r="BO82" s="353"/>
      <c r="BP82" s="353"/>
      <c r="BQ82" s="353"/>
      <c r="BR82" s="353"/>
      <c r="BS82" s="353"/>
      <c r="BT82" s="353"/>
      <c r="BU82" s="353"/>
      <c r="BV82" s="353"/>
      <c r="BW82" s="353"/>
      <c r="BX82" s="353"/>
      <c r="BY82" s="353"/>
      <c r="BZ82" s="353"/>
      <c r="CA82" s="353"/>
      <c r="CB82" s="353"/>
      <c r="CC82" s="353"/>
      <c r="CD82" s="353"/>
      <c r="CE82" s="353"/>
      <c r="CF82" s="353"/>
      <c r="CG82" s="353"/>
      <c r="CH82" s="353"/>
      <c r="CI82" s="353"/>
      <c r="CJ82" s="353"/>
      <c r="CK82" s="353"/>
      <c r="CL82" s="353"/>
      <c r="CM82" s="353"/>
      <c r="CN82" s="353"/>
      <c r="CO82" s="353"/>
      <c r="CP82" s="353"/>
      <c r="CQ82" s="353"/>
      <c r="CR82" s="353"/>
      <c r="CS82" s="353"/>
      <c r="CT82" s="353"/>
      <c r="CU82" s="353"/>
      <c r="CV82" s="353"/>
      <c r="CW82" s="353"/>
      <c r="CX82" s="353"/>
      <c r="CY82" s="353"/>
      <c r="CZ82" s="353"/>
      <c r="DA82" s="353"/>
      <c r="DB82" s="353"/>
      <c r="DC82" s="353"/>
      <c r="DD82" s="353"/>
      <c r="DE82" s="353"/>
      <c r="DF82" s="353"/>
      <c r="DG82" s="353"/>
      <c r="DH82" s="353"/>
      <c r="DI82" s="353"/>
      <c r="DJ82" s="353"/>
      <c r="DK82" s="353"/>
      <c r="DL82" s="353"/>
      <c r="DM82" s="353"/>
      <c r="DN82" s="353"/>
      <c r="DO82" s="353"/>
      <c r="DP82" s="353"/>
      <c r="DQ82" s="353"/>
      <c r="DR82" s="353"/>
      <c r="DS82" s="353"/>
      <c r="DT82" s="354"/>
      <c r="DU82" s="354"/>
    </row>
    <row r="83" spans="1:125" ht="49.5" x14ac:dyDescent="0.25">
      <c r="A83" s="656"/>
      <c r="B83" s="681"/>
      <c r="C83" s="683"/>
      <c r="D83" s="681"/>
      <c r="E83" s="700"/>
      <c r="F83" s="681"/>
      <c r="G83" s="42" t="s">
        <v>303</v>
      </c>
      <c r="H83" s="43" t="s">
        <v>304</v>
      </c>
      <c r="I83" s="48">
        <v>3202032</v>
      </c>
      <c r="J83" s="64" t="s">
        <v>305</v>
      </c>
      <c r="K83" s="40" t="s">
        <v>306</v>
      </c>
      <c r="L83" s="33">
        <v>320203201</v>
      </c>
      <c r="M83" s="562" t="s">
        <v>307</v>
      </c>
      <c r="N83" s="582"/>
      <c r="O83" s="581"/>
      <c r="P83" s="77">
        <v>0</v>
      </c>
      <c r="Q83" s="77"/>
      <c r="R83" s="77"/>
      <c r="S83" s="77"/>
      <c r="T83" s="77"/>
      <c r="U83" s="77"/>
      <c r="V83" s="77"/>
      <c r="W83" s="77"/>
      <c r="X83" s="77"/>
      <c r="Y83" s="77"/>
      <c r="Z83" s="77"/>
      <c r="AA83" s="77"/>
      <c r="AB83" s="391"/>
      <c r="AC83" s="353"/>
      <c r="AD83" s="353"/>
      <c r="AE83" s="353"/>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BB83" s="353"/>
      <c r="BC83" s="353"/>
      <c r="BD83" s="353"/>
      <c r="BE83" s="353"/>
      <c r="BF83" s="353"/>
      <c r="BG83" s="353"/>
      <c r="BH83" s="353"/>
      <c r="BI83" s="353"/>
      <c r="BJ83" s="353"/>
      <c r="BK83" s="353"/>
      <c r="BL83" s="353"/>
      <c r="BM83" s="353"/>
      <c r="BN83" s="353"/>
      <c r="BO83" s="353"/>
      <c r="BP83" s="353"/>
      <c r="BQ83" s="353"/>
      <c r="BR83" s="353"/>
      <c r="BS83" s="353"/>
      <c r="BT83" s="353"/>
      <c r="BU83" s="353"/>
      <c r="BV83" s="353"/>
      <c r="BW83" s="353"/>
      <c r="BX83" s="353"/>
      <c r="BY83" s="353"/>
      <c r="BZ83" s="353"/>
      <c r="CA83" s="353"/>
      <c r="CB83" s="353"/>
      <c r="CC83" s="353"/>
      <c r="CD83" s="353"/>
      <c r="CE83" s="353"/>
      <c r="CF83" s="353"/>
      <c r="CG83" s="353"/>
      <c r="CH83" s="353"/>
      <c r="CI83" s="353"/>
      <c r="CJ83" s="353"/>
      <c r="CK83" s="353"/>
      <c r="CL83" s="353"/>
      <c r="CM83" s="353"/>
      <c r="CN83" s="353"/>
      <c r="CO83" s="353"/>
      <c r="CP83" s="353"/>
      <c r="CQ83" s="353"/>
      <c r="CR83" s="353"/>
      <c r="CS83" s="353"/>
      <c r="CT83" s="353"/>
      <c r="CU83" s="353"/>
      <c r="CV83" s="353"/>
      <c r="CW83" s="353"/>
      <c r="CX83" s="353"/>
      <c r="CY83" s="353"/>
      <c r="CZ83" s="353"/>
      <c r="DA83" s="353"/>
      <c r="DB83" s="353"/>
      <c r="DC83" s="353"/>
      <c r="DD83" s="353"/>
      <c r="DE83" s="353"/>
      <c r="DF83" s="353"/>
      <c r="DG83" s="353"/>
      <c r="DH83" s="353"/>
      <c r="DI83" s="353"/>
      <c r="DJ83" s="353"/>
      <c r="DK83" s="353"/>
      <c r="DL83" s="353"/>
      <c r="DM83" s="353"/>
      <c r="DN83" s="353"/>
      <c r="DO83" s="353"/>
      <c r="DP83" s="353"/>
      <c r="DQ83" s="353"/>
      <c r="DR83" s="353"/>
      <c r="DS83" s="353"/>
      <c r="DT83" s="354"/>
      <c r="DU83" s="354"/>
    </row>
    <row r="84" spans="1:125" ht="82.5" x14ac:dyDescent="0.25">
      <c r="A84" s="656"/>
      <c r="B84" s="681"/>
      <c r="C84" s="683"/>
      <c r="D84" s="681"/>
      <c r="E84" s="700"/>
      <c r="F84" s="681"/>
      <c r="G84" s="42" t="s">
        <v>308</v>
      </c>
      <c r="H84" s="43" t="s">
        <v>309</v>
      </c>
      <c r="I84" s="48">
        <v>3202043</v>
      </c>
      <c r="J84" s="64" t="s">
        <v>310</v>
      </c>
      <c r="K84" s="40" t="s">
        <v>311</v>
      </c>
      <c r="L84" s="26">
        <v>320204300</v>
      </c>
      <c r="M84" s="45" t="s">
        <v>312</v>
      </c>
      <c r="N84" s="582"/>
      <c r="O84" s="581"/>
      <c r="P84" s="302">
        <v>580837327.05992544</v>
      </c>
      <c r="Q84" s="302">
        <v>344603764.7568</v>
      </c>
      <c r="R84" s="302">
        <v>365279990.64220798</v>
      </c>
      <c r="S84" s="302">
        <v>580795185.1211102</v>
      </c>
      <c r="T84" s="302">
        <v>410428597.4855845</v>
      </c>
      <c r="U84" s="302">
        <v>435054313.33472002</v>
      </c>
      <c r="V84" s="302">
        <v>461157572.13480365</v>
      </c>
      <c r="W84" s="302">
        <v>488827026.46289176</v>
      </c>
      <c r="X84" s="302">
        <v>518156648.0506655</v>
      </c>
      <c r="Y84" s="302">
        <v>549246046.9337045</v>
      </c>
      <c r="Z84" s="302">
        <v>582200809.74972773</v>
      </c>
      <c r="AA84" s="302">
        <v>617132858.33471048</v>
      </c>
      <c r="AB84" s="391" t="s">
        <v>32</v>
      </c>
      <c r="AC84" s="353"/>
      <c r="AD84" s="353"/>
      <c r="AE84" s="353"/>
      <c r="AF84" s="353"/>
      <c r="AG84" s="353"/>
      <c r="AH84" s="353"/>
      <c r="AI84" s="353"/>
      <c r="AJ84" s="353"/>
      <c r="AK84" s="353"/>
      <c r="AL84" s="353"/>
      <c r="AM84" s="353"/>
      <c r="AN84" s="353"/>
      <c r="AO84" s="353"/>
      <c r="AP84" s="353"/>
      <c r="AQ84" s="353"/>
      <c r="AR84" s="353"/>
      <c r="AS84" s="353"/>
      <c r="AT84" s="353"/>
      <c r="AU84" s="353"/>
      <c r="AV84" s="353"/>
      <c r="AW84" s="353"/>
      <c r="AX84" s="353"/>
      <c r="AY84" s="353"/>
      <c r="AZ84" s="353"/>
      <c r="BA84" s="353"/>
      <c r="BB84" s="353"/>
      <c r="BC84" s="353"/>
      <c r="BD84" s="353"/>
      <c r="BE84" s="353"/>
      <c r="BF84" s="353"/>
      <c r="BG84" s="353"/>
      <c r="BH84" s="353"/>
      <c r="BI84" s="353"/>
      <c r="BJ84" s="353"/>
      <c r="BK84" s="353"/>
      <c r="BL84" s="353"/>
      <c r="BM84" s="353"/>
      <c r="BN84" s="353"/>
      <c r="BO84" s="353"/>
      <c r="BP84" s="353"/>
      <c r="BQ84" s="353"/>
      <c r="BR84" s="353"/>
      <c r="BS84" s="353"/>
      <c r="BT84" s="353"/>
      <c r="BU84" s="353"/>
      <c r="BV84" s="353"/>
      <c r="BW84" s="353"/>
      <c r="BX84" s="353"/>
      <c r="BY84" s="353"/>
      <c r="BZ84" s="353"/>
      <c r="CA84" s="353"/>
      <c r="CB84" s="353"/>
      <c r="CC84" s="353"/>
      <c r="CD84" s="353"/>
      <c r="CE84" s="353"/>
      <c r="CF84" s="353"/>
      <c r="CG84" s="353"/>
      <c r="CH84" s="353"/>
      <c r="CI84" s="353"/>
      <c r="CJ84" s="353"/>
      <c r="CK84" s="353"/>
      <c r="CL84" s="353"/>
      <c r="CM84" s="353"/>
      <c r="CN84" s="353"/>
      <c r="CO84" s="353"/>
      <c r="CP84" s="353"/>
      <c r="CQ84" s="353"/>
      <c r="CR84" s="353"/>
      <c r="CS84" s="353"/>
      <c r="CT84" s="353"/>
      <c r="CU84" s="353"/>
      <c r="CV84" s="353"/>
      <c r="CW84" s="353"/>
      <c r="CX84" s="353"/>
      <c r="CY84" s="353"/>
      <c r="CZ84" s="353"/>
      <c r="DA84" s="353"/>
      <c r="DB84" s="353"/>
      <c r="DC84" s="353"/>
      <c r="DD84" s="353"/>
      <c r="DE84" s="353"/>
      <c r="DF84" s="353"/>
      <c r="DG84" s="353"/>
      <c r="DH84" s="353"/>
      <c r="DI84" s="353"/>
      <c r="DJ84" s="353"/>
      <c r="DK84" s="353"/>
      <c r="DL84" s="353"/>
      <c r="DM84" s="353"/>
      <c r="DN84" s="353"/>
      <c r="DO84" s="353"/>
      <c r="DP84" s="353"/>
      <c r="DQ84" s="353"/>
      <c r="DR84" s="353"/>
      <c r="DS84" s="353"/>
      <c r="DT84" s="354"/>
      <c r="DU84" s="354"/>
    </row>
    <row r="85" spans="1:125" ht="66" x14ac:dyDescent="0.25">
      <c r="A85" s="656"/>
      <c r="B85" s="681"/>
      <c r="C85" s="683"/>
      <c r="D85" s="681"/>
      <c r="E85" s="842"/>
      <c r="F85" s="684"/>
      <c r="G85" s="24" t="s">
        <v>313</v>
      </c>
      <c r="H85" s="43" t="s">
        <v>314</v>
      </c>
      <c r="I85" s="48" t="s">
        <v>298</v>
      </c>
      <c r="J85" s="64" t="s">
        <v>299</v>
      </c>
      <c r="K85" s="38" t="s">
        <v>300</v>
      </c>
      <c r="L85" s="33" t="s">
        <v>301</v>
      </c>
      <c r="M85" s="562" t="s">
        <v>302</v>
      </c>
      <c r="N85" s="582"/>
      <c r="O85" s="581"/>
      <c r="P85" s="302">
        <v>7345582.7588253003</v>
      </c>
      <c r="Q85" s="302">
        <v>4316931.8181818184</v>
      </c>
      <c r="R85" s="302">
        <v>4532778.4090909092</v>
      </c>
      <c r="S85" s="302">
        <v>4759417.3295454541</v>
      </c>
      <c r="T85" s="302">
        <v>4997388.1960227275</v>
      </c>
      <c r="U85" s="302">
        <v>5247257.6058238633</v>
      </c>
      <c r="V85" s="302">
        <v>5509620.486115057</v>
      </c>
      <c r="W85" s="302">
        <v>5785101.5104208104</v>
      </c>
      <c r="X85" s="302">
        <v>6074356.5859418521</v>
      </c>
      <c r="Y85" s="302">
        <v>6378074.4152389457</v>
      </c>
      <c r="Z85" s="302">
        <v>6696978.1360008931</v>
      </c>
      <c r="AA85" s="364">
        <v>7031827.0428009387</v>
      </c>
      <c r="AB85" s="393" t="s">
        <v>881</v>
      </c>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row>
    <row r="86" spans="1:125" ht="82.5" x14ac:dyDescent="0.25">
      <c r="A86" s="656"/>
      <c r="B86" s="681"/>
      <c r="C86" s="683"/>
      <c r="D86" s="681"/>
      <c r="E86" s="699">
        <v>0.2</v>
      </c>
      <c r="F86" s="680" t="s">
        <v>315</v>
      </c>
      <c r="G86" s="24" t="s">
        <v>316</v>
      </c>
      <c r="H86" s="43" t="s">
        <v>317</v>
      </c>
      <c r="I86" s="48">
        <v>3202001</v>
      </c>
      <c r="J86" s="64" t="s">
        <v>318</v>
      </c>
      <c r="K86" s="40" t="s">
        <v>195</v>
      </c>
      <c r="L86" s="33">
        <v>320200108</v>
      </c>
      <c r="M86" s="45" t="s">
        <v>319</v>
      </c>
      <c r="N86" s="582"/>
      <c r="O86" s="581"/>
      <c r="P86" s="76">
        <v>0</v>
      </c>
      <c r="Q86" s="76"/>
      <c r="R86" s="76"/>
      <c r="S86" s="76"/>
      <c r="T86" s="76"/>
      <c r="U86" s="76"/>
      <c r="V86" s="76"/>
      <c r="W86" s="76"/>
      <c r="X86" s="76"/>
      <c r="Y86" s="76"/>
      <c r="Z86" s="76"/>
      <c r="AA86" s="76"/>
      <c r="AB86" s="391"/>
      <c r="AC86" s="353"/>
      <c r="AD86" s="353"/>
      <c r="AE86" s="353"/>
      <c r="AF86" s="353"/>
      <c r="AG86" s="353"/>
      <c r="AH86" s="353"/>
      <c r="AI86" s="353"/>
      <c r="AJ86" s="353"/>
      <c r="AK86" s="353"/>
      <c r="AL86" s="353"/>
      <c r="AM86" s="353"/>
      <c r="AN86" s="353"/>
      <c r="AO86" s="353"/>
      <c r="AP86" s="353"/>
      <c r="AQ86" s="353"/>
      <c r="AR86" s="353"/>
      <c r="AS86" s="353"/>
      <c r="AT86" s="353"/>
      <c r="AU86" s="353"/>
      <c r="AV86" s="353"/>
      <c r="AW86" s="353"/>
      <c r="AX86" s="353"/>
      <c r="AY86" s="353"/>
      <c r="AZ86" s="353"/>
      <c r="BA86" s="353"/>
      <c r="BB86" s="353"/>
      <c r="BC86" s="353"/>
      <c r="BD86" s="353"/>
      <c r="BE86" s="353"/>
      <c r="BF86" s="353"/>
      <c r="BG86" s="353"/>
      <c r="BH86" s="353"/>
      <c r="BI86" s="353"/>
      <c r="BJ86" s="353"/>
      <c r="BK86" s="353"/>
      <c r="BL86" s="353"/>
      <c r="BM86" s="353"/>
      <c r="BN86" s="353"/>
      <c r="BO86" s="353"/>
      <c r="BP86" s="353"/>
      <c r="BQ86" s="353"/>
      <c r="BR86" s="353"/>
      <c r="BS86" s="353"/>
      <c r="BT86" s="353"/>
      <c r="BU86" s="353"/>
      <c r="BV86" s="353"/>
      <c r="BW86" s="353"/>
      <c r="BX86" s="353"/>
      <c r="BY86" s="353"/>
      <c r="BZ86" s="353"/>
      <c r="CA86" s="353"/>
      <c r="CB86" s="353"/>
      <c r="CC86" s="353"/>
      <c r="CD86" s="353"/>
      <c r="CE86" s="353"/>
      <c r="CF86" s="353"/>
      <c r="CG86" s="353"/>
      <c r="CH86" s="353"/>
      <c r="CI86" s="353"/>
      <c r="CJ86" s="353"/>
      <c r="CK86" s="353"/>
      <c r="CL86" s="353"/>
      <c r="CM86" s="353"/>
      <c r="CN86" s="353"/>
      <c r="CO86" s="353"/>
      <c r="CP86" s="353"/>
      <c r="CQ86" s="353"/>
      <c r="CR86" s="353"/>
      <c r="CS86" s="353"/>
      <c r="CT86" s="353"/>
      <c r="CU86" s="353"/>
      <c r="CV86" s="353"/>
      <c r="CW86" s="353"/>
      <c r="CX86" s="353"/>
      <c r="CY86" s="353"/>
      <c r="CZ86" s="353"/>
      <c r="DA86" s="353"/>
      <c r="DB86" s="353"/>
      <c r="DC86" s="353"/>
      <c r="DD86" s="353"/>
      <c r="DE86" s="353"/>
      <c r="DF86" s="353"/>
      <c r="DG86" s="353"/>
      <c r="DH86" s="353"/>
      <c r="DI86" s="353"/>
      <c r="DJ86" s="353"/>
      <c r="DK86" s="353"/>
      <c r="DL86" s="353"/>
      <c r="DM86" s="353"/>
      <c r="DN86" s="353"/>
      <c r="DO86" s="353"/>
      <c r="DP86" s="353"/>
      <c r="DQ86" s="353"/>
      <c r="DR86" s="353"/>
      <c r="DS86" s="353"/>
      <c r="DT86" s="354"/>
      <c r="DU86" s="354"/>
    </row>
    <row r="87" spans="1:125" ht="16.5" x14ac:dyDescent="0.25">
      <c r="A87" s="656"/>
      <c r="B87" s="681"/>
      <c r="C87" s="683"/>
      <c r="D87" s="681"/>
      <c r="E87" s="700"/>
      <c r="F87" s="681"/>
      <c r="G87" s="638" t="s">
        <v>320</v>
      </c>
      <c r="H87" s="674" t="s">
        <v>321</v>
      </c>
      <c r="I87" s="672">
        <v>3202018</v>
      </c>
      <c r="J87" s="689" t="s">
        <v>240</v>
      </c>
      <c r="K87" s="650" t="s">
        <v>241</v>
      </c>
      <c r="L87" s="33">
        <v>320201800</v>
      </c>
      <c r="M87" s="45" t="s">
        <v>242</v>
      </c>
      <c r="N87" s="582"/>
      <c r="O87" s="581"/>
      <c r="P87" s="77">
        <v>0</v>
      </c>
      <c r="Q87" s="77"/>
      <c r="R87" s="77"/>
      <c r="S87" s="77"/>
      <c r="T87" s="77"/>
      <c r="U87" s="77"/>
      <c r="V87" s="77"/>
      <c r="W87" s="77"/>
      <c r="X87" s="77"/>
      <c r="Y87" s="77"/>
      <c r="Z87" s="77"/>
      <c r="AA87" s="77"/>
      <c r="AB87" s="391"/>
      <c r="AC87" s="353"/>
      <c r="AD87" s="353"/>
      <c r="AE87" s="353"/>
      <c r="AF87" s="353"/>
      <c r="AG87" s="353"/>
      <c r="AH87" s="353"/>
      <c r="AI87" s="353"/>
      <c r="AJ87" s="353"/>
      <c r="AK87" s="353"/>
      <c r="AL87" s="353"/>
      <c r="AM87" s="353"/>
      <c r="AN87" s="353"/>
      <c r="AO87" s="353"/>
      <c r="AP87" s="353"/>
      <c r="AQ87" s="353"/>
      <c r="AR87" s="353"/>
      <c r="AS87" s="353"/>
      <c r="AT87" s="353"/>
      <c r="AU87" s="353"/>
      <c r="AV87" s="353"/>
      <c r="AW87" s="353"/>
      <c r="AX87" s="353"/>
      <c r="AY87" s="353"/>
      <c r="AZ87" s="353"/>
      <c r="BA87" s="353"/>
      <c r="BB87" s="353"/>
      <c r="BC87" s="353"/>
      <c r="BD87" s="353"/>
      <c r="BE87" s="353"/>
      <c r="BF87" s="353"/>
      <c r="BG87" s="353"/>
      <c r="BH87" s="353"/>
      <c r="BI87" s="353"/>
      <c r="BJ87" s="353"/>
      <c r="BK87" s="353"/>
      <c r="BL87" s="353"/>
      <c r="BM87" s="353"/>
      <c r="BN87" s="353"/>
      <c r="BO87" s="353"/>
      <c r="BP87" s="353"/>
      <c r="BQ87" s="353"/>
      <c r="BR87" s="353"/>
      <c r="BS87" s="353"/>
      <c r="BT87" s="353"/>
      <c r="BU87" s="353"/>
      <c r="BV87" s="353"/>
      <c r="BW87" s="353"/>
      <c r="BX87" s="353"/>
      <c r="BY87" s="353"/>
      <c r="BZ87" s="353"/>
      <c r="CA87" s="353"/>
      <c r="CB87" s="353"/>
      <c r="CC87" s="353"/>
      <c r="CD87" s="353"/>
      <c r="CE87" s="353"/>
      <c r="CF87" s="353"/>
      <c r="CG87" s="353"/>
      <c r="CH87" s="353"/>
      <c r="CI87" s="353"/>
      <c r="CJ87" s="353"/>
      <c r="CK87" s="353"/>
      <c r="CL87" s="353"/>
      <c r="CM87" s="353"/>
      <c r="CN87" s="353"/>
      <c r="CO87" s="353"/>
      <c r="CP87" s="353"/>
      <c r="CQ87" s="353"/>
      <c r="CR87" s="353"/>
      <c r="CS87" s="353"/>
      <c r="CT87" s="353"/>
      <c r="CU87" s="353"/>
      <c r="CV87" s="353"/>
      <c r="CW87" s="353"/>
      <c r="CX87" s="353"/>
      <c r="CY87" s="353"/>
      <c r="CZ87" s="353"/>
      <c r="DA87" s="353"/>
      <c r="DB87" s="353"/>
      <c r="DC87" s="353"/>
      <c r="DD87" s="353"/>
      <c r="DE87" s="353"/>
      <c r="DF87" s="353"/>
      <c r="DG87" s="353"/>
      <c r="DH87" s="353"/>
      <c r="DI87" s="353"/>
      <c r="DJ87" s="353"/>
      <c r="DK87" s="353"/>
      <c r="DL87" s="353"/>
      <c r="DM87" s="353"/>
      <c r="DN87" s="353"/>
      <c r="DO87" s="353"/>
      <c r="DP87" s="353"/>
      <c r="DQ87" s="353"/>
      <c r="DR87" s="353"/>
      <c r="DS87" s="353"/>
      <c r="DT87" s="354"/>
      <c r="DU87" s="354"/>
    </row>
    <row r="88" spans="1:125" ht="16.5" x14ac:dyDescent="0.25">
      <c r="A88" s="656"/>
      <c r="B88" s="681"/>
      <c r="C88" s="683"/>
      <c r="D88" s="681"/>
      <c r="E88" s="700"/>
      <c r="F88" s="681"/>
      <c r="G88" s="639"/>
      <c r="H88" s="675"/>
      <c r="I88" s="673"/>
      <c r="J88" s="689"/>
      <c r="K88" s="650"/>
      <c r="L88" s="33">
        <v>320201801</v>
      </c>
      <c r="M88" s="45" t="s">
        <v>322</v>
      </c>
      <c r="N88" s="582"/>
      <c r="O88" s="581"/>
      <c r="P88" s="27">
        <v>0</v>
      </c>
      <c r="Q88" s="27"/>
      <c r="R88" s="27"/>
      <c r="S88" s="27"/>
      <c r="T88" s="27"/>
      <c r="U88" s="27"/>
      <c r="V88" s="27"/>
      <c r="W88" s="27"/>
      <c r="X88" s="27"/>
      <c r="Y88" s="27"/>
      <c r="Z88" s="27"/>
      <c r="AA88" s="27"/>
      <c r="AB88" s="391"/>
      <c r="AC88" s="353"/>
      <c r="AD88" s="353"/>
      <c r="AE88" s="353"/>
      <c r="AF88" s="353"/>
      <c r="AG88" s="353"/>
      <c r="AH88" s="353"/>
      <c r="AI88" s="353"/>
      <c r="AJ88" s="353"/>
      <c r="AK88" s="353"/>
      <c r="AL88" s="353"/>
      <c r="AM88" s="353"/>
      <c r="AN88" s="353"/>
      <c r="AO88" s="353"/>
      <c r="AP88" s="353"/>
      <c r="AQ88" s="353"/>
      <c r="AR88" s="353"/>
      <c r="AS88" s="353"/>
      <c r="AT88" s="353"/>
      <c r="AU88" s="353"/>
      <c r="AV88" s="353"/>
      <c r="AW88" s="353"/>
      <c r="AX88" s="353"/>
      <c r="AY88" s="353"/>
      <c r="AZ88" s="353"/>
      <c r="BA88" s="353"/>
      <c r="BB88" s="353"/>
      <c r="BC88" s="353"/>
      <c r="BD88" s="353"/>
      <c r="BE88" s="353"/>
      <c r="BF88" s="353"/>
      <c r="BG88" s="353"/>
      <c r="BH88" s="353"/>
      <c r="BI88" s="353"/>
      <c r="BJ88" s="353"/>
      <c r="BK88" s="353"/>
      <c r="BL88" s="353"/>
      <c r="BM88" s="353"/>
      <c r="BN88" s="353"/>
      <c r="BO88" s="353"/>
      <c r="BP88" s="353"/>
      <c r="BQ88" s="353"/>
      <c r="BR88" s="353"/>
      <c r="BS88" s="353"/>
      <c r="BT88" s="353"/>
      <c r="BU88" s="353"/>
      <c r="BV88" s="353"/>
      <c r="BW88" s="353"/>
      <c r="BX88" s="353"/>
      <c r="BY88" s="353"/>
      <c r="BZ88" s="353"/>
      <c r="CA88" s="353"/>
      <c r="CB88" s="353"/>
      <c r="CC88" s="353"/>
      <c r="CD88" s="353"/>
      <c r="CE88" s="353"/>
      <c r="CF88" s="353"/>
      <c r="CG88" s="353"/>
      <c r="CH88" s="353"/>
      <c r="CI88" s="353"/>
      <c r="CJ88" s="353"/>
      <c r="CK88" s="353"/>
      <c r="CL88" s="353"/>
      <c r="CM88" s="353"/>
      <c r="CN88" s="353"/>
      <c r="CO88" s="353"/>
      <c r="CP88" s="353"/>
      <c r="CQ88" s="353"/>
      <c r="CR88" s="353"/>
      <c r="CS88" s="353"/>
      <c r="CT88" s="353"/>
      <c r="CU88" s="353"/>
      <c r="CV88" s="353"/>
      <c r="CW88" s="353"/>
      <c r="CX88" s="353"/>
      <c r="CY88" s="353"/>
      <c r="CZ88" s="353"/>
      <c r="DA88" s="353"/>
      <c r="DB88" s="353"/>
      <c r="DC88" s="353"/>
      <c r="DD88" s="353"/>
      <c r="DE88" s="353"/>
      <c r="DF88" s="353"/>
      <c r="DG88" s="353"/>
      <c r="DH88" s="353"/>
      <c r="DI88" s="353"/>
      <c r="DJ88" s="353"/>
      <c r="DK88" s="353"/>
      <c r="DL88" s="353"/>
      <c r="DM88" s="353"/>
      <c r="DN88" s="353"/>
      <c r="DO88" s="353"/>
      <c r="DP88" s="353"/>
      <c r="DQ88" s="353"/>
      <c r="DR88" s="353"/>
      <c r="DS88" s="353"/>
      <c r="DT88" s="354"/>
      <c r="DU88" s="354"/>
    </row>
    <row r="89" spans="1:125" ht="99" x14ac:dyDescent="0.25">
      <c r="A89" s="656"/>
      <c r="B89" s="681"/>
      <c r="C89" s="683"/>
      <c r="D89" s="681"/>
      <c r="E89" s="700"/>
      <c r="F89" s="681"/>
      <c r="G89" s="24" t="s">
        <v>323</v>
      </c>
      <c r="H89" s="43" t="s">
        <v>324</v>
      </c>
      <c r="I89" s="48">
        <v>3202001</v>
      </c>
      <c r="J89" s="43" t="s">
        <v>325</v>
      </c>
      <c r="K89" s="23" t="s">
        <v>195</v>
      </c>
      <c r="L89" s="26">
        <v>320200112</v>
      </c>
      <c r="M89" s="45" t="s">
        <v>326</v>
      </c>
      <c r="N89" s="582"/>
      <c r="O89" s="581"/>
      <c r="P89" s="307">
        <v>1858679446.5917614</v>
      </c>
      <c r="Q89" s="307">
        <v>758128282.4649601</v>
      </c>
      <c r="R89" s="307">
        <v>1168895970.0550656</v>
      </c>
      <c r="S89" s="307">
        <v>755033740.65744376</v>
      </c>
      <c r="T89" s="307">
        <v>800335765.09689069</v>
      </c>
      <c r="U89" s="307">
        <v>848355911.00270414</v>
      </c>
      <c r="V89" s="307">
        <v>899257265.66286612</v>
      </c>
      <c r="W89" s="307">
        <v>586592431.75547016</v>
      </c>
      <c r="X89" s="307">
        <v>1010405463.6987969</v>
      </c>
      <c r="Y89" s="307">
        <v>1071029791.5207248</v>
      </c>
      <c r="Z89" s="307">
        <v>1135291579.0119684</v>
      </c>
      <c r="AA89" s="307">
        <v>740559430.00165272</v>
      </c>
      <c r="AB89" s="391" t="s">
        <v>32</v>
      </c>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c r="BO89" s="353"/>
      <c r="BP89" s="353"/>
      <c r="BQ89" s="353"/>
      <c r="BR89" s="353"/>
      <c r="BS89" s="353"/>
      <c r="BT89" s="353"/>
      <c r="BU89" s="353"/>
      <c r="BV89" s="353"/>
      <c r="BW89" s="353"/>
      <c r="BX89" s="353"/>
      <c r="BY89" s="353"/>
      <c r="BZ89" s="353"/>
      <c r="CA89" s="353"/>
      <c r="CB89" s="353"/>
      <c r="CC89" s="353"/>
      <c r="CD89" s="353"/>
      <c r="CE89" s="353"/>
      <c r="CF89" s="353"/>
      <c r="CG89" s="353"/>
      <c r="CH89" s="353"/>
      <c r="CI89" s="353"/>
      <c r="CJ89" s="353"/>
      <c r="CK89" s="353"/>
      <c r="CL89" s="353"/>
      <c r="CM89" s="353"/>
      <c r="CN89" s="353"/>
      <c r="CO89" s="353"/>
      <c r="CP89" s="353"/>
      <c r="CQ89" s="353"/>
      <c r="CR89" s="353"/>
      <c r="CS89" s="353"/>
      <c r="CT89" s="353"/>
      <c r="CU89" s="353"/>
      <c r="CV89" s="353"/>
      <c r="CW89" s="353"/>
      <c r="CX89" s="353"/>
      <c r="CY89" s="353"/>
      <c r="CZ89" s="353"/>
      <c r="DA89" s="353"/>
      <c r="DB89" s="353"/>
      <c r="DC89" s="353"/>
      <c r="DD89" s="353"/>
      <c r="DE89" s="353"/>
      <c r="DF89" s="353"/>
      <c r="DG89" s="353"/>
      <c r="DH89" s="353"/>
      <c r="DI89" s="353"/>
      <c r="DJ89" s="353"/>
      <c r="DK89" s="353"/>
      <c r="DL89" s="353"/>
      <c r="DM89" s="353"/>
      <c r="DN89" s="353"/>
      <c r="DO89" s="353"/>
      <c r="DP89" s="353"/>
      <c r="DQ89" s="353"/>
      <c r="DR89" s="353"/>
      <c r="DS89" s="353"/>
      <c r="DT89" s="354"/>
      <c r="DU89" s="354"/>
    </row>
    <row r="90" spans="1:125" s="121" customFormat="1" ht="23.25" x14ac:dyDescent="0.25">
      <c r="A90" s="656"/>
      <c r="B90" s="144"/>
      <c r="C90" s="153"/>
      <c r="D90" s="144"/>
      <c r="E90" s="147"/>
      <c r="F90" s="148"/>
      <c r="G90" s="154"/>
      <c r="H90" s="142"/>
      <c r="I90" s="118"/>
      <c r="J90" s="119"/>
      <c r="K90" s="119"/>
      <c r="L90" s="118"/>
      <c r="M90" s="155"/>
      <c r="N90" s="155"/>
      <c r="O90" s="580">
        <v>2469480453.8558335</v>
      </c>
      <c r="P90" s="566">
        <f>SUM(P81:P89)</f>
        <v>2469480453.8558331</v>
      </c>
      <c r="Q90" s="132">
        <f t="shared" ref="Q90:AA90" si="9">SUM(Q81:Q89)</f>
        <v>1120414575.1106062</v>
      </c>
      <c r="R90" s="132">
        <f t="shared" si="9"/>
        <v>1538708739.1063645</v>
      </c>
      <c r="S90" s="132">
        <f t="shared" si="9"/>
        <v>1355487513.4133253</v>
      </c>
      <c r="T90" s="132">
        <f t="shared" si="9"/>
        <v>1231492998.8767531</v>
      </c>
      <c r="U90" s="132">
        <f t="shared" si="9"/>
        <v>1305267638.8808503</v>
      </c>
      <c r="V90" s="132">
        <f t="shared" si="9"/>
        <v>1365924458.2837849</v>
      </c>
      <c r="W90" s="132">
        <f t="shared" si="9"/>
        <v>1099723799.7877448</v>
      </c>
      <c r="X90" s="132">
        <f t="shared" si="9"/>
        <v>1554191656.4782686</v>
      </c>
      <c r="Y90" s="132">
        <f t="shared" si="9"/>
        <v>1647303445.6654873</v>
      </c>
      <c r="Z90" s="132">
        <f t="shared" si="9"/>
        <v>1724189366.897697</v>
      </c>
      <c r="AA90" s="132">
        <f t="shared" si="9"/>
        <v>1387750979.8473363</v>
      </c>
      <c r="AB90" s="391"/>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353"/>
      <c r="BD90" s="353"/>
      <c r="BE90" s="353"/>
      <c r="BF90" s="353"/>
      <c r="BG90" s="353"/>
      <c r="BH90" s="353"/>
      <c r="BI90" s="353"/>
      <c r="BJ90" s="353"/>
      <c r="BK90" s="353"/>
      <c r="BL90" s="353"/>
      <c r="BM90" s="353"/>
      <c r="BN90" s="353"/>
      <c r="BO90" s="353"/>
      <c r="BP90" s="353"/>
      <c r="BQ90" s="353"/>
      <c r="BR90" s="353"/>
      <c r="BS90" s="353"/>
      <c r="BT90" s="353"/>
      <c r="BU90" s="353"/>
      <c r="BV90" s="353"/>
      <c r="BW90" s="353"/>
      <c r="BX90" s="353"/>
      <c r="BY90" s="353"/>
      <c r="BZ90" s="353"/>
      <c r="CA90" s="353"/>
      <c r="CB90" s="353"/>
      <c r="CC90" s="353"/>
      <c r="CD90" s="353"/>
      <c r="CE90" s="353"/>
      <c r="CF90" s="353"/>
      <c r="CG90" s="353"/>
      <c r="CH90" s="353"/>
      <c r="CI90" s="353"/>
      <c r="CJ90" s="353"/>
      <c r="CK90" s="353"/>
      <c r="CL90" s="353"/>
      <c r="CM90" s="353"/>
      <c r="CN90" s="353"/>
      <c r="CO90" s="353"/>
      <c r="CP90" s="353"/>
      <c r="CQ90" s="353"/>
      <c r="CR90" s="353"/>
      <c r="CS90" s="353"/>
      <c r="CT90" s="353"/>
      <c r="CU90" s="353"/>
      <c r="CV90" s="353"/>
      <c r="CW90" s="353"/>
      <c r="CX90" s="353"/>
      <c r="CY90" s="353"/>
      <c r="CZ90" s="353"/>
      <c r="DA90" s="353"/>
      <c r="DB90" s="353"/>
      <c r="DC90" s="353"/>
      <c r="DD90" s="353"/>
      <c r="DE90" s="353"/>
      <c r="DF90" s="353"/>
      <c r="DG90" s="353"/>
      <c r="DH90" s="353"/>
      <c r="DI90" s="353"/>
      <c r="DJ90" s="353"/>
      <c r="DK90" s="353"/>
      <c r="DL90" s="353"/>
      <c r="DM90" s="353"/>
      <c r="DN90" s="353"/>
      <c r="DO90" s="353"/>
      <c r="DP90" s="353"/>
      <c r="DQ90" s="353"/>
      <c r="DR90" s="353"/>
      <c r="DS90" s="353"/>
      <c r="DT90" s="354"/>
      <c r="DU90" s="354"/>
    </row>
    <row r="91" spans="1:125" ht="16.5" x14ac:dyDescent="0.25">
      <c r="A91" s="656"/>
      <c r="B91" s="690" t="s">
        <v>327</v>
      </c>
      <c r="C91" s="693">
        <f>E91</f>
        <v>1</v>
      </c>
      <c r="D91" s="690" t="s">
        <v>328</v>
      </c>
      <c r="E91" s="810">
        <v>1</v>
      </c>
      <c r="F91" s="696" t="s">
        <v>329</v>
      </c>
      <c r="G91" s="638" t="s">
        <v>330</v>
      </c>
      <c r="H91" s="674" t="s">
        <v>331</v>
      </c>
      <c r="I91" s="689" t="s">
        <v>332</v>
      </c>
      <c r="J91" s="665" t="s">
        <v>333</v>
      </c>
      <c r="K91" s="650" t="s">
        <v>334</v>
      </c>
      <c r="L91" s="30" t="s">
        <v>335</v>
      </c>
      <c r="M91" s="31" t="s">
        <v>336</v>
      </c>
      <c r="N91" s="575"/>
      <c r="O91" s="576"/>
      <c r="P91" s="308">
        <v>217813997.64747205</v>
      </c>
      <c r="Q91" s="308">
        <v>129226411.78379999</v>
      </c>
      <c r="R91" s="308">
        <v>136979996.49082801</v>
      </c>
      <c r="S91" s="308">
        <v>145198796.2802777</v>
      </c>
      <c r="T91" s="308">
        <v>153910724.05709437</v>
      </c>
      <c r="U91" s="308">
        <v>163145367.50052002</v>
      </c>
      <c r="V91" s="308">
        <v>172934089.55055124</v>
      </c>
      <c r="W91" s="308">
        <v>183310134.92358431</v>
      </c>
      <c r="X91" s="308">
        <v>194308743.0189994</v>
      </c>
      <c r="Y91" s="308">
        <v>205967267.60013935</v>
      </c>
      <c r="Z91" s="308">
        <v>218325303.65614775</v>
      </c>
      <c r="AA91" s="308">
        <v>231424821.87551662</v>
      </c>
      <c r="AB91" s="391" t="s">
        <v>32</v>
      </c>
      <c r="AC91" s="353"/>
      <c r="AD91" s="353"/>
      <c r="AE91" s="353"/>
      <c r="AF91" s="353"/>
      <c r="AG91" s="353"/>
      <c r="AH91" s="353"/>
      <c r="AI91" s="353"/>
      <c r="AJ91" s="353"/>
      <c r="AK91" s="353"/>
      <c r="AL91" s="353"/>
      <c r="AM91" s="353"/>
      <c r="AN91" s="353"/>
      <c r="AO91" s="353"/>
      <c r="AP91" s="353"/>
      <c r="AQ91" s="353"/>
      <c r="AR91" s="353"/>
      <c r="AS91" s="353"/>
      <c r="AT91" s="353"/>
      <c r="AU91" s="353"/>
      <c r="AV91" s="353"/>
      <c r="AW91" s="353"/>
      <c r="AX91" s="353"/>
      <c r="AY91" s="353"/>
      <c r="AZ91" s="353"/>
      <c r="BA91" s="353"/>
      <c r="BB91" s="353"/>
      <c r="BC91" s="353"/>
      <c r="BD91" s="353"/>
      <c r="BE91" s="353"/>
      <c r="BF91" s="353"/>
      <c r="BG91" s="353"/>
      <c r="BH91" s="353"/>
      <c r="BI91" s="353"/>
      <c r="BJ91" s="353"/>
      <c r="BK91" s="353"/>
      <c r="BL91" s="353"/>
      <c r="BM91" s="353"/>
      <c r="BN91" s="353"/>
      <c r="BO91" s="353"/>
      <c r="BP91" s="353"/>
      <c r="BQ91" s="353"/>
      <c r="BR91" s="353"/>
      <c r="BS91" s="353"/>
      <c r="BT91" s="353"/>
      <c r="BU91" s="353"/>
      <c r="BV91" s="353"/>
      <c r="BW91" s="353"/>
      <c r="BX91" s="353"/>
      <c r="BY91" s="353"/>
      <c r="BZ91" s="353"/>
      <c r="CA91" s="353"/>
      <c r="CB91" s="353"/>
      <c r="CC91" s="353"/>
      <c r="CD91" s="353"/>
      <c r="CE91" s="353"/>
      <c r="CF91" s="353"/>
      <c r="CG91" s="353"/>
      <c r="CH91" s="353"/>
      <c r="CI91" s="353"/>
      <c r="CJ91" s="353"/>
      <c r="CK91" s="353"/>
      <c r="CL91" s="353"/>
      <c r="CM91" s="353"/>
      <c r="CN91" s="353"/>
      <c r="CO91" s="353"/>
      <c r="CP91" s="353"/>
      <c r="CQ91" s="353"/>
      <c r="CR91" s="353"/>
      <c r="CS91" s="353"/>
      <c r="CT91" s="353"/>
      <c r="CU91" s="353"/>
      <c r="CV91" s="353"/>
      <c r="CW91" s="353"/>
      <c r="CX91" s="353"/>
      <c r="CY91" s="353"/>
      <c r="CZ91" s="353"/>
      <c r="DA91" s="353"/>
      <c r="DB91" s="353"/>
      <c r="DC91" s="353"/>
      <c r="DD91" s="353"/>
      <c r="DE91" s="353"/>
      <c r="DF91" s="353"/>
      <c r="DG91" s="353"/>
      <c r="DH91" s="353"/>
      <c r="DI91" s="353"/>
      <c r="DJ91" s="353"/>
      <c r="DK91" s="353"/>
      <c r="DL91" s="353"/>
      <c r="DM91" s="353"/>
      <c r="DN91" s="353"/>
      <c r="DO91" s="353"/>
      <c r="DP91" s="353"/>
      <c r="DQ91" s="353"/>
      <c r="DR91" s="353"/>
      <c r="DS91" s="353"/>
      <c r="DT91" s="354"/>
      <c r="DU91" s="354"/>
    </row>
    <row r="92" spans="1:125" ht="33" x14ac:dyDescent="0.25">
      <c r="A92" s="656"/>
      <c r="B92" s="691"/>
      <c r="C92" s="694"/>
      <c r="D92" s="691"/>
      <c r="E92" s="811"/>
      <c r="F92" s="697"/>
      <c r="G92" s="687"/>
      <c r="H92" s="688"/>
      <c r="I92" s="689"/>
      <c r="J92" s="665"/>
      <c r="K92" s="650"/>
      <c r="L92" s="30" t="s">
        <v>337</v>
      </c>
      <c r="M92" s="31" t="s">
        <v>338</v>
      </c>
      <c r="N92" s="575"/>
      <c r="O92" s="576"/>
      <c r="P92" s="27">
        <v>0</v>
      </c>
      <c r="Q92" s="27"/>
      <c r="R92" s="27"/>
      <c r="S92" s="27"/>
      <c r="T92" s="27"/>
      <c r="U92" s="27"/>
      <c r="V92" s="27"/>
      <c r="W92" s="27"/>
      <c r="X92" s="27"/>
      <c r="Y92" s="27"/>
      <c r="Z92" s="27"/>
      <c r="AA92" s="27"/>
      <c r="AB92" s="391"/>
      <c r="AC92" s="353"/>
      <c r="AD92" s="353"/>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c r="BB92" s="353"/>
      <c r="BC92" s="353"/>
      <c r="BD92" s="353"/>
      <c r="BE92" s="353"/>
      <c r="BF92" s="353"/>
      <c r="BG92" s="353"/>
      <c r="BH92" s="353"/>
      <c r="BI92" s="353"/>
      <c r="BJ92" s="353"/>
      <c r="BK92" s="353"/>
      <c r="BL92" s="353"/>
      <c r="BM92" s="353"/>
      <c r="BN92" s="353"/>
      <c r="BO92" s="353"/>
      <c r="BP92" s="353"/>
      <c r="BQ92" s="353"/>
      <c r="BR92" s="353"/>
      <c r="BS92" s="353"/>
      <c r="BT92" s="353"/>
      <c r="BU92" s="353"/>
      <c r="BV92" s="353"/>
      <c r="BW92" s="353"/>
      <c r="BX92" s="353"/>
      <c r="BY92" s="353"/>
      <c r="BZ92" s="353"/>
      <c r="CA92" s="353"/>
      <c r="CB92" s="353"/>
      <c r="CC92" s="353"/>
      <c r="CD92" s="353"/>
      <c r="CE92" s="353"/>
      <c r="CF92" s="353"/>
      <c r="CG92" s="353"/>
      <c r="CH92" s="353"/>
      <c r="CI92" s="353"/>
      <c r="CJ92" s="353"/>
      <c r="CK92" s="353"/>
      <c r="CL92" s="353"/>
      <c r="CM92" s="353"/>
      <c r="CN92" s="353"/>
      <c r="CO92" s="353"/>
      <c r="CP92" s="353"/>
      <c r="CQ92" s="353"/>
      <c r="CR92" s="353"/>
      <c r="CS92" s="353"/>
      <c r="CT92" s="353"/>
      <c r="CU92" s="353"/>
      <c r="CV92" s="353"/>
      <c r="CW92" s="353"/>
      <c r="CX92" s="353"/>
      <c r="CY92" s="353"/>
      <c r="CZ92" s="353"/>
      <c r="DA92" s="353"/>
      <c r="DB92" s="353"/>
      <c r="DC92" s="353"/>
      <c r="DD92" s="353"/>
      <c r="DE92" s="353"/>
      <c r="DF92" s="353"/>
      <c r="DG92" s="353"/>
      <c r="DH92" s="353"/>
      <c r="DI92" s="353"/>
      <c r="DJ92" s="353"/>
      <c r="DK92" s="353"/>
      <c r="DL92" s="353"/>
      <c r="DM92" s="353"/>
      <c r="DN92" s="353"/>
      <c r="DO92" s="353"/>
      <c r="DP92" s="353"/>
      <c r="DQ92" s="353"/>
      <c r="DR92" s="353"/>
      <c r="DS92" s="353"/>
      <c r="DT92" s="354"/>
      <c r="DU92" s="354"/>
    </row>
    <row r="93" spans="1:125" ht="16.5" x14ac:dyDescent="0.25">
      <c r="A93" s="656"/>
      <c r="B93" s="691"/>
      <c r="C93" s="694"/>
      <c r="D93" s="691"/>
      <c r="E93" s="811"/>
      <c r="F93" s="697"/>
      <c r="G93" s="639"/>
      <c r="H93" s="675"/>
      <c r="I93" s="689"/>
      <c r="J93" s="665"/>
      <c r="K93" s="650"/>
      <c r="L93" s="30" t="s">
        <v>339</v>
      </c>
      <c r="M93" s="31" t="s">
        <v>340</v>
      </c>
      <c r="N93" s="575"/>
      <c r="O93" s="576"/>
      <c r="P93" s="307">
        <v>217813997.64747205</v>
      </c>
      <c r="Q93" s="307">
        <v>129226411.78379999</v>
      </c>
      <c r="R93" s="307">
        <v>136979996.49082801</v>
      </c>
      <c r="S93" s="307">
        <v>145198796.2802777</v>
      </c>
      <c r="T93" s="307">
        <v>153910724.05709437</v>
      </c>
      <c r="U93" s="307">
        <v>163145367.50052002</v>
      </c>
      <c r="V93" s="307">
        <v>172934089.55055124</v>
      </c>
      <c r="W93" s="307">
        <v>183310134.92358431</v>
      </c>
      <c r="X93" s="307">
        <v>194308743.0189994</v>
      </c>
      <c r="Y93" s="307">
        <v>205967267.60013935</v>
      </c>
      <c r="Z93" s="307">
        <v>218325303.65614775</v>
      </c>
      <c r="AA93" s="307">
        <v>231424821.87551662</v>
      </c>
      <c r="AB93" s="391" t="s">
        <v>32</v>
      </c>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B93" s="353"/>
      <c r="BC93" s="353"/>
      <c r="BD93" s="353"/>
      <c r="BE93" s="353"/>
      <c r="BF93" s="353"/>
      <c r="BG93" s="353"/>
      <c r="BH93" s="353"/>
      <c r="BI93" s="353"/>
      <c r="BJ93" s="353"/>
      <c r="BK93" s="353"/>
      <c r="BL93" s="353"/>
      <c r="BM93" s="353"/>
      <c r="BN93" s="353"/>
      <c r="BO93" s="353"/>
      <c r="BP93" s="353"/>
      <c r="BQ93" s="353"/>
      <c r="BR93" s="353"/>
      <c r="BS93" s="353"/>
      <c r="BT93" s="353"/>
      <c r="BU93" s="353"/>
      <c r="BV93" s="353"/>
      <c r="BW93" s="353"/>
      <c r="BX93" s="353"/>
      <c r="BY93" s="353"/>
      <c r="BZ93" s="353"/>
      <c r="CA93" s="353"/>
      <c r="CB93" s="353"/>
      <c r="CC93" s="353"/>
      <c r="CD93" s="353"/>
      <c r="CE93" s="353"/>
      <c r="CF93" s="353"/>
      <c r="CG93" s="353"/>
      <c r="CH93" s="353"/>
      <c r="CI93" s="353"/>
      <c r="CJ93" s="353"/>
      <c r="CK93" s="353"/>
      <c r="CL93" s="353"/>
      <c r="CM93" s="353"/>
      <c r="CN93" s="353"/>
      <c r="CO93" s="353"/>
      <c r="CP93" s="353"/>
      <c r="CQ93" s="353"/>
      <c r="CR93" s="353"/>
      <c r="CS93" s="353"/>
      <c r="CT93" s="353"/>
      <c r="CU93" s="353"/>
      <c r="CV93" s="353"/>
      <c r="CW93" s="353"/>
      <c r="CX93" s="353"/>
      <c r="CY93" s="353"/>
      <c r="CZ93" s="353"/>
      <c r="DA93" s="353"/>
      <c r="DB93" s="353"/>
      <c r="DC93" s="353"/>
      <c r="DD93" s="353"/>
      <c r="DE93" s="353"/>
      <c r="DF93" s="353"/>
      <c r="DG93" s="353"/>
      <c r="DH93" s="353"/>
      <c r="DI93" s="353"/>
      <c r="DJ93" s="353"/>
      <c r="DK93" s="353"/>
      <c r="DL93" s="353"/>
      <c r="DM93" s="353"/>
      <c r="DN93" s="353"/>
      <c r="DO93" s="353"/>
      <c r="DP93" s="353"/>
      <c r="DQ93" s="353"/>
      <c r="DR93" s="353"/>
      <c r="DS93" s="353"/>
      <c r="DT93" s="354"/>
      <c r="DU93" s="354"/>
    </row>
    <row r="94" spans="1:125" ht="16.5" x14ac:dyDescent="0.25">
      <c r="A94" s="656"/>
      <c r="B94" s="691"/>
      <c r="C94" s="694"/>
      <c r="D94" s="691"/>
      <c r="E94" s="811"/>
      <c r="F94" s="697"/>
      <c r="G94" s="638" t="s">
        <v>341</v>
      </c>
      <c r="H94" s="674" t="s">
        <v>342</v>
      </c>
      <c r="I94" s="689" t="s">
        <v>343</v>
      </c>
      <c r="J94" s="665" t="s">
        <v>204</v>
      </c>
      <c r="K94" s="650" t="s">
        <v>205</v>
      </c>
      <c r="L94" s="30" t="s">
        <v>344</v>
      </c>
      <c r="M94" s="31" t="s">
        <v>345</v>
      </c>
      <c r="N94" s="575"/>
      <c r="O94" s="31"/>
      <c r="P94" s="77"/>
      <c r="Q94" s="77"/>
      <c r="R94" s="77"/>
      <c r="S94" s="307">
        <v>96799197.520185128</v>
      </c>
      <c r="T94" s="77"/>
      <c r="U94" s="77"/>
      <c r="V94" s="77"/>
      <c r="W94" s="307">
        <v>122206756.615723</v>
      </c>
      <c r="X94" s="77"/>
      <c r="Y94" s="77"/>
      <c r="Z94" s="77"/>
      <c r="AA94" s="307">
        <v>154283214.58367768</v>
      </c>
      <c r="AB94" s="391" t="s">
        <v>32</v>
      </c>
      <c r="AC94" s="353"/>
      <c r="AD94" s="353"/>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353"/>
      <c r="BA94" s="353"/>
      <c r="BB94" s="353"/>
      <c r="BC94" s="353"/>
      <c r="BD94" s="353"/>
      <c r="BE94" s="353"/>
      <c r="BF94" s="353"/>
      <c r="BG94" s="353"/>
      <c r="BH94" s="353"/>
      <c r="BI94" s="353"/>
      <c r="BJ94" s="353"/>
      <c r="BK94" s="353"/>
      <c r="BL94" s="353"/>
      <c r="BM94" s="353"/>
      <c r="BN94" s="353"/>
      <c r="BO94" s="353"/>
      <c r="BP94" s="353"/>
      <c r="BQ94" s="353"/>
      <c r="BR94" s="353"/>
      <c r="BS94" s="353"/>
      <c r="BT94" s="353"/>
      <c r="BU94" s="353"/>
      <c r="BV94" s="353"/>
      <c r="BW94" s="353"/>
      <c r="BX94" s="353"/>
      <c r="BY94" s="353"/>
      <c r="BZ94" s="353"/>
      <c r="CA94" s="353"/>
      <c r="CB94" s="353"/>
      <c r="CC94" s="353"/>
      <c r="CD94" s="353"/>
      <c r="CE94" s="353"/>
      <c r="CF94" s="353"/>
      <c r="CG94" s="353"/>
      <c r="CH94" s="353"/>
      <c r="CI94" s="353"/>
      <c r="CJ94" s="353"/>
      <c r="CK94" s="353"/>
      <c r="CL94" s="353"/>
      <c r="CM94" s="353"/>
      <c r="CN94" s="353"/>
      <c r="CO94" s="353"/>
      <c r="CP94" s="353"/>
      <c r="CQ94" s="353"/>
      <c r="CR94" s="353"/>
      <c r="CS94" s="353"/>
      <c r="CT94" s="353"/>
      <c r="CU94" s="353"/>
      <c r="CV94" s="353"/>
      <c r="CW94" s="353"/>
      <c r="CX94" s="353"/>
      <c r="CY94" s="353"/>
      <c r="CZ94" s="353"/>
      <c r="DA94" s="353"/>
      <c r="DB94" s="353"/>
      <c r="DC94" s="353"/>
      <c r="DD94" s="353"/>
      <c r="DE94" s="353"/>
      <c r="DF94" s="353"/>
      <c r="DG94" s="353"/>
      <c r="DH94" s="353"/>
      <c r="DI94" s="353"/>
      <c r="DJ94" s="353"/>
      <c r="DK94" s="353"/>
      <c r="DL94" s="353"/>
      <c r="DM94" s="353"/>
      <c r="DN94" s="353"/>
      <c r="DO94" s="353"/>
      <c r="DP94" s="353"/>
      <c r="DQ94" s="353"/>
      <c r="DR94" s="353"/>
      <c r="DS94" s="353"/>
      <c r="DT94" s="354"/>
      <c r="DU94" s="354"/>
    </row>
    <row r="95" spans="1:125" ht="33" x14ac:dyDescent="0.25">
      <c r="A95" s="656"/>
      <c r="B95" s="691"/>
      <c r="C95" s="694"/>
      <c r="D95" s="691"/>
      <c r="E95" s="811"/>
      <c r="F95" s="697"/>
      <c r="G95" s="687"/>
      <c r="H95" s="688"/>
      <c r="I95" s="689"/>
      <c r="J95" s="665"/>
      <c r="K95" s="650"/>
      <c r="L95" s="30" t="s">
        <v>346</v>
      </c>
      <c r="M95" s="31" t="s">
        <v>347</v>
      </c>
      <c r="N95" s="31"/>
      <c r="O95" s="31"/>
      <c r="P95" s="27"/>
      <c r="Q95" s="27"/>
      <c r="R95" s="27"/>
      <c r="S95" s="307">
        <v>96799197.520185128</v>
      </c>
      <c r="T95" s="27"/>
      <c r="U95" s="27"/>
      <c r="V95" s="27"/>
      <c r="W95" s="307">
        <v>122206756.615723</v>
      </c>
      <c r="X95" s="27"/>
      <c r="Y95" s="27"/>
      <c r="Z95" s="27"/>
      <c r="AA95" s="307">
        <v>154283214.58367768</v>
      </c>
      <c r="AB95" s="391" t="s">
        <v>32</v>
      </c>
      <c r="AC95" s="353"/>
      <c r="AD95" s="353"/>
      <c r="AE95" s="353"/>
      <c r="AF95" s="353"/>
      <c r="AG95" s="353"/>
      <c r="AH95" s="353"/>
      <c r="AI95" s="353"/>
      <c r="AJ95" s="353"/>
      <c r="AK95" s="353"/>
      <c r="AL95" s="353"/>
      <c r="AM95" s="353"/>
      <c r="AN95" s="353"/>
      <c r="AO95" s="353"/>
      <c r="AP95" s="353"/>
      <c r="AQ95" s="353"/>
      <c r="AR95" s="353"/>
      <c r="AS95" s="353"/>
      <c r="AT95" s="353"/>
      <c r="AU95" s="353"/>
      <c r="AV95" s="353"/>
      <c r="AW95" s="353"/>
      <c r="AX95" s="353"/>
      <c r="AY95" s="353"/>
      <c r="AZ95" s="353"/>
      <c r="BA95" s="353"/>
      <c r="BB95" s="353"/>
      <c r="BC95" s="353"/>
      <c r="BD95" s="353"/>
      <c r="BE95" s="353"/>
      <c r="BF95" s="353"/>
      <c r="BG95" s="353"/>
      <c r="BH95" s="353"/>
      <c r="BI95" s="353"/>
      <c r="BJ95" s="353"/>
      <c r="BK95" s="353"/>
      <c r="BL95" s="353"/>
      <c r="BM95" s="353"/>
      <c r="BN95" s="353"/>
      <c r="BO95" s="353"/>
      <c r="BP95" s="353"/>
      <c r="BQ95" s="353"/>
      <c r="BR95" s="353"/>
      <c r="BS95" s="353"/>
      <c r="BT95" s="353"/>
      <c r="BU95" s="353"/>
      <c r="BV95" s="353"/>
      <c r="BW95" s="353"/>
      <c r="BX95" s="353"/>
      <c r="BY95" s="353"/>
      <c r="BZ95" s="353"/>
      <c r="CA95" s="353"/>
      <c r="CB95" s="353"/>
      <c r="CC95" s="353"/>
      <c r="CD95" s="353"/>
      <c r="CE95" s="353"/>
      <c r="CF95" s="353"/>
      <c r="CG95" s="353"/>
      <c r="CH95" s="353"/>
      <c r="CI95" s="353"/>
      <c r="CJ95" s="353"/>
      <c r="CK95" s="353"/>
      <c r="CL95" s="353"/>
      <c r="CM95" s="353"/>
      <c r="CN95" s="353"/>
      <c r="CO95" s="353"/>
      <c r="CP95" s="353"/>
      <c r="CQ95" s="353"/>
      <c r="CR95" s="353"/>
      <c r="CS95" s="353"/>
      <c r="CT95" s="353"/>
      <c r="CU95" s="353"/>
      <c r="CV95" s="353"/>
      <c r="CW95" s="353"/>
      <c r="CX95" s="353"/>
      <c r="CY95" s="353"/>
      <c r="CZ95" s="353"/>
      <c r="DA95" s="353"/>
      <c r="DB95" s="353"/>
      <c r="DC95" s="353"/>
      <c r="DD95" s="353"/>
      <c r="DE95" s="353"/>
      <c r="DF95" s="353"/>
      <c r="DG95" s="353"/>
      <c r="DH95" s="353"/>
      <c r="DI95" s="353"/>
      <c r="DJ95" s="353"/>
      <c r="DK95" s="353"/>
      <c r="DL95" s="353"/>
      <c r="DM95" s="353"/>
      <c r="DN95" s="353"/>
      <c r="DO95" s="353"/>
      <c r="DP95" s="353"/>
      <c r="DQ95" s="353"/>
      <c r="DR95" s="353"/>
      <c r="DS95" s="353"/>
      <c r="DT95" s="354"/>
      <c r="DU95" s="354"/>
    </row>
    <row r="96" spans="1:125" ht="33" x14ac:dyDescent="0.25">
      <c r="A96" s="656"/>
      <c r="B96" s="692"/>
      <c r="C96" s="695"/>
      <c r="D96" s="692"/>
      <c r="E96" s="812"/>
      <c r="F96" s="698"/>
      <c r="G96" s="639"/>
      <c r="H96" s="675"/>
      <c r="I96" s="689"/>
      <c r="J96" s="665"/>
      <c r="K96" s="650"/>
      <c r="L96" s="30" t="s">
        <v>348</v>
      </c>
      <c r="M96" s="31" t="s">
        <v>349</v>
      </c>
      <c r="N96" s="31"/>
      <c r="O96" s="31"/>
      <c r="P96" s="27"/>
      <c r="Q96" s="27"/>
      <c r="R96" s="27"/>
      <c r="S96" s="307">
        <v>96799197.520185128</v>
      </c>
      <c r="T96" s="27"/>
      <c r="U96" s="27"/>
      <c r="V96" s="27"/>
      <c r="W96" s="307">
        <v>122206756.615723</v>
      </c>
      <c r="X96" s="27"/>
      <c r="Y96" s="27"/>
      <c r="Z96" s="27"/>
      <c r="AA96" s="307">
        <v>154283214.58367768</v>
      </c>
      <c r="AB96" s="391" t="s">
        <v>32</v>
      </c>
      <c r="AC96" s="353"/>
      <c r="AD96" s="353"/>
      <c r="AE96" s="353"/>
      <c r="AF96" s="353"/>
      <c r="AG96" s="353"/>
      <c r="AH96" s="353"/>
      <c r="AI96" s="353"/>
      <c r="AJ96" s="353"/>
      <c r="AK96" s="353"/>
      <c r="AL96" s="353"/>
      <c r="AM96" s="353"/>
      <c r="AN96" s="353"/>
      <c r="AO96" s="353"/>
      <c r="AP96" s="353"/>
      <c r="AQ96" s="353"/>
      <c r="AR96" s="353"/>
      <c r="AS96" s="353"/>
      <c r="AT96" s="353"/>
      <c r="AU96" s="353"/>
      <c r="AV96" s="353"/>
      <c r="AW96" s="353"/>
      <c r="AX96" s="353"/>
      <c r="AY96" s="353"/>
      <c r="AZ96" s="353"/>
      <c r="BA96" s="353"/>
      <c r="BB96" s="353"/>
      <c r="BC96" s="353"/>
      <c r="BD96" s="353"/>
      <c r="BE96" s="353"/>
      <c r="BF96" s="353"/>
      <c r="BG96" s="353"/>
      <c r="BH96" s="353"/>
      <c r="BI96" s="353"/>
      <c r="BJ96" s="353"/>
      <c r="BK96" s="353"/>
      <c r="BL96" s="353"/>
      <c r="BM96" s="353"/>
      <c r="BN96" s="353"/>
      <c r="BO96" s="353"/>
      <c r="BP96" s="353"/>
      <c r="BQ96" s="353"/>
      <c r="BR96" s="353"/>
      <c r="BS96" s="353"/>
      <c r="BT96" s="353"/>
      <c r="BU96" s="353"/>
      <c r="BV96" s="353"/>
      <c r="BW96" s="353"/>
      <c r="BX96" s="353"/>
      <c r="BY96" s="353"/>
      <c r="BZ96" s="353"/>
      <c r="CA96" s="353"/>
      <c r="CB96" s="353"/>
      <c r="CC96" s="353"/>
      <c r="CD96" s="353"/>
      <c r="CE96" s="353"/>
      <c r="CF96" s="353"/>
      <c r="CG96" s="353"/>
      <c r="CH96" s="353"/>
      <c r="CI96" s="353"/>
      <c r="CJ96" s="353"/>
      <c r="CK96" s="353"/>
      <c r="CL96" s="353"/>
      <c r="CM96" s="353"/>
      <c r="CN96" s="353"/>
      <c r="CO96" s="353"/>
      <c r="CP96" s="353"/>
      <c r="CQ96" s="353"/>
      <c r="CR96" s="353"/>
      <c r="CS96" s="353"/>
      <c r="CT96" s="353"/>
      <c r="CU96" s="353"/>
      <c r="CV96" s="353"/>
      <c r="CW96" s="353"/>
      <c r="CX96" s="353"/>
      <c r="CY96" s="353"/>
      <c r="CZ96" s="353"/>
      <c r="DA96" s="353"/>
      <c r="DB96" s="353"/>
      <c r="DC96" s="353"/>
      <c r="DD96" s="353"/>
      <c r="DE96" s="353"/>
      <c r="DF96" s="353"/>
      <c r="DG96" s="353"/>
      <c r="DH96" s="353"/>
      <c r="DI96" s="353"/>
      <c r="DJ96" s="353"/>
      <c r="DK96" s="353"/>
      <c r="DL96" s="353"/>
      <c r="DM96" s="353"/>
      <c r="DN96" s="353"/>
      <c r="DO96" s="353"/>
      <c r="DP96" s="353"/>
      <c r="DQ96" s="353"/>
      <c r="DR96" s="353"/>
      <c r="DS96" s="353"/>
      <c r="DT96" s="354"/>
      <c r="DU96" s="354"/>
    </row>
    <row r="97" spans="1:125" s="121" customFormat="1" ht="22.5" x14ac:dyDescent="0.25">
      <c r="A97" s="143"/>
      <c r="B97" s="156"/>
      <c r="C97" s="157"/>
      <c r="D97" s="156"/>
      <c r="E97" s="158"/>
      <c r="F97" s="159"/>
      <c r="G97" s="149"/>
      <c r="H97" s="160"/>
      <c r="I97" s="118"/>
      <c r="J97" s="142"/>
      <c r="K97" s="119"/>
      <c r="L97" s="136"/>
      <c r="M97" s="146"/>
      <c r="N97" s="146"/>
      <c r="O97" s="579">
        <v>435627995.29494411</v>
      </c>
      <c r="P97" s="566">
        <f>SUM(P91:P96)</f>
        <v>435627995.29494411</v>
      </c>
      <c r="Q97" s="132">
        <f t="shared" ref="Q97:AA97" si="10">SUM(Q91:Q96)</f>
        <v>258452823.56759998</v>
      </c>
      <c r="R97" s="132">
        <f t="shared" si="10"/>
        <v>273959992.98165601</v>
      </c>
      <c r="S97" s="132">
        <f t="shared" si="10"/>
        <v>580795185.1211108</v>
      </c>
      <c r="T97" s="132">
        <f t="shared" si="10"/>
        <v>307821448.11418873</v>
      </c>
      <c r="U97" s="132">
        <f t="shared" si="10"/>
        <v>326290735.00104004</v>
      </c>
      <c r="V97" s="132">
        <f t="shared" si="10"/>
        <v>345868179.10110247</v>
      </c>
      <c r="W97" s="132">
        <f t="shared" si="10"/>
        <v>733240539.69433761</v>
      </c>
      <c r="X97" s="132">
        <f t="shared" si="10"/>
        <v>388617486.0379988</v>
      </c>
      <c r="Y97" s="132">
        <f t="shared" si="10"/>
        <v>411934535.2002787</v>
      </c>
      <c r="Z97" s="132">
        <f t="shared" si="10"/>
        <v>436650607.3122955</v>
      </c>
      <c r="AA97" s="132">
        <f t="shared" si="10"/>
        <v>925699287.50206625</v>
      </c>
      <c r="AB97" s="391"/>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353"/>
      <c r="AY97" s="353"/>
      <c r="AZ97" s="353"/>
      <c r="BA97" s="353"/>
      <c r="BB97" s="353"/>
      <c r="BC97" s="353"/>
      <c r="BD97" s="353"/>
      <c r="BE97" s="353"/>
      <c r="BF97" s="353"/>
      <c r="BG97" s="353"/>
      <c r="BH97" s="353"/>
      <c r="BI97" s="353"/>
      <c r="BJ97" s="353"/>
      <c r="BK97" s="353"/>
      <c r="BL97" s="353"/>
      <c r="BM97" s="353"/>
      <c r="BN97" s="353"/>
      <c r="BO97" s="353"/>
      <c r="BP97" s="353"/>
      <c r="BQ97" s="353"/>
      <c r="BR97" s="353"/>
      <c r="BS97" s="353"/>
      <c r="BT97" s="353"/>
      <c r="BU97" s="353"/>
      <c r="BV97" s="353"/>
      <c r="BW97" s="353"/>
      <c r="BX97" s="353"/>
      <c r="BY97" s="353"/>
      <c r="BZ97" s="353"/>
      <c r="CA97" s="353"/>
      <c r="CB97" s="353"/>
      <c r="CC97" s="353"/>
      <c r="CD97" s="353"/>
      <c r="CE97" s="353"/>
      <c r="CF97" s="353"/>
      <c r="CG97" s="353"/>
      <c r="CH97" s="353"/>
      <c r="CI97" s="353"/>
      <c r="CJ97" s="353"/>
      <c r="CK97" s="353"/>
      <c r="CL97" s="353"/>
      <c r="CM97" s="353"/>
      <c r="CN97" s="353"/>
      <c r="CO97" s="353"/>
      <c r="CP97" s="353"/>
      <c r="CQ97" s="353"/>
      <c r="CR97" s="353"/>
      <c r="CS97" s="353"/>
      <c r="CT97" s="353"/>
      <c r="CU97" s="353"/>
      <c r="CV97" s="353"/>
      <c r="CW97" s="353"/>
      <c r="CX97" s="353"/>
      <c r="CY97" s="353"/>
      <c r="CZ97" s="353"/>
      <c r="DA97" s="353"/>
      <c r="DB97" s="353"/>
      <c r="DC97" s="353"/>
      <c r="DD97" s="353"/>
      <c r="DE97" s="353"/>
      <c r="DF97" s="353"/>
      <c r="DG97" s="353"/>
      <c r="DH97" s="353"/>
      <c r="DI97" s="353"/>
      <c r="DJ97" s="353"/>
      <c r="DK97" s="353"/>
      <c r="DL97" s="353"/>
      <c r="DM97" s="353"/>
      <c r="DN97" s="353"/>
      <c r="DO97" s="353"/>
      <c r="DP97" s="353"/>
      <c r="DQ97" s="353"/>
      <c r="DR97" s="353"/>
      <c r="DS97" s="353"/>
      <c r="DT97" s="354"/>
      <c r="DU97" s="354"/>
    </row>
    <row r="98" spans="1:125" s="219" customFormat="1" ht="22.5" x14ac:dyDescent="0.25">
      <c r="A98" s="227"/>
      <c r="B98" s="236"/>
      <c r="C98" s="237"/>
      <c r="D98" s="236"/>
      <c r="E98" s="238"/>
      <c r="F98" s="239"/>
      <c r="G98" s="240"/>
      <c r="H98" s="241"/>
      <c r="I98" s="215"/>
      <c r="J98" s="216"/>
      <c r="K98" s="217"/>
      <c r="L98" s="228"/>
      <c r="M98" s="229"/>
      <c r="N98" s="229"/>
      <c r="O98" s="229"/>
      <c r="P98" s="218">
        <f>P97+P90+P80</f>
        <v>4852109615</v>
      </c>
      <c r="Q98" s="218">
        <f t="shared" ref="Q98:AA98" si="11">Q97+Q90+Q80</f>
        <v>2874297304.6612368</v>
      </c>
      <c r="R98" s="218">
        <f t="shared" si="11"/>
        <v>3042134433.4272738</v>
      </c>
      <c r="S98" s="218">
        <f t="shared" si="11"/>
        <v>3458409149.4839621</v>
      </c>
      <c r="T98" s="218">
        <f t="shared" si="11"/>
        <v>3407905067.4714241</v>
      </c>
      <c r="U98" s="218">
        <f t="shared" si="11"/>
        <v>3607030322.6689868</v>
      </c>
      <c r="V98" s="218">
        <f t="shared" si="11"/>
        <v>3817835640.7358665</v>
      </c>
      <c r="W98" s="218">
        <f t="shared" si="11"/>
        <v>4041008452.8220973</v>
      </c>
      <c r="X98" s="218">
        <f t="shared" si="11"/>
        <v>4277276767.3156042</v>
      </c>
      <c r="Y98" s="218">
        <f t="shared" si="11"/>
        <v>4527411571.0449295</v>
      </c>
      <c r="Z98" s="218">
        <f t="shared" si="11"/>
        <v>4792229372.8825378</v>
      </c>
      <c r="AA98" s="218">
        <f t="shared" si="11"/>
        <v>5072594898.2091436</v>
      </c>
      <c r="AB98" s="391"/>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3"/>
      <c r="AY98" s="353"/>
      <c r="AZ98" s="353"/>
      <c r="BA98" s="353"/>
      <c r="BB98" s="353"/>
      <c r="BC98" s="353"/>
      <c r="BD98" s="353"/>
      <c r="BE98" s="353"/>
      <c r="BF98" s="353"/>
      <c r="BG98" s="353"/>
      <c r="BH98" s="353"/>
      <c r="BI98" s="353"/>
      <c r="BJ98" s="353"/>
      <c r="BK98" s="353"/>
      <c r="BL98" s="353"/>
      <c r="BM98" s="353"/>
      <c r="BN98" s="353"/>
      <c r="BO98" s="353"/>
      <c r="BP98" s="353"/>
      <c r="BQ98" s="353"/>
      <c r="BR98" s="353"/>
      <c r="BS98" s="353"/>
      <c r="BT98" s="353"/>
      <c r="BU98" s="353"/>
      <c r="BV98" s="353"/>
      <c r="BW98" s="353"/>
      <c r="BX98" s="353"/>
      <c r="BY98" s="353"/>
      <c r="BZ98" s="353"/>
      <c r="CA98" s="353"/>
      <c r="CB98" s="353"/>
      <c r="CC98" s="353"/>
      <c r="CD98" s="353"/>
      <c r="CE98" s="353"/>
      <c r="CF98" s="353"/>
      <c r="CG98" s="353"/>
      <c r="CH98" s="353"/>
      <c r="CI98" s="353"/>
      <c r="CJ98" s="353"/>
      <c r="CK98" s="353"/>
      <c r="CL98" s="353"/>
      <c r="CM98" s="353"/>
      <c r="CN98" s="353"/>
      <c r="CO98" s="353"/>
      <c r="CP98" s="353"/>
      <c r="CQ98" s="353"/>
      <c r="CR98" s="353"/>
      <c r="CS98" s="353"/>
      <c r="CT98" s="353"/>
      <c r="CU98" s="353"/>
      <c r="CV98" s="353"/>
      <c r="CW98" s="353"/>
      <c r="CX98" s="353"/>
      <c r="CY98" s="353"/>
      <c r="CZ98" s="353"/>
      <c r="DA98" s="353"/>
      <c r="DB98" s="353"/>
      <c r="DC98" s="353"/>
      <c r="DD98" s="353"/>
      <c r="DE98" s="353"/>
      <c r="DF98" s="353"/>
      <c r="DG98" s="353"/>
      <c r="DH98" s="353"/>
      <c r="DI98" s="353"/>
      <c r="DJ98" s="353"/>
      <c r="DK98" s="353"/>
      <c r="DL98" s="353"/>
      <c r="DM98" s="353"/>
      <c r="DN98" s="353"/>
      <c r="DO98" s="353"/>
      <c r="DP98" s="353"/>
      <c r="DQ98" s="353"/>
      <c r="DR98" s="353"/>
      <c r="DS98" s="353"/>
      <c r="DT98" s="354"/>
      <c r="DU98" s="354"/>
    </row>
    <row r="99" spans="1:125" ht="30" customHeight="1" x14ac:dyDescent="0.25">
      <c r="A99" s="656"/>
      <c r="B99" s="707" t="s">
        <v>350</v>
      </c>
      <c r="C99" s="708">
        <f>E99+E112+E116+E120+E122+E123+E111</f>
        <v>1</v>
      </c>
      <c r="D99" s="707" t="s">
        <v>351</v>
      </c>
      <c r="E99" s="803">
        <v>0.4</v>
      </c>
      <c r="F99" s="707" t="s">
        <v>352</v>
      </c>
      <c r="G99" s="39" t="s">
        <v>353</v>
      </c>
      <c r="H99" s="827" t="s">
        <v>354</v>
      </c>
      <c r="I99" s="83">
        <v>3203002</v>
      </c>
      <c r="J99" s="827" t="s">
        <v>355</v>
      </c>
      <c r="K99" s="47" t="s">
        <v>252</v>
      </c>
      <c r="L99" s="29" t="s">
        <v>356</v>
      </c>
      <c r="M99" s="32" t="s">
        <v>357</v>
      </c>
      <c r="N99" s="584"/>
      <c r="O99" s="583"/>
      <c r="P99" s="15">
        <v>0</v>
      </c>
      <c r="Q99" s="15"/>
      <c r="R99" s="15"/>
      <c r="S99" s="15"/>
      <c r="T99" s="15"/>
      <c r="U99" s="15"/>
      <c r="V99" s="15"/>
      <c r="W99" s="307">
        <v>115816090.62146483</v>
      </c>
      <c r="X99" s="15"/>
      <c r="Y99" s="15"/>
      <c r="Z99" s="15"/>
      <c r="AA99" s="368"/>
      <c r="AB99" s="393" t="s">
        <v>880</v>
      </c>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row>
    <row r="100" spans="1:125" ht="16.5" x14ac:dyDescent="0.25">
      <c r="A100" s="656"/>
      <c r="B100" s="707"/>
      <c r="C100" s="708"/>
      <c r="D100" s="707"/>
      <c r="E100" s="803"/>
      <c r="F100" s="707"/>
      <c r="G100" s="39"/>
      <c r="H100" s="828"/>
      <c r="I100" s="83"/>
      <c r="J100" s="828"/>
      <c r="K100" s="47"/>
      <c r="L100" s="29"/>
      <c r="M100" s="32"/>
      <c r="N100" s="584"/>
      <c r="O100" s="583"/>
      <c r="P100" s="80">
        <v>0</v>
      </c>
      <c r="Q100" s="80"/>
      <c r="R100" s="80"/>
      <c r="S100" s="80"/>
      <c r="T100" s="80"/>
      <c r="U100" s="80"/>
      <c r="V100" s="80"/>
      <c r="W100" s="307">
        <v>2444135132.3144579</v>
      </c>
      <c r="X100" s="80"/>
      <c r="Y100" s="80"/>
      <c r="Z100" s="80"/>
      <c r="AA100" s="80"/>
      <c r="AB100" s="391" t="s">
        <v>32</v>
      </c>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3"/>
      <c r="AZ100" s="353"/>
      <c r="BA100" s="353"/>
      <c r="BB100" s="353"/>
      <c r="BC100" s="353"/>
      <c r="BD100" s="353"/>
      <c r="BE100" s="353"/>
      <c r="BF100" s="353"/>
      <c r="BG100" s="353"/>
      <c r="BH100" s="353"/>
      <c r="BI100" s="353"/>
      <c r="BJ100" s="353"/>
      <c r="BK100" s="353"/>
      <c r="BL100" s="353"/>
      <c r="BM100" s="353"/>
      <c r="BN100" s="353"/>
      <c r="BO100" s="353"/>
      <c r="BP100" s="353"/>
      <c r="BQ100" s="353"/>
      <c r="BR100" s="353"/>
      <c r="BS100" s="353"/>
      <c r="BT100" s="353"/>
      <c r="BU100" s="353"/>
      <c r="BV100" s="353"/>
      <c r="BW100" s="353"/>
      <c r="BX100" s="353"/>
      <c r="BY100" s="353"/>
      <c r="BZ100" s="353"/>
      <c r="CA100" s="353"/>
      <c r="CB100" s="353"/>
      <c r="CC100" s="353"/>
      <c r="CD100" s="353"/>
      <c r="CE100" s="353"/>
      <c r="CF100" s="353"/>
      <c r="CG100" s="353"/>
      <c r="CH100" s="353"/>
      <c r="CI100" s="353"/>
      <c r="CJ100" s="353"/>
      <c r="CK100" s="353"/>
      <c r="CL100" s="353"/>
      <c r="CM100" s="353"/>
      <c r="CN100" s="353"/>
      <c r="CO100" s="353"/>
      <c r="CP100" s="353"/>
      <c r="CQ100" s="353"/>
      <c r="CR100" s="353"/>
      <c r="CS100" s="353"/>
      <c r="CT100" s="353"/>
      <c r="CU100" s="353"/>
      <c r="CV100" s="353"/>
      <c r="CW100" s="353"/>
      <c r="CX100" s="353"/>
      <c r="CY100" s="353"/>
      <c r="CZ100" s="353"/>
      <c r="DA100" s="353"/>
      <c r="DB100" s="353"/>
      <c r="DC100" s="353"/>
      <c r="DD100" s="353"/>
      <c r="DE100" s="353"/>
      <c r="DF100" s="353"/>
      <c r="DG100" s="353"/>
      <c r="DH100" s="353"/>
      <c r="DI100" s="353"/>
      <c r="DJ100" s="353"/>
      <c r="DK100" s="353"/>
      <c r="DL100" s="353"/>
      <c r="DM100" s="353"/>
      <c r="DN100" s="353"/>
      <c r="DO100" s="353"/>
      <c r="DP100" s="353"/>
      <c r="DQ100" s="353"/>
      <c r="DR100" s="353"/>
      <c r="DS100" s="353"/>
      <c r="DT100" s="354"/>
      <c r="DU100" s="354"/>
    </row>
    <row r="101" spans="1:125" ht="21" customHeight="1" x14ac:dyDescent="0.25">
      <c r="A101" s="656"/>
      <c r="B101" s="707"/>
      <c r="C101" s="709"/>
      <c r="D101" s="707"/>
      <c r="E101" s="803"/>
      <c r="F101" s="707"/>
      <c r="G101" s="39" t="s">
        <v>358</v>
      </c>
      <c r="H101" s="827" t="s">
        <v>359</v>
      </c>
      <c r="I101" s="84">
        <v>3203002</v>
      </c>
      <c r="J101" s="827" t="s">
        <v>355</v>
      </c>
      <c r="K101" s="47" t="s">
        <v>252</v>
      </c>
      <c r="L101" s="29" t="s">
        <v>356</v>
      </c>
      <c r="M101" s="32" t="s">
        <v>357</v>
      </c>
      <c r="N101" s="584"/>
      <c r="O101" s="583"/>
      <c r="P101" s="15">
        <v>0</v>
      </c>
      <c r="Q101" s="15"/>
      <c r="R101" s="15"/>
      <c r="S101" s="15"/>
      <c r="T101" s="15"/>
      <c r="U101" s="307">
        <v>90041664.234375</v>
      </c>
      <c r="V101" s="15"/>
      <c r="W101" s="15"/>
      <c r="X101" s="15"/>
      <c r="Y101" s="15"/>
      <c r="Z101" s="15"/>
      <c r="AA101" s="368"/>
      <c r="AB101" s="393" t="s">
        <v>880</v>
      </c>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row>
    <row r="102" spans="1:125" ht="18.75" customHeight="1" x14ac:dyDescent="0.25">
      <c r="A102" s="656"/>
      <c r="B102" s="707"/>
      <c r="C102" s="709"/>
      <c r="D102" s="707"/>
      <c r="E102" s="803"/>
      <c r="F102" s="707"/>
      <c r="G102" s="39"/>
      <c r="H102" s="828"/>
      <c r="I102" s="84"/>
      <c r="J102" s="828"/>
      <c r="K102" s="47"/>
      <c r="L102" s="29"/>
      <c r="M102" s="32"/>
      <c r="N102" s="584"/>
      <c r="O102" s="583"/>
      <c r="P102" s="80">
        <v>0</v>
      </c>
      <c r="Q102" s="80"/>
      <c r="R102" s="80"/>
      <c r="S102" s="80"/>
      <c r="T102" s="80"/>
      <c r="U102" s="307">
        <v>2175271566.6736012</v>
      </c>
      <c r="V102" s="80"/>
      <c r="W102" s="80"/>
      <c r="X102" s="80"/>
      <c r="Y102" s="80"/>
      <c r="Z102" s="80"/>
      <c r="AA102" s="80"/>
      <c r="AB102" s="391" t="s">
        <v>32</v>
      </c>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c r="BB102" s="353"/>
      <c r="BC102" s="353"/>
      <c r="BD102" s="353"/>
      <c r="BE102" s="353"/>
      <c r="BF102" s="353"/>
      <c r="BG102" s="353"/>
      <c r="BH102" s="353"/>
      <c r="BI102" s="353"/>
      <c r="BJ102" s="353"/>
      <c r="BK102" s="353"/>
      <c r="BL102" s="353"/>
      <c r="BM102" s="353"/>
      <c r="BN102" s="353"/>
      <c r="BO102" s="353"/>
      <c r="BP102" s="353"/>
      <c r="BQ102" s="353"/>
      <c r="BR102" s="353"/>
      <c r="BS102" s="353"/>
      <c r="BT102" s="353"/>
      <c r="BU102" s="353"/>
      <c r="BV102" s="353"/>
      <c r="BW102" s="353"/>
      <c r="BX102" s="353"/>
      <c r="BY102" s="353"/>
      <c r="BZ102" s="353"/>
      <c r="CA102" s="353"/>
      <c r="CB102" s="353"/>
      <c r="CC102" s="353"/>
      <c r="CD102" s="353"/>
      <c r="CE102" s="353"/>
      <c r="CF102" s="353"/>
      <c r="CG102" s="353"/>
      <c r="CH102" s="353"/>
      <c r="CI102" s="353"/>
      <c r="CJ102" s="353"/>
      <c r="CK102" s="353"/>
      <c r="CL102" s="353"/>
      <c r="CM102" s="353"/>
      <c r="CN102" s="353"/>
      <c r="CO102" s="353"/>
      <c r="CP102" s="353"/>
      <c r="CQ102" s="353"/>
      <c r="CR102" s="353"/>
      <c r="CS102" s="353"/>
      <c r="CT102" s="353"/>
      <c r="CU102" s="353"/>
      <c r="CV102" s="353"/>
      <c r="CW102" s="353"/>
      <c r="CX102" s="353"/>
      <c r="CY102" s="353"/>
      <c r="CZ102" s="353"/>
      <c r="DA102" s="353"/>
      <c r="DB102" s="353"/>
      <c r="DC102" s="353"/>
      <c r="DD102" s="353"/>
      <c r="DE102" s="353"/>
      <c r="DF102" s="353"/>
      <c r="DG102" s="353"/>
      <c r="DH102" s="353"/>
      <c r="DI102" s="353"/>
      <c r="DJ102" s="353"/>
      <c r="DK102" s="353"/>
      <c r="DL102" s="353"/>
      <c r="DM102" s="353"/>
      <c r="DN102" s="353"/>
      <c r="DO102" s="353"/>
      <c r="DP102" s="353"/>
      <c r="DQ102" s="353"/>
      <c r="DR102" s="353"/>
      <c r="DS102" s="353"/>
      <c r="DT102" s="354"/>
      <c r="DU102" s="354"/>
    </row>
    <row r="103" spans="1:125" ht="18" customHeight="1" x14ac:dyDescent="0.25">
      <c r="A103" s="656"/>
      <c r="B103" s="707"/>
      <c r="C103" s="709"/>
      <c r="D103" s="707"/>
      <c r="E103" s="803"/>
      <c r="F103" s="707"/>
      <c r="G103" s="39" t="s">
        <v>360</v>
      </c>
      <c r="H103" s="827" t="s">
        <v>361</v>
      </c>
      <c r="I103" s="84">
        <v>3203002</v>
      </c>
      <c r="J103" s="827" t="s">
        <v>355</v>
      </c>
      <c r="K103" s="47" t="s">
        <v>252</v>
      </c>
      <c r="L103" s="29" t="s">
        <v>356</v>
      </c>
      <c r="M103" s="32" t="s">
        <v>357</v>
      </c>
      <c r="N103" s="584"/>
      <c r="O103" s="583"/>
      <c r="P103" s="15">
        <v>0</v>
      </c>
      <c r="Q103" s="15"/>
      <c r="R103" s="15"/>
      <c r="S103" s="307">
        <v>95282184.375</v>
      </c>
      <c r="T103" s="15"/>
      <c r="U103" s="15"/>
      <c r="V103" s="15"/>
      <c r="W103" s="15"/>
      <c r="X103" s="15"/>
      <c r="Y103" s="15"/>
      <c r="Z103" s="15"/>
      <c r="AA103" s="368"/>
      <c r="AB103" s="393" t="s">
        <v>880</v>
      </c>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row>
    <row r="104" spans="1:125" ht="18" customHeight="1" x14ac:dyDescent="0.25">
      <c r="A104" s="656"/>
      <c r="B104" s="707"/>
      <c r="C104" s="709"/>
      <c r="D104" s="707"/>
      <c r="E104" s="803"/>
      <c r="F104" s="707"/>
      <c r="G104" s="39"/>
      <c r="H104" s="828"/>
      <c r="I104" s="84"/>
      <c r="J104" s="828"/>
      <c r="K104" s="47"/>
      <c r="L104" s="29"/>
      <c r="M104" s="32"/>
      <c r="N104" s="584"/>
      <c r="O104" s="583"/>
      <c r="P104" s="80">
        <v>0</v>
      </c>
      <c r="Q104" s="80"/>
      <c r="R104" s="80"/>
      <c r="S104" s="307">
        <v>1935983950.403702</v>
      </c>
      <c r="T104" s="80"/>
      <c r="U104" s="80"/>
      <c r="V104" s="80"/>
      <c r="W104" s="80"/>
      <c r="X104" s="80"/>
      <c r="Y104" s="80"/>
      <c r="Z104" s="80"/>
      <c r="AA104" s="80"/>
      <c r="AB104" s="391" t="s">
        <v>32</v>
      </c>
      <c r="AC104" s="353"/>
      <c r="AD104" s="353"/>
      <c r="AE104" s="353"/>
      <c r="AF104" s="353"/>
      <c r="AG104" s="353"/>
      <c r="AH104" s="353"/>
      <c r="AI104" s="353"/>
      <c r="AJ104" s="353"/>
      <c r="AK104" s="353"/>
      <c r="AL104" s="353"/>
      <c r="AM104" s="353"/>
      <c r="AN104" s="353"/>
      <c r="AO104" s="353"/>
      <c r="AP104" s="353"/>
      <c r="AQ104" s="353"/>
      <c r="AR104" s="353"/>
      <c r="AS104" s="353"/>
      <c r="AT104" s="353"/>
      <c r="AU104" s="353"/>
      <c r="AV104" s="353"/>
      <c r="AW104" s="353"/>
      <c r="AX104" s="353"/>
      <c r="AY104" s="353"/>
      <c r="AZ104" s="353"/>
      <c r="BA104" s="353"/>
      <c r="BB104" s="353"/>
      <c r="BC104" s="353"/>
      <c r="BD104" s="353"/>
      <c r="BE104" s="353"/>
      <c r="BF104" s="353"/>
      <c r="BG104" s="353"/>
      <c r="BH104" s="353"/>
      <c r="BI104" s="353"/>
      <c r="BJ104" s="353"/>
      <c r="BK104" s="353"/>
      <c r="BL104" s="353"/>
      <c r="BM104" s="353"/>
      <c r="BN104" s="353"/>
      <c r="BO104" s="353"/>
      <c r="BP104" s="353"/>
      <c r="BQ104" s="353"/>
      <c r="BR104" s="353"/>
      <c r="BS104" s="353"/>
      <c r="BT104" s="353"/>
      <c r="BU104" s="353"/>
      <c r="BV104" s="353"/>
      <c r="BW104" s="353"/>
      <c r="BX104" s="353"/>
      <c r="BY104" s="353"/>
      <c r="BZ104" s="353"/>
      <c r="CA104" s="353"/>
      <c r="CB104" s="353"/>
      <c r="CC104" s="353"/>
      <c r="CD104" s="353"/>
      <c r="CE104" s="353"/>
      <c r="CF104" s="353"/>
      <c r="CG104" s="353"/>
      <c r="CH104" s="353"/>
      <c r="CI104" s="353"/>
      <c r="CJ104" s="353"/>
      <c r="CK104" s="353"/>
      <c r="CL104" s="353"/>
      <c r="CM104" s="353"/>
      <c r="CN104" s="353"/>
      <c r="CO104" s="353"/>
      <c r="CP104" s="353"/>
      <c r="CQ104" s="353"/>
      <c r="CR104" s="353"/>
      <c r="CS104" s="353"/>
      <c r="CT104" s="353"/>
      <c r="CU104" s="353"/>
      <c r="CV104" s="353"/>
      <c r="CW104" s="353"/>
      <c r="CX104" s="353"/>
      <c r="CY104" s="353"/>
      <c r="CZ104" s="353"/>
      <c r="DA104" s="353"/>
      <c r="DB104" s="353"/>
      <c r="DC104" s="353"/>
      <c r="DD104" s="353"/>
      <c r="DE104" s="353"/>
      <c r="DF104" s="353"/>
      <c r="DG104" s="353"/>
      <c r="DH104" s="353"/>
      <c r="DI104" s="353"/>
      <c r="DJ104" s="353"/>
      <c r="DK104" s="353"/>
      <c r="DL104" s="353"/>
      <c r="DM104" s="353"/>
      <c r="DN104" s="353"/>
      <c r="DO104" s="353"/>
      <c r="DP104" s="353"/>
      <c r="DQ104" s="353"/>
      <c r="DR104" s="353"/>
      <c r="DS104" s="353"/>
      <c r="DT104" s="354"/>
      <c r="DU104" s="354"/>
    </row>
    <row r="105" spans="1:125" ht="15.75" customHeight="1" x14ac:dyDescent="0.25">
      <c r="A105" s="656"/>
      <c r="B105" s="707"/>
      <c r="C105" s="709"/>
      <c r="D105" s="707"/>
      <c r="E105" s="803"/>
      <c r="F105" s="707"/>
      <c r="G105" s="39" t="s">
        <v>362</v>
      </c>
      <c r="H105" s="827" t="s">
        <v>363</v>
      </c>
      <c r="I105" s="84">
        <v>3203002</v>
      </c>
      <c r="J105" s="827" t="s">
        <v>355</v>
      </c>
      <c r="K105" s="47" t="s">
        <v>252</v>
      </c>
      <c r="L105" s="29" t="s">
        <v>356</v>
      </c>
      <c r="M105" s="32" t="s">
        <v>357</v>
      </c>
      <c r="N105" s="584"/>
      <c r="O105" s="583"/>
      <c r="P105" s="15">
        <v>0</v>
      </c>
      <c r="Q105" s="15"/>
      <c r="R105" s="15"/>
      <c r="S105" s="15"/>
      <c r="T105" s="15"/>
      <c r="U105" s="15"/>
      <c r="V105" s="15"/>
      <c r="W105" s="15"/>
      <c r="X105" s="307">
        <v>104234481.55931835</v>
      </c>
      <c r="Y105" s="15"/>
      <c r="Z105" s="15"/>
      <c r="AA105" s="368"/>
      <c r="AB105" s="393" t="s">
        <v>880</v>
      </c>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row>
    <row r="106" spans="1:125" ht="16.5" x14ac:dyDescent="0.25">
      <c r="A106" s="656"/>
      <c r="B106" s="707"/>
      <c r="C106" s="709"/>
      <c r="D106" s="707"/>
      <c r="E106" s="803"/>
      <c r="F106" s="707"/>
      <c r="G106" s="39"/>
      <c r="H106" s="828"/>
      <c r="I106" s="84"/>
      <c r="J106" s="828"/>
      <c r="K106" s="47"/>
      <c r="L106" s="29"/>
      <c r="M106" s="32"/>
      <c r="N106" s="584"/>
      <c r="O106" s="583"/>
      <c r="P106" s="80">
        <v>0</v>
      </c>
      <c r="Q106" s="80"/>
      <c r="R106" s="80"/>
      <c r="S106" s="80"/>
      <c r="T106" s="80"/>
      <c r="U106" s="80"/>
      <c r="V106" s="80"/>
      <c r="W106" s="80"/>
      <c r="X106" s="307">
        <v>2158986033.5444384</v>
      </c>
      <c r="Y106" s="80"/>
      <c r="Z106" s="80"/>
      <c r="AA106" s="80"/>
      <c r="AB106" s="391" t="s">
        <v>32</v>
      </c>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c r="BB106" s="353"/>
      <c r="BC106" s="353"/>
      <c r="BD106" s="353"/>
      <c r="BE106" s="353"/>
      <c r="BF106" s="353"/>
      <c r="BG106" s="353"/>
      <c r="BH106" s="353"/>
      <c r="BI106" s="353"/>
      <c r="BJ106" s="353"/>
      <c r="BK106" s="353"/>
      <c r="BL106" s="353"/>
      <c r="BM106" s="353"/>
      <c r="BN106" s="353"/>
      <c r="BO106" s="353"/>
      <c r="BP106" s="353"/>
      <c r="BQ106" s="353"/>
      <c r="BR106" s="353"/>
      <c r="BS106" s="353"/>
      <c r="BT106" s="353"/>
      <c r="BU106" s="353"/>
      <c r="BV106" s="353"/>
      <c r="BW106" s="353"/>
      <c r="BX106" s="353"/>
      <c r="BY106" s="353"/>
      <c r="BZ106" s="353"/>
      <c r="CA106" s="353"/>
      <c r="CB106" s="353"/>
      <c r="CC106" s="353"/>
      <c r="CD106" s="353"/>
      <c r="CE106" s="353"/>
      <c r="CF106" s="353"/>
      <c r="CG106" s="353"/>
      <c r="CH106" s="353"/>
      <c r="CI106" s="353"/>
      <c r="CJ106" s="353"/>
      <c r="CK106" s="353"/>
      <c r="CL106" s="353"/>
      <c r="CM106" s="353"/>
      <c r="CN106" s="353"/>
      <c r="CO106" s="353"/>
      <c r="CP106" s="353"/>
      <c r="CQ106" s="353"/>
      <c r="CR106" s="353"/>
      <c r="CS106" s="353"/>
      <c r="CT106" s="353"/>
      <c r="CU106" s="353"/>
      <c r="CV106" s="353"/>
      <c r="CW106" s="353"/>
      <c r="CX106" s="353"/>
      <c r="CY106" s="353"/>
      <c r="CZ106" s="353"/>
      <c r="DA106" s="353"/>
      <c r="DB106" s="353"/>
      <c r="DC106" s="353"/>
      <c r="DD106" s="353"/>
      <c r="DE106" s="353"/>
      <c r="DF106" s="353"/>
      <c r="DG106" s="353"/>
      <c r="DH106" s="353"/>
      <c r="DI106" s="353"/>
      <c r="DJ106" s="353"/>
      <c r="DK106" s="353"/>
      <c r="DL106" s="353"/>
      <c r="DM106" s="353"/>
      <c r="DN106" s="353"/>
      <c r="DO106" s="353"/>
      <c r="DP106" s="353"/>
      <c r="DQ106" s="353"/>
      <c r="DR106" s="353"/>
      <c r="DS106" s="353"/>
      <c r="DT106" s="354"/>
      <c r="DU106" s="354"/>
    </row>
    <row r="107" spans="1:125" ht="17.25" customHeight="1" x14ac:dyDescent="0.25">
      <c r="A107" s="656"/>
      <c r="B107" s="707"/>
      <c r="C107" s="709"/>
      <c r="D107" s="707"/>
      <c r="E107" s="803"/>
      <c r="F107" s="707"/>
      <c r="G107" s="39" t="s">
        <v>364</v>
      </c>
      <c r="H107" s="827" t="s">
        <v>365</v>
      </c>
      <c r="I107" s="84">
        <v>3203002</v>
      </c>
      <c r="J107" s="827" t="s">
        <v>355</v>
      </c>
      <c r="K107" s="47" t="s">
        <v>252</v>
      </c>
      <c r="L107" s="29" t="s">
        <v>356</v>
      </c>
      <c r="M107" s="32" t="s">
        <v>357</v>
      </c>
      <c r="N107" s="584"/>
      <c r="O107" s="583"/>
      <c r="P107" s="15">
        <v>0</v>
      </c>
      <c r="Q107" s="15"/>
      <c r="R107" s="15"/>
      <c r="S107" s="15"/>
      <c r="T107" s="15"/>
      <c r="U107" s="15"/>
      <c r="V107" s="15"/>
      <c r="W107" s="15"/>
      <c r="X107" s="15"/>
      <c r="Y107" s="15"/>
      <c r="Z107" s="15"/>
      <c r="AA107" s="369">
        <v>80442961.143403977</v>
      </c>
      <c r="AB107" s="393" t="s">
        <v>880</v>
      </c>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row>
    <row r="108" spans="1:125" ht="16.5" x14ac:dyDescent="0.25">
      <c r="A108" s="656"/>
      <c r="B108" s="707"/>
      <c r="C108" s="709"/>
      <c r="D108" s="707"/>
      <c r="E108" s="803"/>
      <c r="F108" s="707"/>
      <c r="G108" s="39"/>
      <c r="H108" s="828"/>
      <c r="I108" s="84"/>
      <c r="J108" s="828"/>
      <c r="K108" s="47"/>
      <c r="L108" s="29"/>
      <c r="M108" s="32"/>
      <c r="N108" s="584"/>
      <c r="O108" s="583"/>
      <c r="P108" s="80">
        <v>0</v>
      </c>
      <c r="Q108" s="80"/>
      <c r="R108" s="80"/>
      <c r="S108" s="80"/>
      <c r="T108" s="80"/>
      <c r="U108" s="80"/>
      <c r="V108" s="80"/>
      <c r="W108" s="80"/>
      <c r="X108" s="80"/>
      <c r="Y108" s="80"/>
      <c r="Z108" s="80"/>
      <c r="AA108" s="307">
        <v>1542832145.8367782</v>
      </c>
      <c r="AB108" s="391" t="s">
        <v>32</v>
      </c>
      <c r="AC108" s="353"/>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3"/>
      <c r="AY108" s="353"/>
      <c r="AZ108" s="353"/>
      <c r="BA108" s="353"/>
      <c r="BB108" s="353"/>
      <c r="BC108" s="353"/>
      <c r="BD108" s="353"/>
      <c r="BE108" s="353"/>
      <c r="BF108" s="353"/>
      <c r="BG108" s="353"/>
      <c r="BH108" s="353"/>
      <c r="BI108" s="353"/>
      <c r="BJ108" s="353"/>
      <c r="BK108" s="353"/>
      <c r="BL108" s="353"/>
      <c r="BM108" s="353"/>
      <c r="BN108" s="353"/>
      <c r="BO108" s="353"/>
      <c r="BP108" s="353"/>
      <c r="BQ108" s="353"/>
      <c r="BR108" s="353"/>
      <c r="BS108" s="353"/>
      <c r="BT108" s="353"/>
      <c r="BU108" s="353"/>
      <c r="BV108" s="353"/>
      <c r="BW108" s="353"/>
      <c r="BX108" s="353"/>
      <c r="BY108" s="353"/>
      <c r="BZ108" s="353"/>
      <c r="CA108" s="353"/>
      <c r="CB108" s="353"/>
      <c r="CC108" s="353"/>
      <c r="CD108" s="353"/>
      <c r="CE108" s="353"/>
      <c r="CF108" s="353"/>
      <c r="CG108" s="353"/>
      <c r="CH108" s="353"/>
      <c r="CI108" s="353"/>
      <c r="CJ108" s="353"/>
      <c r="CK108" s="353"/>
      <c r="CL108" s="353"/>
      <c r="CM108" s="353"/>
      <c r="CN108" s="353"/>
      <c r="CO108" s="353"/>
      <c r="CP108" s="353"/>
      <c r="CQ108" s="353"/>
      <c r="CR108" s="353"/>
      <c r="CS108" s="353"/>
      <c r="CT108" s="353"/>
      <c r="CU108" s="353"/>
      <c r="CV108" s="353"/>
      <c r="CW108" s="353"/>
      <c r="CX108" s="353"/>
      <c r="CY108" s="353"/>
      <c r="CZ108" s="353"/>
      <c r="DA108" s="353"/>
      <c r="DB108" s="353"/>
      <c r="DC108" s="353"/>
      <c r="DD108" s="353"/>
      <c r="DE108" s="353"/>
      <c r="DF108" s="353"/>
      <c r="DG108" s="353"/>
      <c r="DH108" s="353"/>
      <c r="DI108" s="353"/>
      <c r="DJ108" s="353"/>
      <c r="DK108" s="353"/>
      <c r="DL108" s="353"/>
      <c r="DM108" s="353"/>
      <c r="DN108" s="353"/>
      <c r="DO108" s="353"/>
      <c r="DP108" s="353"/>
      <c r="DQ108" s="353"/>
      <c r="DR108" s="353"/>
      <c r="DS108" s="353"/>
      <c r="DT108" s="354"/>
      <c r="DU108" s="354"/>
    </row>
    <row r="109" spans="1:125" ht="17.25" thickBot="1" x14ac:dyDescent="0.3">
      <c r="A109" s="656"/>
      <c r="B109" s="707"/>
      <c r="C109" s="709"/>
      <c r="D109" s="707"/>
      <c r="E109" s="803"/>
      <c r="F109" s="707"/>
      <c r="G109" s="39"/>
      <c r="H109" s="827" t="s">
        <v>367</v>
      </c>
      <c r="I109" s="84"/>
      <c r="J109" s="827" t="s">
        <v>355</v>
      </c>
      <c r="K109" s="47"/>
      <c r="L109" s="29"/>
      <c r="M109" s="32"/>
      <c r="N109" s="584"/>
      <c r="O109" s="583"/>
      <c r="P109" s="250">
        <v>0</v>
      </c>
      <c r="Q109" s="250"/>
      <c r="R109" s="250"/>
      <c r="S109" s="250"/>
      <c r="T109" s="250"/>
      <c r="U109" s="250"/>
      <c r="V109" s="250"/>
      <c r="W109" s="250"/>
      <c r="X109" s="250"/>
      <c r="Y109" s="250"/>
      <c r="Z109" s="250"/>
      <c r="AA109" s="369">
        <v>60332220.857552998</v>
      </c>
      <c r="AB109" s="393" t="s">
        <v>880</v>
      </c>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row>
    <row r="110" spans="1:125" ht="15" customHeight="1" thickBot="1" x14ac:dyDescent="0.3">
      <c r="A110" s="656"/>
      <c r="B110" s="707"/>
      <c r="C110" s="709"/>
      <c r="D110" s="707"/>
      <c r="E110" s="803"/>
      <c r="F110" s="707"/>
      <c r="G110" s="39" t="s">
        <v>366</v>
      </c>
      <c r="H110" s="828"/>
      <c r="I110" s="84">
        <v>3203002</v>
      </c>
      <c r="J110" s="828"/>
      <c r="K110" s="47" t="s">
        <v>252</v>
      </c>
      <c r="L110" s="29" t="s">
        <v>356</v>
      </c>
      <c r="M110" s="32" t="s">
        <v>357</v>
      </c>
      <c r="N110" s="584"/>
      <c r="O110" s="583"/>
      <c r="P110" s="252">
        <v>0</v>
      </c>
      <c r="Q110" s="253"/>
      <c r="R110" s="253"/>
      <c r="S110" s="253"/>
      <c r="T110" s="253"/>
      <c r="U110" s="253"/>
      <c r="V110" s="253"/>
      <c r="W110" s="253"/>
      <c r="X110" s="253"/>
      <c r="Y110" s="253"/>
      <c r="Z110" s="253"/>
      <c r="AA110" s="308">
        <v>1992824855.0391715</v>
      </c>
      <c r="AB110" s="391" t="s">
        <v>32</v>
      </c>
      <c r="AC110" s="353"/>
      <c r="AD110" s="353"/>
      <c r="AE110" s="353"/>
      <c r="AF110" s="353"/>
      <c r="AG110" s="353"/>
      <c r="AH110" s="353"/>
      <c r="AI110" s="353"/>
      <c r="AJ110" s="353"/>
      <c r="AK110" s="353"/>
      <c r="AL110" s="353"/>
      <c r="AM110" s="353"/>
      <c r="AN110" s="353"/>
      <c r="AO110" s="353"/>
      <c r="AP110" s="353"/>
      <c r="AQ110" s="353"/>
      <c r="AR110" s="353"/>
      <c r="AS110" s="353"/>
      <c r="AT110" s="353"/>
      <c r="AU110" s="353"/>
      <c r="AV110" s="353"/>
      <c r="AW110" s="353"/>
      <c r="AX110" s="353"/>
      <c r="AY110" s="353"/>
      <c r="AZ110" s="353"/>
      <c r="BA110" s="353"/>
      <c r="BB110" s="353"/>
      <c r="BC110" s="353"/>
      <c r="BD110" s="353"/>
      <c r="BE110" s="353"/>
      <c r="BF110" s="353"/>
      <c r="BG110" s="353"/>
      <c r="BH110" s="353"/>
      <c r="BI110" s="353"/>
      <c r="BJ110" s="353"/>
      <c r="BK110" s="353"/>
      <c r="BL110" s="353"/>
      <c r="BM110" s="353"/>
      <c r="BN110" s="353"/>
      <c r="BO110" s="353"/>
      <c r="BP110" s="353"/>
      <c r="BQ110" s="353"/>
      <c r="BR110" s="353"/>
      <c r="BS110" s="353"/>
      <c r="BT110" s="353"/>
      <c r="BU110" s="353"/>
      <c r="BV110" s="353"/>
      <c r="BW110" s="353"/>
      <c r="BX110" s="353"/>
      <c r="BY110" s="353"/>
      <c r="BZ110" s="353"/>
      <c r="CA110" s="353"/>
      <c r="CB110" s="353"/>
      <c r="CC110" s="353"/>
      <c r="CD110" s="353"/>
      <c r="CE110" s="353"/>
      <c r="CF110" s="353"/>
      <c r="CG110" s="353"/>
      <c r="CH110" s="353"/>
      <c r="CI110" s="353"/>
      <c r="CJ110" s="353"/>
      <c r="CK110" s="353"/>
      <c r="CL110" s="353"/>
      <c r="CM110" s="353"/>
      <c r="CN110" s="353"/>
      <c r="CO110" s="353"/>
      <c r="CP110" s="353"/>
      <c r="CQ110" s="353"/>
      <c r="CR110" s="353"/>
      <c r="CS110" s="353"/>
      <c r="CT110" s="353"/>
      <c r="CU110" s="353"/>
      <c r="CV110" s="353"/>
      <c r="CW110" s="353"/>
      <c r="CX110" s="353"/>
      <c r="CY110" s="353"/>
      <c r="CZ110" s="353"/>
      <c r="DA110" s="353"/>
      <c r="DB110" s="353"/>
      <c r="DC110" s="353"/>
      <c r="DD110" s="353"/>
      <c r="DE110" s="353"/>
      <c r="DF110" s="353"/>
      <c r="DG110" s="353"/>
      <c r="DH110" s="353"/>
      <c r="DI110" s="353"/>
      <c r="DJ110" s="353"/>
      <c r="DK110" s="353"/>
      <c r="DL110" s="353"/>
      <c r="DM110" s="353"/>
      <c r="DN110" s="353"/>
      <c r="DO110" s="353"/>
      <c r="DP110" s="353"/>
      <c r="DQ110" s="353"/>
      <c r="DR110" s="353"/>
      <c r="DS110" s="353"/>
      <c r="DT110" s="354"/>
      <c r="DU110" s="354"/>
    </row>
    <row r="111" spans="1:125" ht="16.5" x14ac:dyDescent="0.25">
      <c r="A111" s="656"/>
      <c r="B111" s="707"/>
      <c r="C111" s="709"/>
      <c r="D111" s="707"/>
      <c r="E111" s="813">
        <v>0.25</v>
      </c>
      <c r="F111" s="830" t="s">
        <v>368</v>
      </c>
      <c r="G111" s="39"/>
      <c r="H111" s="642" t="s">
        <v>370</v>
      </c>
      <c r="I111" s="48"/>
      <c r="J111" s="642" t="s">
        <v>355</v>
      </c>
      <c r="K111" s="47"/>
      <c r="L111" s="29"/>
      <c r="M111" s="32"/>
      <c r="N111" s="584"/>
      <c r="O111" s="583"/>
      <c r="P111" s="311">
        <v>1039523151.9754629</v>
      </c>
      <c r="Q111" s="251"/>
      <c r="R111" s="254"/>
      <c r="S111" s="251"/>
      <c r="T111" s="251"/>
      <c r="U111" s="254"/>
      <c r="V111" s="254"/>
      <c r="W111" s="251"/>
      <c r="X111" s="251"/>
      <c r="Y111" s="254"/>
      <c r="Z111" s="251"/>
      <c r="AA111" s="80"/>
      <c r="AB111" s="391"/>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c r="BF111" s="353"/>
      <c r="BG111" s="353"/>
      <c r="BH111" s="353"/>
      <c r="BI111" s="353"/>
      <c r="BJ111" s="353"/>
      <c r="BK111" s="353"/>
      <c r="BL111" s="353"/>
      <c r="BM111" s="353"/>
      <c r="BN111" s="353"/>
      <c r="BO111" s="353"/>
      <c r="BP111" s="353"/>
      <c r="BQ111" s="353"/>
      <c r="BR111" s="353"/>
      <c r="BS111" s="353"/>
      <c r="BT111" s="353"/>
      <c r="BU111" s="353"/>
      <c r="BV111" s="353"/>
      <c r="BW111" s="353"/>
      <c r="BX111" s="353"/>
      <c r="BY111" s="353"/>
      <c r="BZ111" s="353"/>
      <c r="CA111" s="353"/>
      <c r="CB111" s="353"/>
      <c r="CC111" s="353"/>
      <c r="CD111" s="353"/>
      <c r="CE111" s="353"/>
      <c r="CF111" s="353"/>
      <c r="CG111" s="353"/>
      <c r="CH111" s="353"/>
      <c r="CI111" s="353"/>
      <c r="CJ111" s="353"/>
      <c r="CK111" s="353"/>
      <c r="CL111" s="353"/>
      <c r="CM111" s="353"/>
      <c r="CN111" s="353"/>
      <c r="CO111" s="353"/>
      <c r="CP111" s="353"/>
      <c r="CQ111" s="353"/>
      <c r="CR111" s="353"/>
      <c r="CS111" s="353"/>
      <c r="CT111" s="353"/>
      <c r="CU111" s="353"/>
      <c r="CV111" s="353"/>
      <c r="CW111" s="353"/>
      <c r="CX111" s="353"/>
      <c r="CY111" s="353"/>
      <c r="CZ111" s="353"/>
      <c r="DA111" s="353"/>
      <c r="DB111" s="353"/>
      <c r="DC111" s="353"/>
      <c r="DD111" s="353"/>
      <c r="DE111" s="353"/>
      <c r="DF111" s="353"/>
      <c r="DG111" s="353"/>
      <c r="DH111" s="353"/>
      <c r="DI111" s="353"/>
      <c r="DJ111" s="353"/>
      <c r="DK111" s="353"/>
      <c r="DL111" s="353"/>
      <c r="DM111" s="353"/>
      <c r="DN111" s="353"/>
      <c r="DO111" s="353"/>
      <c r="DP111" s="353"/>
      <c r="DQ111" s="353"/>
      <c r="DR111" s="353"/>
      <c r="DS111" s="353"/>
      <c r="DT111" s="354"/>
      <c r="DU111" s="354"/>
    </row>
    <row r="112" spans="1:125" ht="24" customHeight="1" x14ac:dyDescent="0.25">
      <c r="A112" s="656"/>
      <c r="B112" s="707"/>
      <c r="C112" s="709"/>
      <c r="D112" s="707"/>
      <c r="E112" s="814"/>
      <c r="F112" s="831"/>
      <c r="G112" s="39" t="s">
        <v>369</v>
      </c>
      <c r="H112" s="643"/>
      <c r="I112" s="48">
        <v>3203002</v>
      </c>
      <c r="J112" s="643"/>
      <c r="K112" s="47" t="s">
        <v>252</v>
      </c>
      <c r="L112" s="29">
        <v>320300215</v>
      </c>
      <c r="M112" s="32" t="s">
        <v>371</v>
      </c>
      <c r="N112" s="584"/>
      <c r="O112" s="583"/>
      <c r="P112" s="307">
        <v>39477994.349779442</v>
      </c>
      <c r="Q112" s="15"/>
      <c r="R112" s="243"/>
      <c r="S112" s="15"/>
      <c r="T112" s="15"/>
      <c r="U112" s="243"/>
      <c r="V112" s="243"/>
      <c r="W112" s="15"/>
      <c r="X112" s="15"/>
      <c r="Y112" s="243"/>
      <c r="Z112" s="15"/>
      <c r="AA112" s="368"/>
      <c r="AB112" s="393" t="s">
        <v>880</v>
      </c>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row>
    <row r="113" spans="1:125" ht="30.75" customHeight="1" x14ac:dyDescent="0.25">
      <c r="A113" s="656"/>
      <c r="B113" s="707"/>
      <c r="C113" s="709"/>
      <c r="D113" s="707"/>
      <c r="E113" s="814"/>
      <c r="F113" s="831"/>
      <c r="G113" s="703" t="s">
        <v>372</v>
      </c>
      <c r="H113" s="665" t="s">
        <v>373</v>
      </c>
      <c r="I113" s="48">
        <v>3203002</v>
      </c>
      <c r="J113" s="64" t="s">
        <v>355</v>
      </c>
      <c r="K113" s="47" t="s">
        <v>252</v>
      </c>
      <c r="L113" s="26">
        <v>320300214</v>
      </c>
      <c r="M113" s="32" t="s">
        <v>374</v>
      </c>
      <c r="N113" s="584"/>
      <c r="O113" s="583"/>
      <c r="P113" s="307">
        <v>243638238.74424908</v>
      </c>
      <c r="Q113" s="307">
        <v>538443382.4325</v>
      </c>
      <c r="R113" s="307">
        <v>2359099939.5642605</v>
      </c>
      <c r="S113" s="307">
        <v>1557986959.7030101</v>
      </c>
      <c r="T113" s="307">
        <v>1667366177.2851896</v>
      </c>
      <c r="U113" s="307">
        <v>662772364.5855</v>
      </c>
      <c r="V113" s="307">
        <v>3410644543.9136496</v>
      </c>
      <c r="W113" s="307">
        <v>744792228.84826803</v>
      </c>
      <c r="X113" s="307">
        <v>809619762.57916415</v>
      </c>
      <c r="Y113" s="307">
        <v>2210312065.66818</v>
      </c>
      <c r="Z113" s="307">
        <v>2365190789.6082673</v>
      </c>
      <c r="AA113" s="307">
        <v>942270091.14798605</v>
      </c>
      <c r="AB113" s="391" t="s">
        <v>32</v>
      </c>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3"/>
      <c r="AY113" s="353"/>
      <c r="AZ113" s="353"/>
      <c r="BA113" s="353"/>
      <c r="BB113" s="353"/>
      <c r="BC113" s="353"/>
      <c r="BD113" s="353"/>
      <c r="BE113" s="353"/>
      <c r="BF113" s="353"/>
      <c r="BG113" s="353"/>
      <c r="BH113" s="353"/>
      <c r="BI113" s="353"/>
      <c r="BJ113" s="353"/>
      <c r="BK113" s="353"/>
      <c r="BL113" s="353"/>
      <c r="BM113" s="353"/>
      <c r="BN113" s="353"/>
      <c r="BO113" s="353"/>
      <c r="BP113" s="353"/>
      <c r="BQ113" s="353"/>
      <c r="BR113" s="353"/>
      <c r="BS113" s="353"/>
      <c r="BT113" s="353"/>
      <c r="BU113" s="353"/>
      <c r="BV113" s="353"/>
      <c r="BW113" s="353"/>
      <c r="BX113" s="353"/>
      <c r="BY113" s="353"/>
      <c r="BZ113" s="353"/>
      <c r="CA113" s="353"/>
      <c r="CB113" s="353"/>
      <c r="CC113" s="353"/>
      <c r="CD113" s="353"/>
      <c r="CE113" s="353"/>
      <c r="CF113" s="353"/>
      <c r="CG113" s="353"/>
      <c r="CH113" s="353"/>
      <c r="CI113" s="353"/>
      <c r="CJ113" s="353"/>
      <c r="CK113" s="353"/>
      <c r="CL113" s="353"/>
      <c r="CM113" s="353"/>
      <c r="CN113" s="353"/>
      <c r="CO113" s="353"/>
      <c r="CP113" s="353"/>
      <c r="CQ113" s="353"/>
      <c r="CR113" s="353"/>
      <c r="CS113" s="353"/>
      <c r="CT113" s="353"/>
      <c r="CU113" s="353"/>
      <c r="CV113" s="353"/>
      <c r="CW113" s="353"/>
      <c r="CX113" s="353"/>
      <c r="CY113" s="353"/>
      <c r="CZ113" s="353"/>
      <c r="DA113" s="353"/>
      <c r="DB113" s="353"/>
      <c r="DC113" s="353"/>
      <c r="DD113" s="353"/>
      <c r="DE113" s="353"/>
      <c r="DF113" s="353"/>
      <c r="DG113" s="353"/>
      <c r="DH113" s="353"/>
      <c r="DI113" s="353"/>
      <c r="DJ113" s="353"/>
      <c r="DK113" s="353"/>
      <c r="DL113" s="353"/>
      <c r="DM113" s="353"/>
      <c r="DN113" s="353"/>
      <c r="DO113" s="353"/>
      <c r="DP113" s="353"/>
      <c r="DQ113" s="353"/>
      <c r="DR113" s="353"/>
      <c r="DS113" s="353"/>
      <c r="DT113" s="354"/>
      <c r="DU113" s="354"/>
    </row>
    <row r="114" spans="1:125" ht="50.25" customHeight="1" x14ac:dyDescent="0.25">
      <c r="A114" s="656"/>
      <c r="B114" s="707"/>
      <c r="C114" s="709"/>
      <c r="D114" s="707"/>
      <c r="E114" s="814"/>
      <c r="F114" s="831"/>
      <c r="G114" s="703"/>
      <c r="H114" s="665"/>
      <c r="I114" s="689" t="s">
        <v>375</v>
      </c>
      <c r="J114" s="704" t="s">
        <v>376</v>
      </c>
      <c r="K114" s="705" t="s">
        <v>377</v>
      </c>
      <c r="L114" s="26" t="s">
        <v>378</v>
      </c>
      <c r="M114" s="32" t="s">
        <v>379</v>
      </c>
      <c r="N114" s="584"/>
      <c r="O114" s="583"/>
      <c r="P114" s="75">
        <v>0</v>
      </c>
      <c r="Q114" s="75"/>
      <c r="R114" s="75"/>
      <c r="S114" s="307">
        <v>15000000</v>
      </c>
      <c r="T114" s="75"/>
      <c r="U114" s="307">
        <v>17000000</v>
      </c>
      <c r="V114" s="75"/>
      <c r="W114" s="307">
        <v>19000000</v>
      </c>
      <c r="X114" s="75"/>
      <c r="Y114" s="307">
        <v>21000000</v>
      </c>
      <c r="Z114" s="75"/>
      <c r="AA114" s="369">
        <v>22000000</v>
      </c>
      <c r="AB114" s="393" t="s">
        <v>880</v>
      </c>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row>
    <row r="115" spans="1:125" ht="47.25" customHeight="1" x14ac:dyDescent="0.25">
      <c r="A115" s="656"/>
      <c r="B115" s="707"/>
      <c r="C115" s="709"/>
      <c r="D115" s="707"/>
      <c r="E115" s="815"/>
      <c r="F115" s="832"/>
      <c r="G115" s="703"/>
      <c r="H115" s="665"/>
      <c r="I115" s="689"/>
      <c r="J115" s="704"/>
      <c r="K115" s="705"/>
      <c r="L115" s="26" t="s">
        <v>380</v>
      </c>
      <c r="M115" s="32" t="s">
        <v>381</v>
      </c>
      <c r="N115" s="584"/>
      <c r="O115" s="583"/>
      <c r="P115" s="307">
        <v>22558853.914159708</v>
      </c>
      <c r="Q115" s="307">
        <v>49385000</v>
      </c>
      <c r="R115" s="307">
        <v>155562750</v>
      </c>
      <c r="S115" s="307">
        <v>27223481.25</v>
      </c>
      <c r="T115" s="307">
        <v>71461638.28125</v>
      </c>
      <c r="U115" s="307">
        <v>120055552.3125</v>
      </c>
      <c r="V115" s="307">
        <v>189087494.89218751</v>
      </c>
      <c r="W115" s="307">
        <v>66180623.212265618</v>
      </c>
      <c r="X115" s="307">
        <v>34744827.186439462</v>
      </c>
      <c r="Y115" s="307">
        <v>255374479.82033005</v>
      </c>
      <c r="Z115" s="307">
        <v>153224687.89219806</v>
      </c>
      <c r="AA115" s="307">
        <v>80442961.143403992</v>
      </c>
      <c r="AB115" s="391" t="s">
        <v>32</v>
      </c>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c r="BB115" s="353"/>
      <c r="BC115" s="353"/>
      <c r="BD115" s="353"/>
      <c r="BE115" s="353"/>
      <c r="BF115" s="353"/>
      <c r="BG115" s="353"/>
      <c r="BH115" s="353"/>
      <c r="BI115" s="353"/>
      <c r="BJ115" s="353"/>
      <c r="BK115" s="353"/>
      <c r="BL115" s="353"/>
      <c r="BM115" s="353"/>
      <c r="BN115" s="353"/>
      <c r="BO115" s="353"/>
      <c r="BP115" s="353"/>
      <c r="BQ115" s="353"/>
      <c r="BR115" s="353"/>
      <c r="BS115" s="353"/>
      <c r="BT115" s="353"/>
      <c r="BU115" s="353"/>
      <c r="BV115" s="353"/>
      <c r="BW115" s="353"/>
      <c r="BX115" s="353"/>
      <c r="BY115" s="353"/>
      <c r="BZ115" s="353"/>
      <c r="CA115" s="353"/>
      <c r="CB115" s="353"/>
      <c r="CC115" s="353"/>
      <c r="CD115" s="353"/>
      <c r="CE115" s="353"/>
      <c r="CF115" s="353"/>
      <c r="CG115" s="353"/>
      <c r="CH115" s="353"/>
      <c r="CI115" s="353"/>
      <c r="CJ115" s="353"/>
      <c r="CK115" s="353"/>
      <c r="CL115" s="353"/>
      <c r="CM115" s="353"/>
      <c r="CN115" s="353"/>
      <c r="CO115" s="353"/>
      <c r="CP115" s="353"/>
      <c r="CQ115" s="353"/>
      <c r="CR115" s="353"/>
      <c r="CS115" s="353"/>
      <c r="CT115" s="353"/>
      <c r="CU115" s="353"/>
      <c r="CV115" s="353"/>
      <c r="CW115" s="353"/>
      <c r="CX115" s="353"/>
      <c r="CY115" s="353"/>
      <c r="CZ115" s="353"/>
      <c r="DA115" s="353"/>
      <c r="DB115" s="353"/>
      <c r="DC115" s="353"/>
      <c r="DD115" s="353"/>
      <c r="DE115" s="353"/>
      <c r="DF115" s="353"/>
      <c r="DG115" s="353"/>
      <c r="DH115" s="353"/>
      <c r="DI115" s="353"/>
      <c r="DJ115" s="353"/>
      <c r="DK115" s="353"/>
      <c r="DL115" s="353"/>
      <c r="DM115" s="353"/>
      <c r="DN115" s="353"/>
      <c r="DO115" s="353"/>
      <c r="DP115" s="353"/>
      <c r="DQ115" s="353"/>
      <c r="DR115" s="353"/>
      <c r="DS115" s="353"/>
      <c r="DT115" s="354"/>
      <c r="DU115" s="354"/>
    </row>
    <row r="116" spans="1:125" ht="42" customHeight="1" x14ac:dyDescent="0.25">
      <c r="A116" s="656"/>
      <c r="B116" s="707"/>
      <c r="C116" s="709"/>
      <c r="D116" s="707"/>
      <c r="E116" s="813">
        <v>0.1</v>
      </c>
      <c r="F116" s="706" t="s">
        <v>382</v>
      </c>
      <c r="G116" s="39" t="s">
        <v>383</v>
      </c>
      <c r="H116" s="64" t="s">
        <v>384</v>
      </c>
      <c r="I116" s="48">
        <v>3203002</v>
      </c>
      <c r="J116" s="64" t="s">
        <v>355</v>
      </c>
      <c r="K116" s="47" t="s">
        <v>252</v>
      </c>
      <c r="L116" s="26">
        <v>320300210</v>
      </c>
      <c r="M116" s="49" t="s">
        <v>385</v>
      </c>
      <c r="N116" s="584"/>
      <c r="O116" s="583"/>
      <c r="P116" s="307">
        <v>211829731.43101907</v>
      </c>
      <c r="Q116" s="307">
        <v>649559632.4325</v>
      </c>
      <c r="R116" s="243"/>
      <c r="S116" s="307">
        <v>673053687.62615705</v>
      </c>
      <c r="T116" s="307">
        <v>741340977.1649766</v>
      </c>
      <c r="U116" s="243"/>
      <c r="V116" s="243"/>
      <c r="W116" s="307">
        <v>813427696.25746727</v>
      </c>
      <c r="X116" s="307">
        <v>879109416.95204306</v>
      </c>
      <c r="Y116" s="243"/>
      <c r="Z116" s="307">
        <v>1259207738.7502327</v>
      </c>
      <c r="AA116" s="369">
        <v>349613248.20194876</v>
      </c>
      <c r="AB116" s="393" t="s">
        <v>880</v>
      </c>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row>
    <row r="117" spans="1:125" ht="44.25" customHeight="1" x14ac:dyDescent="0.25">
      <c r="A117" s="656"/>
      <c r="B117" s="707"/>
      <c r="C117" s="709"/>
      <c r="D117" s="707"/>
      <c r="E117" s="814"/>
      <c r="F117" s="706"/>
      <c r="G117" s="39" t="s">
        <v>386</v>
      </c>
      <c r="H117" s="64" t="s">
        <v>387</v>
      </c>
      <c r="I117" s="48">
        <v>3203044</v>
      </c>
      <c r="J117" s="64" t="s">
        <v>388</v>
      </c>
      <c r="K117" s="47" t="s">
        <v>389</v>
      </c>
      <c r="L117" s="26">
        <v>320304400</v>
      </c>
      <c r="M117" s="32" t="s">
        <v>390</v>
      </c>
      <c r="N117" s="584"/>
      <c r="O117" s="583"/>
      <c r="P117" s="307">
        <v>657823244.60947251</v>
      </c>
      <c r="Q117" s="307">
        <v>1017440563.8740001</v>
      </c>
      <c r="R117" s="307">
        <v>2435199937.6147203</v>
      </c>
      <c r="S117" s="307">
        <v>483995987.60092598</v>
      </c>
      <c r="T117" s="307">
        <v>1710119156.1899374</v>
      </c>
      <c r="U117" s="307">
        <v>543817891.66840005</v>
      </c>
      <c r="V117" s="307">
        <v>2642048590.3556437</v>
      </c>
      <c r="W117" s="307">
        <v>611033783.07861447</v>
      </c>
      <c r="X117" s="307">
        <v>647695810.06333137</v>
      </c>
      <c r="Y117" s="307">
        <v>2059672676.0013936</v>
      </c>
      <c r="Z117" s="307">
        <v>1455502024.3743181</v>
      </c>
      <c r="AA117" s="307">
        <v>1542832145.8367777</v>
      </c>
      <c r="AB117" s="391" t="s">
        <v>32</v>
      </c>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c r="BO117" s="353"/>
      <c r="BP117" s="353"/>
      <c r="BQ117" s="353"/>
      <c r="BR117" s="353"/>
      <c r="BS117" s="353"/>
      <c r="BT117" s="353"/>
      <c r="BU117" s="353"/>
      <c r="BV117" s="353"/>
      <c r="BW117" s="353"/>
      <c r="BX117" s="353"/>
      <c r="BY117" s="353"/>
      <c r="BZ117" s="353"/>
      <c r="CA117" s="353"/>
      <c r="CB117" s="353"/>
      <c r="CC117" s="353"/>
      <c r="CD117" s="353"/>
      <c r="CE117" s="353"/>
      <c r="CF117" s="353"/>
      <c r="CG117" s="353"/>
      <c r="CH117" s="353"/>
      <c r="CI117" s="353"/>
      <c r="CJ117" s="353"/>
      <c r="CK117" s="353"/>
      <c r="CL117" s="353"/>
      <c r="CM117" s="353"/>
      <c r="CN117" s="353"/>
      <c r="CO117" s="353"/>
      <c r="CP117" s="353"/>
      <c r="CQ117" s="353"/>
      <c r="CR117" s="353"/>
      <c r="CS117" s="353"/>
      <c r="CT117" s="353"/>
      <c r="CU117" s="353"/>
      <c r="CV117" s="353"/>
      <c r="CW117" s="353"/>
      <c r="CX117" s="353"/>
      <c r="CY117" s="353"/>
      <c r="CZ117" s="353"/>
      <c r="DA117" s="353"/>
      <c r="DB117" s="353"/>
      <c r="DC117" s="353"/>
      <c r="DD117" s="353"/>
      <c r="DE117" s="353"/>
      <c r="DF117" s="353"/>
      <c r="DG117" s="353"/>
      <c r="DH117" s="353"/>
      <c r="DI117" s="353"/>
      <c r="DJ117" s="353"/>
      <c r="DK117" s="353"/>
      <c r="DL117" s="353"/>
      <c r="DM117" s="353"/>
      <c r="DN117" s="353"/>
      <c r="DO117" s="353"/>
      <c r="DP117" s="353"/>
      <c r="DQ117" s="353"/>
      <c r="DR117" s="353"/>
      <c r="DS117" s="353"/>
      <c r="DT117" s="354"/>
      <c r="DU117" s="354"/>
    </row>
    <row r="118" spans="1:125" ht="48" customHeight="1" x14ac:dyDescent="0.25">
      <c r="A118" s="656"/>
      <c r="B118" s="707"/>
      <c r="C118" s="709"/>
      <c r="D118" s="707"/>
      <c r="E118" s="815"/>
      <c r="F118" s="706"/>
      <c r="G118" s="39" t="s">
        <v>391</v>
      </c>
      <c r="H118" s="64" t="s">
        <v>392</v>
      </c>
      <c r="I118" s="48">
        <v>3203004</v>
      </c>
      <c r="J118" s="64" t="s">
        <v>393</v>
      </c>
      <c r="K118" s="47" t="s">
        <v>394</v>
      </c>
      <c r="L118" s="26">
        <v>320300400</v>
      </c>
      <c r="M118" s="49" t="s">
        <v>395</v>
      </c>
      <c r="N118" s="584"/>
      <c r="O118" s="583"/>
      <c r="P118" s="307">
        <v>129940393.99693286</v>
      </c>
      <c r="Q118" s="307">
        <v>1579433921.8020003</v>
      </c>
      <c r="R118" s="80"/>
      <c r="S118" s="80"/>
      <c r="T118" s="307">
        <v>813131636.38945007</v>
      </c>
      <c r="U118" s="307">
        <v>679772364.58550012</v>
      </c>
      <c r="V118" s="80"/>
      <c r="W118" s="80"/>
      <c r="X118" s="307">
        <v>1322378945.5459681</v>
      </c>
      <c r="Y118" s="307">
        <v>2231312065.6681767</v>
      </c>
      <c r="Z118" s="307">
        <v>2911004048.7486367</v>
      </c>
      <c r="AA118" s="307">
        <v>514277381.94559258</v>
      </c>
      <c r="AB118" s="391" t="s">
        <v>32</v>
      </c>
      <c r="AC118" s="353"/>
      <c r="AD118" s="353"/>
      <c r="AE118" s="353"/>
      <c r="AF118" s="353"/>
      <c r="AG118" s="353"/>
      <c r="AH118" s="353"/>
      <c r="AI118" s="353"/>
      <c r="AJ118" s="353"/>
      <c r="AK118" s="353"/>
      <c r="AL118" s="353"/>
      <c r="AM118" s="353"/>
      <c r="AN118" s="353"/>
      <c r="AO118" s="353"/>
      <c r="AP118" s="353"/>
      <c r="AQ118" s="353"/>
      <c r="AR118" s="353"/>
      <c r="AS118" s="353"/>
      <c r="AT118" s="353"/>
      <c r="AU118" s="353"/>
      <c r="AV118" s="353"/>
      <c r="AW118" s="353"/>
      <c r="AX118" s="353"/>
      <c r="AY118" s="353"/>
      <c r="AZ118" s="353"/>
      <c r="BA118" s="353"/>
      <c r="BB118" s="353"/>
      <c r="BC118" s="353"/>
      <c r="BD118" s="353"/>
      <c r="BE118" s="353"/>
      <c r="BF118" s="353"/>
      <c r="BG118" s="353"/>
      <c r="BH118" s="353"/>
      <c r="BI118" s="353"/>
      <c r="BJ118" s="353"/>
      <c r="BK118" s="353"/>
      <c r="BL118" s="353"/>
      <c r="BM118" s="353"/>
      <c r="BN118" s="353"/>
      <c r="BO118" s="353"/>
      <c r="BP118" s="353"/>
      <c r="BQ118" s="353"/>
      <c r="BR118" s="353"/>
      <c r="BS118" s="353"/>
      <c r="BT118" s="353"/>
      <c r="BU118" s="353"/>
      <c r="BV118" s="353"/>
      <c r="BW118" s="353"/>
      <c r="BX118" s="353"/>
      <c r="BY118" s="353"/>
      <c r="BZ118" s="353"/>
      <c r="CA118" s="353"/>
      <c r="CB118" s="353"/>
      <c r="CC118" s="353"/>
      <c r="CD118" s="353"/>
      <c r="CE118" s="353"/>
      <c r="CF118" s="353"/>
      <c r="CG118" s="353"/>
      <c r="CH118" s="353"/>
      <c r="CI118" s="353"/>
      <c r="CJ118" s="353"/>
      <c r="CK118" s="353"/>
      <c r="CL118" s="353"/>
      <c r="CM118" s="353"/>
      <c r="CN118" s="353"/>
      <c r="CO118" s="353"/>
      <c r="CP118" s="353"/>
      <c r="CQ118" s="353"/>
      <c r="CR118" s="353"/>
      <c r="CS118" s="353"/>
      <c r="CT118" s="353"/>
      <c r="CU118" s="353"/>
      <c r="CV118" s="353"/>
      <c r="CW118" s="353"/>
      <c r="CX118" s="353"/>
      <c r="CY118" s="353"/>
      <c r="CZ118" s="353"/>
      <c r="DA118" s="353"/>
      <c r="DB118" s="353"/>
      <c r="DC118" s="353"/>
      <c r="DD118" s="353"/>
      <c r="DE118" s="353"/>
      <c r="DF118" s="353"/>
      <c r="DG118" s="353"/>
      <c r="DH118" s="353"/>
      <c r="DI118" s="353"/>
      <c r="DJ118" s="353"/>
      <c r="DK118" s="353"/>
      <c r="DL118" s="353"/>
      <c r="DM118" s="353"/>
      <c r="DN118" s="353"/>
      <c r="DO118" s="353"/>
      <c r="DP118" s="353"/>
      <c r="DQ118" s="353"/>
      <c r="DR118" s="353"/>
      <c r="DS118" s="353"/>
      <c r="DT118" s="354"/>
      <c r="DU118" s="354"/>
    </row>
    <row r="119" spans="1:125" s="121" customFormat="1" ht="18.75" customHeight="1" x14ac:dyDescent="0.25">
      <c r="A119" s="656"/>
      <c r="B119" s="707"/>
      <c r="C119" s="709"/>
      <c r="D119" s="115"/>
      <c r="E119" s="161"/>
      <c r="F119" s="122"/>
      <c r="G119" s="118"/>
      <c r="H119" s="136"/>
      <c r="I119" s="118"/>
      <c r="J119" s="136"/>
      <c r="K119" s="136"/>
      <c r="L119" s="118"/>
      <c r="M119" s="162"/>
      <c r="N119" s="162"/>
      <c r="O119" s="579">
        <v>2344791609.0210752</v>
      </c>
      <c r="P119" s="566">
        <f>SUM(P99:P118)</f>
        <v>2344791609.0210757</v>
      </c>
      <c r="Q119" s="132">
        <f t="shared" ref="Q119:AA119" si="12">SUM(Q99:Q118)</f>
        <v>3834262500.5410004</v>
      </c>
      <c r="R119" s="132">
        <f t="shared" si="12"/>
        <v>4949862627.1789808</v>
      </c>
      <c r="S119" s="132">
        <f t="shared" si="12"/>
        <v>4788526250.9587955</v>
      </c>
      <c r="T119" s="132">
        <f t="shared" si="12"/>
        <v>5003419585.3108034</v>
      </c>
      <c r="U119" s="132">
        <f t="shared" si="12"/>
        <v>4288731404.059876</v>
      </c>
      <c r="V119" s="132">
        <f t="shared" si="12"/>
        <v>6241780629.1614809</v>
      </c>
      <c r="W119" s="132">
        <f t="shared" si="12"/>
        <v>4814385554.3325377</v>
      </c>
      <c r="X119" s="132">
        <f t="shared" si="12"/>
        <v>5956769277.4307032</v>
      </c>
      <c r="Y119" s="132">
        <f t="shared" si="12"/>
        <v>6777671287.1580801</v>
      </c>
      <c r="Z119" s="132">
        <f t="shared" si="12"/>
        <v>8144129289.3736534</v>
      </c>
      <c r="AA119" s="132">
        <f t="shared" si="12"/>
        <v>7127868011.1526165</v>
      </c>
      <c r="AB119" s="395"/>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c r="BB119" s="353"/>
      <c r="BC119" s="353"/>
      <c r="BD119" s="353"/>
      <c r="BE119" s="353"/>
      <c r="BF119" s="353"/>
      <c r="BG119" s="353"/>
      <c r="BH119" s="353"/>
      <c r="BI119" s="353"/>
      <c r="BJ119" s="353"/>
      <c r="BK119" s="353"/>
      <c r="BL119" s="353"/>
      <c r="BM119" s="353"/>
      <c r="BN119" s="353"/>
      <c r="BO119" s="353"/>
      <c r="BP119" s="353"/>
      <c r="BQ119" s="353"/>
      <c r="BR119" s="353"/>
      <c r="BS119" s="353"/>
      <c r="BT119" s="353"/>
      <c r="BU119" s="353"/>
      <c r="BV119" s="353"/>
      <c r="BW119" s="353"/>
      <c r="BX119" s="353"/>
      <c r="BY119" s="353"/>
      <c r="BZ119" s="353"/>
      <c r="CA119" s="353"/>
      <c r="CB119" s="353"/>
      <c r="CC119" s="353"/>
      <c r="CD119" s="353"/>
      <c r="CE119" s="353"/>
      <c r="CF119" s="353"/>
      <c r="CG119" s="353"/>
      <c r="CH119" s="353"/>
      <c r="CI119" s="353"/>
      <c r="CJ119" s="353"/>
      <c r="CK119" s="353"/>
      <c r="CL119" s="353"/>
      <c r="CM119" s="353"/>
      <c r="CN119" s="353"/>
      <c r="CO119" s="353"/>
      <c r="CP119" s="353"/>
      <c r="CQ119" s="353"/>
      <c r="CR119" s="353"/>
      <c r="CS119" s="353"/>
      <c r="CT119" s="353"/>
      <c r="CU119" s="353"/>
      <c r="CV119" s="353"/>
      <c r="CW119" s="353"/>
      <c r="CX119" s="353"/>
      <c r="CY119" s="353"/>
      <c r="CZ119" s="353"/>
      <c r="DA119" s="353"/>
      <c r="DB119" s="353"/>
      <c r="DC119" s="353"/>
      <c r="DD119" s="353"/>
      <c r="DE119" s="353"/>
      <c r="DF119" s="353"/>
      <c r="DG119" s="353"/>
      <c r="DH119" s="353"/>
      <c r="DI119" s="353"/>
      <c r="DJ119" s="353"/>
      <c r="DK119" s="353"/>
      <c r="DL119" s="353"/>
      <c r="DM119" s="353"/>
      <c r="DN119" s="353"/>
      <c r="DO119" s="353"/>
      <c r="DP119" s="353"/>
      <c r="DQ119" s="353"/>
      <c r="DR119" s="353"/>
      <c r="DS119" s="353"/>
      <c r="DT119" s="354"/>
      <c r="DU119" s="354"/>
    </row>
    <row r="120" spans="1:125" ht="17.25" customHeight="1" x14ac:dyDescent="0.25">
      <c r="A120" s="656"/>
      <c r="B120" s="707"/>
      <c r="C120" s="709"/>
      <c r="D120" s="707" t="s">
        <v>396</v>
      </c>
      <c r="E120" s="803">
        <v>0.1</v>
      </c>
      <c r="F120" s="706" t="s">
        <v>397</v>
      </c>
      <c r="G120" s="703" t="s">
        <v>398</v>
      </c>
      <c r="H120" s="665" t="s">
        <v>399</v>
      </c>
      <c r="I120" s="48" t="s">
        <v>400</v>
      </c>
      <c r="J120" s="64" t="s">
        <v>401</v>
      </c>
      <c r="K120" s="47" t="s">
        <v>402</v>
      </c>
      <c r="L120" s="26" t="s">
        <v>403</v>
      </c>
      <c r="M120" s="49" t="s">
        <v>404</v>
      </c>
      <c r="N120" s="586"/>
      <c r="O120" s="585"/>
      <c r="P120" s="243"/>
      <c r="Q120" s="243"/>
      <c r="R120" s="243"/>
      <c r="S120" s="307">
        <v>27223481.25</v>
      </c>
      <c r="T120" s="243"/>
      <c r="U120" s="307">
        <v>30013888.078125</v>
      </c>
      <c r="V120" s="243"/>
      <c r="W120" s="307">
        <v>33090311.606132817</v>
      </c>
      <c r="X120" s="243"/>
      <c r="Y120" s="307">
        <v>36482068.545761436</v>
      </c>
      <c r="Z120" s="243"/>
      <c r="AA120" s="370"/>
      <c r="AB120" s="393" t="s">
        <v>880</v>
      </c>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row>
    <row r="121" spans="1:125" ht="29.25" customHeight="1" x14ac:dyDescent="0.25">
      <c r="A121" s="656"/>
      <c r="B121" s="707"/>
      <c r="C121" s="709"/>
      <c r="D121" s="707"/>
      <c r="E121" s="803"/>
      <c r="F121" s="706"/>
      <c r="G121" s="703"/>
      <c r="H121" s="665"/>
      <c r="I121" s="48" t="s">
        <v>375</v>
      </c>
      <c r="J121" s="64" t="s">
        <v>376</v>
      </c>
      <c r="K121" s="47" t="s">
        <v>405</v>
      </c>
      <c r="L121" s="26">
        <v>320300500</v>
      </c>
      <c r="M121" s="32" t="s">
        <v>406</v>
      </c>
      <c r="N121" s="586"/>
      <c r="O121" s="585"/>
      <c r="P121" s="255"/>
      <c r="Q121" s="255"/>
      <c r="R121" s="255"/>
      <c r="S121" s="307">
        <v>483995987.60092568</v>
      </c>
      <c r="T121" s="255"/>
      <c r="U121" s="307">
        <v>543817891.66840017</v>
      </c>
      <c r="V121" s="255"/>
      <c r="W121" s="307">
        <v>611033783.07861447</v>
      </c>
      <c r="X121" s="255"/>
      <c r="Y121" s="307">
        <v>686557558.6671313</v>
      </c>
      <c r="Z121" s="255"/>
      <c r="AA121" s="255"/>
      <c r="AB121" s="391" t="s">
        <v>32</v>
      </c>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c r="BB121" s="353"/>
      <c r="BC121" s="353"/>
      <c r="BD121" s="353"/>
      <c r="BE121" s="353"/>
      <c r="BF121" s="353"/>
      <c r="BG121" s="353"/>
      <c r="BH121" s="353"/>
      <c r="BI121" s="353"/>
      <c r="BJ121" s="353"/>
      <c r="BK121" s="353"/>
      <c r="BL121" s="353"/>
      <c r="BM121" s="353"/>
      <c r="BN121" s="353"/>
      <c r="BO121" s="353"/>
      <c r="BP121" s="353"/>
      <c r="BQ121" s="353"/>
      <c r="BR121" s="353"/>
      <c r="BS121" s="353"/>
      <c r="BT121" s="353"/>
      <c r="BU121" s="353"/>
      <c r="BV121" s="353"/>
      <c r="BW121" s="353"/>
      <c r="BX121" s="353"/>
      <c r="BY121" s="353"/>
      <c r="BZ121" s="353"/>
      <c r="CA121" s="353"/>
      <c r="CB121" s="353"/>
      <c r="CC121" s="353"/>
      <c r="CD121" s="353"/>
      <c r="CE121" s="353"/>
      <c r="CF121" s="353"/>
      <c r="CG121" s="353"/>
      <c r="CH121" s="353"/>
      <c r="CI121" s="353"/>
      <c r="CJ121" s="353"/>
      <c r="CK121" s="353"/>
      <c r="CL121" s="353"/>
      <c r="CM121" s="353"/>
      <c r="CN121" s="353"/>
      <c r="CO121" s="353"/>
      <c r="CP121" s="353"/>
      <c r="CQ121" s="353"/>
      <c r="CR121" s="353"/>
      <c r="CS121" s="353"/>
      <c r="CT121" s="353"/>
      <c r="CU121" s="353"/>
      <c r="CV121" s="353"/>
      <c r="CW121" s="353"/>
      <c r="CX121" s="353"/>
      <c r="CY121" s="353"/>
      <c r="CZ121" s="353"/>
      <c r="DA121" s="353"/>
      <c r="DB121" s="353"/>
      <c r="DC121" s="353"/>
      <c r="DD121" s="353"/>
      <c r="DE121" s="353"/>
      <c r="DF121" s="353"/>
      <c r="DG121" s="353"/>
      <c r="DH121" s="353"/>
      <c r="DI121" s="353"/>
      <c r="DJ121" s="353"/>
      <c r="DK121" s="353"/>
      <c r="DL121" s="353"/>
      <c r="DM121" s="353"/>
      <c r="DN121" s="353"/>
      <c r="DO121" s="353"/>
      <c r="DP121" s="353"/>
      <c r="DQ121" s="353"/>
      <c r="DR121" s="353"/>
      <c r="DS121" s="353"/>
      <c r="DT121" s="354"/>
      <c r="DU121" s="354"/>
    </row>
    <row r="122" spans="1:125" ht="66" x14ac:dyDescent="0.25">
      <c r="A122" s="656"/>
      <c r="B122" s="707"/>
      <c r="C122" s="709"/>
      <c r="D122" s="707"/>
      <c r="E122" s="78">
        <v>0</v>
      </c>
      <c r="F122" s="79" t="s">
        <v>407</v>
      </c>
      <c r="G122" s="39" t="s">
        <v>408</v>
      </c>
      <c r="H122" s="64" t="s">
        <v>409</v>
      </c>
      <c r="I122" s="48">
        <v>3203033</v>
      </c>
      <c r="J122" s="64" t="s">
        <v>410</v>
      </c>
      <c r="K122" s="47" t="s">
        <v>411</v>
      </c>
      <c r="L122" s="26">
        <v>320303300</v>
      </c>
      <c r="M122" s="31" t="s">
        <v>412</v>
      </c>
      <c r="N122" s="586"/>
      <c r="O122" s="585"/>
      <c r="P122" s="307">
        <v>22558853.914159711</v>
      </c>
      <c r="Q122" s="307">
        <v>910894411.89200008</v>
      </c>
      <c r="R122" s="307">
        <v>51854250</v>
      </c>
      <c r="S122" s="307">
        <v>27223481.25</v>
      </c>
      <c r="T122" s="307">
        <v>57169310.625</v>
      </c>
      <c r="U122" s="307">
        <v>1117649671.4149253</v>
      </c>
      <c r="V122" s="307">
        <v>63029164.964062557</v>
      </c>
      <c r="W122" s="307">
        <v>33090311.606132817</v>
      </c>
      <c r="X122" s="307">
        <v>1364881274.4995418</v>
      </c>
      <c r="Y122" s="307">
        <v>36482068.545761436</v>
      </c>
      <c r="Z122" s="307">
        <v>76612343.946099013</v>
      </c>
      <c r="AA122" s="369">
        <v>1623275106.9801817</v>
      </c>
      <c r="AB122" s="393" t="s">
        <v>880</v>
      </c>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row>
    <row r="123" spans="1:125" ht="49.5" x14ac:dyDescent="0.25">
      <c r="A123" s="656"/>
      <c r="B123" s="707"/>
      <c r="C123" s="709"/>
      <c r="D123" s="707"/>
      <c r="E123" s="803">
        <v>0.15</v>
      </c>
      <c r="F123" s="707" t="s">
        <v>413</v>
      </c>
      <c r="G123" s="39" t="s">
        <v>94</v>
      </c>
      <c r="H123" s="64" t="s">
        <v>414</v>
      </c>
      <c r="I123" s="48">
        <v>3203005</v>
      </c>
      <c r="J123" s="64" t="s">
        <v>376</v>
      </c>
      <c r="K123" s="47" t="s">
        <v>405</v>
      </c>
      <c r="L123" s="26">
        <v>320300500</v>
      </c>
      <c r="M123" s="32" t="s">
        <v>406</v>
      </c>
      <c r="N123" s="586"/>
      <c r="O123" s="585"/>
      <c r="P123" s="312"/>
      <c r="Q123" s="307">
        <v>323066029.45950001</v>
      </c>
      <c r="R123" s="255"/>
      <c r="S123" s="255"/>
      <c r="T123" s="255"/>
      <c r="U123" s="255"/>
      <c r="V123" s="255"/>
      <c r="W123" s="255"/>
      <c r="X123" s="255"/>
      <c r="Y123" s="255"/>
      <c r="Z123" s="255"/>
      <c r="AA123" s="255"/>
      <c r="AB123" s="391" t="s">
        <v>32</v>
      </c>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c r="AW123" s="353"/>
      <c r="AX123" s="353"/>
      <c r="AY123" s="353"/>
      <c r="AZ123" s="353"/>
      <c r="BA123" s="353"/>
      <c r="BB123" s="353"/>
      <c r="BC123" s="353"/>
      <c r="BD123" s="353"/>
      <c r="BE123" s="353"/>
      <c r="BF123" s="353"/>
      <c r="BG123" s="353"/>
      <c r="BH123" s="353"/>
      <c r="BI123" s="353"/>
      <c r="BJ123" s="353"/>
      <c r="BK123" s="353"/>
      <c r="BL123" s="353"/>
      <c r="BM123" s="353"/>
      <c r="BN123" s="353"/>
      <c r="BO123" s="353"/>
      <c r="BP123" s="353"/>
      <c r="BQ123" s="353"/>
      <c r="BR123" s="353"/>
      <c r="BS123" s="353"/>
      <c r="BT123" s="353"/>
      <c r="BU123" s="353"/>
      <c r="BV123" s="353"/>
      <c r="BW123" s="353"/>
      <c r="BX123" s="353"/>
      <c r="BY123" s="353"/>
      <c r="BZ123" s="353"/>
      <c r="CA123" s="353"/>
      <c r="CB123" s="353"/>
      <c r="CC123" s="353"/>
      <c r="CD123" s="353"/>
      <c r="CE123" s="353"/>
      <c r="CF123" s="353"/>
      <c r="CG123" s="353"/>
      <c r="CH123" s="353"/>
      <c r="CI123" s="353"/>
      <c r="CJ123" s="353"/>
      <c r="CK123" s="353"/>
      <c r="CL123" s="353"/>
      <c r="CM123" s="353"/>
      <c r="CN123" s="353"/>
      <c r="CO123" s="353"/>
      <c r="CP123" s="353"/>
      <c r="CQ123" s="353"/>
      <c r="CR123" s="353"/>
      <c r="CS123" s="353"/>
      <c r="CT123" s="353"/>
      <c r="CU123" s="353"/>
      <c r="CV123" s="353"/>
      <c r="CW123" s="353"/>
      <c r="CX123" s="353"/>
      <c r="CY123" s="353"/>
      <c r="CZ123" s="353"/>
      <c r="DA123" s="353"/>
      <c r="DB123" s="353"/>
      <c r="DC123" s="353"/>
      <c r="DD123" s="353"/>
      <c r="DE123" s="353"/>
      <c r="DF123" s="353"/>
      <c r="DG123" s="353"/>
      <c r="DH123" s="353"/>
      <c r="DI123" s="353"/>
      <c r="DJ123" s="353"/>
      <c r="DK123" s="353"/>
      <c r="DL123" s="353"/>
      <c r="DM123" s="353"/>
      <c r="DN123" s="353"/>
      <c r="DO123" s="353"/>
      <c r="DP123" s="353"/>
      <c r="DQ123" s="353"/>
      <c r="DR123" s="353"/>
      <c r="DS123" s="353"/>
      <c r="DT123" s="354"/>
      <c r="DU123" s="354"/>
    </row>
    <row r="124" spans="1:125" ht="33" customHeight="1" x14ac:dyDescent="0.25">
      <c r="A124" s="656"/>
      <c r="B124" s="707"/>
      <c r="C124" s="709"/>
      <c r="D124" s="707"/>
      <c r="E124" s="803"/>
      <c r="F124" s="707"/>
      <c r="G124" s="703" t="s">
        <v>99</v>
      </c>
      <c r="H124" s="665" t="s">
        <v>415</v>
      </c>
      <c r="I124" s="48" t="s">
        <v>416</v>
      </c>
      <c r="J124" s="64" t="s">
        <v>417</v>
      </c>
      <c r="K124" s="47" t="s">
        <v>418</v>
      </c>
      <c r="L124" s="26" t="s">
        <v>419</v>
      </c>
      <c r="M124" s="32" t="s">
        <v>420</v>
      </c>
      <c r="N124" s="586"/>
      <c r="O124" s="585"/>
      <c r="P124" s="307">
        <v>16919140.435619771</v>
      </c>
      <c r="Q124" s="307">
        <v>37038750</v>
      </c>
      <c r="R124" s="307">
        <v>38890687.5</v>
      </c>
      <c r="S124" s="307">
        <v>40835221.875</v>
      </c>
      <c r="T124" s="307">
        <v>42876982.96875</v>
      </c>
      <c r="U124" s="307">
        <v>45020832.1171875</v>
      </c>
      <c r="V124" s="307">
        <v>47271873.723046876</v>
      </c>
      <c r="W124" s="307">
        <v>49635467.409199223</v>
      </c>
      <c r="X124" s="307">
        <v>52117240.779659197</v>
      </c>
      <c r="Y124" s="307">
        <v>54723102.818642154</v>
      </c>
      <c r="Z124" s="307">
        <v>57459257.959574267</v>
      </c>
      <c r="AA124" s="369">
        <v>60332220.857552983</v>
      </c>
      <c r="AB124" s="393" t="s">
        <v>880</v>
      </c>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row>
    <row r="125" spans="1:125" ht="20.25" customHeight="1" x14ac:dyDescent="0.25">
      <c r="A125" s="656"/>
      <c r="B125" s="707"/>
      <c r="C125" s="709"/>
      <c r="D125" s="707"/>
      <c r="E125" s="803"/>
      <c r="F125" s="707"/>
      <c r="G125" s="703"/>
      <c r="H125" s="665"/>
      <c r="I125" s="48" t="s">
        <v>421</v>
      </c>
      <c r="J125" s="64" t="s">
        <v>422</v>
      </c>
      <c r="K125" s="47" t="s">
        <v>423</v>
      </c>
      <c r="L125" s="26" t="s">
        <v>424</v>
      </c>
      <c r="M125" s="32" t="s">
        <v>425</v>
      </c>
      <c r="N125" s="586"/>
      <c r="O125" s="585"/>
      <c r="P125" s="80"/>
      <c r="Q125" s="80"/>
      <c r="R125" s="80"/>
      <c r="S125" s="307">
        <v>181498495.3503471</v>
      </c>
      <c r="T125" s="80"/>
      <c r="U125" s="307">
        <v>203931709.37565002</v>
      </c>
      <c r="V125" s="80"/>
      <c r="W125" s="307">
        <v>229137668.6544804</v>
      </c>
      <c r="X125" s="80"/>
      <c r="Y125" s="307">
        <v>257459084.50017419</v>
      </c>
      <c r="Z125" s="80"/>
      <c r="AA125" s="307">
        <f>289281027.344396/2</f>
        <v>144640513.672198</v>
      </c>
      <c r="AB125" s="391" t="s">
        <v>32</v>
      </c>
      <c r="AC125" s="353"/>
      <c r="AD125" s="353"/>
      <c r="AE125" s="353"/>
      <c r="AF125" s="353"/>
      <c r="AG125" s="353"/>
      <c r="AH125" s="353"/>
      <c r="AI125" s="353"/>
      <c r="AJ125" s="353"/>
      <c r="AK125" s="353"/>
      <c r="AL125" s="353"/>
      <c r="AM125" s="353"/>
      <c r="AN125" s="353"/>
      <c r="AO125" s="353"/>
      <c r="AP125" s="353"/>
      <c r="AQ125" s="353"/>
      <c r="AR125" s="353"/>
      <c r="AS125" s="353"/>
      <c r="AT125" s="353"/>
      <c r="AU125" s="353"/>
      <c r="AV125" s="353"/>
      <c r="AW125" s="353"/>
      <c r="AX125" s="353"/>
      <c r="AY125" s="353"/>
      <c r="AZ125" s="353"/>
      <c r="BA125" s="353"/>
      <c r="BB125" s="353"/>
      <c r="BC125" s="353"/>
      <c r="BD125" s="353"/>
      <c r="BE125" s="353"/>
      <c r="BF125" s="353"/>
      <c r="BG125" s="353"/>
      <c r="BH125" s="353"/>
      <c r="BI125" s="353"/>
      <c r="BJ125" s="353"/>
      <c r="BK125" s="353"/>
      <c r="BL125" s="353"/>
      <c r="BM125" s="353"/>
      <c r="BN125" s="353"/>
      <c r="BO125" s="353"/>
      <c r="BP125" s="353"/>
      <c r="BQ125" s="353"/>
      <c r="BR125" s="353"/>
      <c r="BS125" s="353"/>
      <c r="BT125" s="353"/>
      <c r="BU125" s="353"/>
      <c r="BV125" s="353"/>
      <c r="BW125" s="353"/>
      <c r="BX125" s="353"/>
      <c r="BY125" s="353"/>
      <c r="BZ125" s="353"/>
      <c r="CA125" s="353"/>
      <c r="CB125" s="353"/>
      <c r="CC125" s="353"/>
      <c r="CD125" s="353"/>
      <c r="CE125" s="353"/>
      <c r="CF125" s="353"/>
      <c r="CG125" s="353"/>
      <c r="CH125" s="353"/>
      <c r="CI125" s="353"/>
      <c r="CJ125" s="353"/>
      <c r="CK125" s="353"/>
      <c r="CL125" s="353"/>
      <c r="CM125" s="353"/>
      <c r="CN125" s="353"/>
      <c r="CO125" s="353"/>
      <c r="CP125" s="353"/>
      <c r="CQ125" s="353"/>
      <c r="CR125" s="353"/>
      <c r="CS125" s="353"/>
      <c r="CT125" s="353"/>
      <c r="CU125" s="353"/>
      <c r="CV125" s="353"/>
      <c r="CW125" s="353"/>
      <c r="CX125" s="353"/>
      <c r="CY125" s="353"/>
      <c r="CZ125" s="353"/>
      <c r="DA125" s="353"/>
      <c r="DB125" s="353"/>
      <c r="DC125" s="353"/>
      <c r="DD125" s="353"/>
      <c r="DE125" s="353"/>
      <c r="DF125" s="353"/>
      <c r="DG125" s="353"/>
      <c r="DH125" s="353"/>
      <c r="DI125" s="353"/>
      <c r="DJ125" s="353"/>
      <c r="DK125" s="353"/>
      <c r="DL125" s="353"/>
      <c r="DM125" s="353"/>
      <c r="DN125" s="353"/>
      <c r="DO125" s="353"/>
      <c r="DP125" s="353"/>
      <c r="DQ125" s="353"/>
      <c r="DR125" s="353"/>
      <c r="DS125" s="353"/>
      <c r="DT125" s="354"/>
      <c r="DU125" s="354"/>
    </row>
    <row r="126" spans="1:125" ht="22.5" customHeight="1" x14ac:dyDescent="0.25">
      <c r="A126" s="656"/>
      <c r="B126" s="707"/>
      <c r="C126" s="709"/>
      <c r="D126" s="707"/>
      <c r="E126" s="803"/>
      <c r="F126" s="707"/>
      <c r="G126" s="703"/>
      <c r="H126" s="665"/>
      <c r="I126" s="48" t="s">
        <v>426</v>
      </c>
      <c r="J126" s="64" t="s">
        <v>427</v>
      </c>
      <c r="K126" s="47" t="s">
        <v>428</v>
      </c>
      <c r="L126" s="26" t="s">
        <v>429</v>
      </c>
      <c r="M126" s="32" t="s">
        <v>430</v>
      </c>
      <c r="N126" s="586"/>
      <c r="O126" s="585"/>
      <c r="P126" s="80"/>
      <c r="Q126" s="80"/>
      <c r="R126" s="80"/>
      <c r="S126" s="307">
        <v>181498495.3503471</v>
      </c>
      <c r="T126" s="80"/>
      <c r="U126" s="307">
        <v>203931709.37565002</v>
      </c>
      <c r="V126" s="80"/>
      <c r="W126" s="307">
        <v>229137668.6544804</v>
      </c>
      <c r="X126" s="80"/>
      <c r="Y126" s="307">
        <v>257459084.50017419</v>
      </c>
      <c r="Z126" s="80"/>
      <c r="AA126" s="307">
        <f>289281027.344396/2</f>
        <v>144640513.672198</v>
      </c>
      <c r="AB126" s="391" t="s">
        <v>32</v>
      </c>
      <c r="AC126" s="353"/>
      <c r="AD126" s="353"/>
      <c r="AE126" s="353"/>
      <c r="AF126" s="353"/>
      <c r="AG126" s="353"/>
      <c r="AH126" s="353"/>
      <c r="AI126" s="353"/>
      <c r="AJ126" s="353"/>
      <c r="AK126" s="353"/>
      <c r="AL126" s="353"/>
      <c r="AM126" s="353"/>
      <c r="AN126" s="353"/>
      <c r="AO126" s="353"/>
      <c r="AP126" s="353"/>
      <c r="AQ126" s="353"/>
      <c r="AR126" s="353"/>
      <c r="AS126" s="353"/>
      <c r="AT126" s="353"/>
      <c r="AU126" s="353"/>
      <c r="AV126" s="353"/>
      <c r="AW126" s="353"/>
      <c r="AX126" s="353"/>
      <c r="AY126" s="353"/>
      <c r="AZ126" s="353"/>
      <c r="BA126" s="353"/>
      <c r="BB126" s="353"/>
      <c r="BC126" s="353"/>
      <c r="BD126" s="353"/>
      <c r="BE126" s="353"/>
      <c r="BF126" s="353"/>
      <c r="BG126" s="353"/>
      <c r="BH126" s="353"/>
      <c r="BI126" s="353"/>
      <c r="BJ126" s="353"/>
      <c r="BK126" s="353"/>
      <c r="BL126" s="353"/>
      <c r="BM126" s="353"/>
      <c r="BN126" s="353"/>
      <c r="BO126" s="353"/>
      <c r="BP126" s="353"/>
      <c r="BQ126" s="353"/>
      <c r="BR126" s="353"/>
      <c r="BS126" s="353"/>
      <c r="BT126" s="353"/>
      <c r="BU126" s="353"/>
      <c r="BV126" s="353"/>
      <c r="BW126" s="353"/>
      <c r="BX126" s="353"/>
      <c r="BY126" s="353"/>
      <c r="BZ126" s="353"/>
      <c r="CA126" s="353"/>
      <c r="CB126" s="353"/>
      <c r="CC126" s="353"/>
      <c r="CD126" s="353"/>
      <c r="CE126" s="353"/>
      <c r="CF126" s="353"/>
      <c r="CG126" s="353"/>
      <c r="CH126" s="353"/>
      <c r="CI126" s="353"/>
      <c r="CJ126" s="353"/>
      <c r="CK126" s="353"/>
      <c r="CL126" s="353"/>
      <c r="CM126" s="353"/>
      <c r="CN126" s="353"/>
      <c r="CO126" s="353"/>
      <c r="CP126" s="353"/>
      <c r="CQ126" s="353"/>
      <c r="CR126" s="353"/>
      <c r="CS126" s="353"/>
      <c r="CT126" s="353"/>
      <c r="CU126" s="353"/>
      <c r="CV126" s="353"/>
      <c r="CW126" s="353"/>
      <c r="CX126" s="353"/>
      <c r="CY126" s="353"/>
      <c r="CZ126" s="353"/>
      <c r="DA126" s="353"/>
      <c r="DB126" s="353"/>
      <c r="DC126" s="353"/>
      <c r="DD126" s="353"/>
      <c r="DE126" s="353"/>
      <c r="DF126" s="353"/>
      <c r="DG126" s="353"/>
      <c r="DH126" s="353"/>
      <c r="DI126" s="353"/>
      <c r="DJ126" s="353"/>
      <c r="DK126" s="353"/>
      <c r="DL126" s="353"/>
      <c r="DM126" s="353"/>
      <c r="DN126" s="353"/>
      <c r="DO126" s="353"/>
      <c r="DP126" s="353"/>
      <c r="DQ126" s="353"/>
      <c r="DR126" s="353"/>
      <c r="DS126" s="353"/>
      <c r="DT126" s="354"/>
      <c r="DU126" s="354"/>
    </row>
    <row r="127" spans="1:125" ht="30" customHeight="1" x14ac:dyDescent="0.25">
      <c r="A127" s="656"/>
      <c r="B127" s="707"/>
      <c r="C127" s="709"/>
      <c r="D127" s="707"/>
      <c r="E127" s="803"/>
      <c r="F127" s="707"/>
      <c r="G127" s="703"/>
      <c r="H127" s="665"/>
      <c r="I127" s="48" t="s">
        <v>431</v>
      </c>
      <c r="J127" s="64" t="s">
        <v>432</v>
      </c>
      <c r="K127" s="47" t="s">
        <v>433</v>
      </c>
      <c r="L127" s="26" t="s">
        <v>434</v>
      </c>
      <c r="M127" s="32" t="s">
        <v>435</v>
      </c>
      <c r="N127" s="586"/>
      <c r="O127" s="585"/>
      <c r="P127" s="243"/>
      <c r="Q127" s="243"/>
      <c r="R127" s="307">
        <v>197152120.61353502</v>
      </c>
      <c r="S127" s="243"/>
      <c r="T127" s="307">
        <v>220973060.38386798</v>
      </c>
      <c r="U127" s="243"/>
      <c r="V127" s="307">
        <v>247682194.42022038</v>
      </c>
      <c r="W127" s="243"/>
      <c r="X127" s="307">
        <v>277630755.96018875</v>
      </c>
      <c r="Y127" s="243"/>
      <c r="Z127" s="307">
        <v>311212801.54323417</v>
      </c>
      <c r="AA127" s="370"/>
      <c r="AB127" s="393" t="s">
        <v>880</v>
      </c>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row>
    <row r="128" spans="1:125" ht="18.75" customHeight="1" x14ac:dyDescent="0.25">
      <c r="A128" s="656"/>
      <c r="B128" s="707"/>
      <c r="C128" s="709"/>
      <c r="D128" s="707"/>
      <c r="E128" s="803"/>
      <c r="F128" s="707"/>
      <c r="G128" s="703"/>
      <c r="H128" s="665"/>
      <c r="I128" s="689" t="s">
        <v>436</v>
      </c>
      <c r="J128" s="665" t="s">
        <v>437</v>
      </c>
      <c r="K128" s="702" t="s">
        <v>438</v>
      </c>
      <c r="L128" s="26" t="s">
        <v>439</v>
      </c>
      <c r="M128" s="32" t="s">
        <v>440</v>
      </c>
      <c r="N128" s="586"/>
      <c r="O128" s="585"/>
      <c r="P128" s="255"/>
      <c r="Q128" s="255"/>
      <c r="R128" s="255"/>
      <c r="S128" s="255"/>
      <c r="T128" s="307">
        <v>96194202.53568399</v>
      </c>
      <c r="U128" s="255"/>
      <c r="V128" s="255"/>
      <c r="W128" s="255"/>
      <c r="X128" s="255"/>
      <c r="Y128" s="255"/>
      <c r="Z128" s="255"/>
      <c r="AA128" s="255"/>
      <c r="AB128" s="391" t="s">
        <v>32</v>
      </c>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3"/>
      <c r="AY128" s="353"/>
      <c r="AZ128" s="353"/>
      <c r="BA128" s="353"/>
      <c r="BB128" s="353"/>
      <c r="BC128" s="353"/>
      <c r="BD128" s="353"/>
      <c r="BE128" s="353"/>
      <c r="BF128" s="353"/>
      <c r="BG128" s="353"/>
      <c r="BH128" s="353"/>
      <c r="BI128" s="353"/>
      <c r="BJ128" s="353"/>
      <c r="BK128" s="353"/>
      <c r="BL128" s="353"/>
      <c r="BM128" s="353"/>
      <c r="BN128" s="353"/>
      <c r="BO128" s="353"/>
      <c r="BP128" s="353"/>
      <c r="BQ128" s="353"/>
      <c r="BR128" s="353"/>
      <c r="BS128" s="353"/>
      <c r="BT128" s="353"/>
      <c r="BU128" s="353"/>
      <c r="BV128" s="353"/>
      <c r="BW128" s="353"/>
      <c r="BX128" s="353"/>
      <c r="BY128" s="353"/>
      <c r="BZ128" s="353"/>
      <c r="CA128" s="353"/>
      <c r="CB128" s="353"/>
      <c r="CC128" s="353"/>
      <c r="CD128" s="353"/>
      <c r="CE128" s="353"/>
      <c r="CF128" s="353"/>
      <c r="CG128" s="353"/>
      <c r="CH128" s="353"/>
      <c r="CI128" s="353"/>
      <c r="CJ128" s="353"/>
      <c r="CK128" s="353"/>
      <c r="CL128" s="353"/>
      <c r="CM128" s="353"/>
      <c r="CN128" s="353"/>
      <c r="CO128" s="353"/>
      <c r="CP128" s="353"/>
      <c r="CQ128" s="353"/>
      <c r="CR128" s="353"/>
      <c r="CS128" s="353"/>
      <c r="CT128" s="353"/>
      <c r="CU128" s="353"/>
      <c r="CV128" s="353"/>
      <c r="CW128" s="353"/>
      <c r="CX128" s="353"/>
      <c r="CY128" s="353"/>
      <c r="CZ128" s="353"/>
      <c r="DA128" s="353"/>
      <c r="DB128" s="353"/>
      <c r="DC128" s="353"/>
      <c r="DD128" s="353"/>
      <c r="DE128" s="353"/>
      <c r="DF128" s="353"/>
      <c r="DG128" s="353"/>
      <c r="DH128" s="353"/>
      <c r="DI128" s="353"/>
      <c r="DJ128" s="353"/>
      <c r="DK128" s="353"/>
      <c r="DL128" s="353"/>
      <c r="DM128" s="353"/>
      <c r="DN128" s="353"/>
      <c r="DO128" s="353"/>
      <c r="DP128" s="353"/>
      <c r="DQ128" s="353"/>
      <c r="DR128" s="353"/>
      <c r="DS128" s="353"/>
      <c r="DT128" s="354"/>
      <c r="DU128" s="354"/>
    </row>
    <row r="129" spans="1:125" ht="16.5" x14ac:dyDescent="0.25">
      <c r="A129" s="656"/>
      <c r="B129" s="707"/>
      <c r="C129" s="709"/>
      <c r="D129" s="707"/>
      <c r="E129" s="803"/>
      <c r="F129" s="707"/>
      <c r="G129" s="703"/>
      <c r="H129" s="665"/>
      <c r="I129" s="689"/>
      <c r="J129" s="665"/>
      <c r="K129" s="702"/>
      <c r="L129" s="26" t="s">
        <v>441</v>
      </c>
      <c r="M129" s="32" t="s">
        <v>442</v>
      </c>
      <c r="N129" s="586"/>
      <c r="O129" s="585"/>
      <c r="P129" s="82"/>
      <c r="Q129" s="82"/>
      <c r="R129" s="82"/>
      <c r="S129" s="82"/>
      <c r="T129" s="307">
        <v>96194202.53568399</v>
      </c>
      <c r="U129" s="82"/>
      <c r="V129" s="82"/>
      <c r="W129" s="82"/>
      <c r="X129" s="82"/>
      <c r="Y129" s="82"/>
      <c r="Z129" s="82"/>
      <c r="AA129" s="82"/>
      <c r="AB129" s="391" t="s">
        <v>32</v>
      </c>
      <c r="AC129" s="353"/>
      <c r="AD129" s="353"/>
      <c r="AE129" s="353"/>
      <c r="AF129" s="353"/>
      <c r="AG129" s="353"/>
      <c r="AH129" s="353"/>
      <c r="AI129" s="353"/>
      <c r="AJ129" s="353"/>
      <c r="AK129" s="353"/>
      <c r="AL129" s="353"/>
      <c r="AM129" s="353"/>
      <c r="AN129" s="353"/>
      <c r="AO129" s="353"/>
      <c r="AP129" s="353"/>
      <c r="AQ129" s="353"/>
      <c r="AR129" s="353"/>
      <c r="AS129" s="353"/>
      <c r="AT129" s="353"/>
      <c r="AU129" s="353"/>
      <c r="AV129" s="353"/>
      <c r="AW129" s="353"/>
      <c r="AX129" s="353"/>
      <c r="AY129" s="353"/>
      <c r="AZ129" s="353"/>
      <c r="BA129" s="353"/>
      <c r="BB129" s="353"/>
      <c r="BC129" s="353"/>
      <c r="BD129" s="353"/>
      <c r="BE129" s="353"/>
      <c r="BF129" s="353"/>
      <c r="BG129" s="353"/>
      <c r="BH129" s="353"/>
      <c r="BI129" s="353"/>
      <c r="BJ129" s="353"/>
      <c r="BK129" s="353"/>
      <c r="BL129" s="353"/>
      <c r="BM129" s="353"/>
      <c r="BN129" s="353"/>
      <c r="BO129" s="353"/>
      <c r="BP129" s="353"/>
      <c r="BQ129" s="353"/>
      <c r="BR129" s="353"/>
      <c r="BS129" s="353"/>
      <c r="BT129" s="353"/>
      <c r="BU129" s="353"/>
      <c r="BV129" s="353"/>
      <c r="BW129" s="353"/>
      <c r="BX129" s="353"/>
      <c r="BY129" s="353"/>
      <c r="BZ129" s="353"/>
      <c r="CA129" s="353"/>
      <c r="CB129" s="353"/>
      <c r="CC129" s="353"/>
      <c r="CD129" s="353"/>
      <c r="CE129" s="353"/>
      <c r="CF129" s="353"/>
      <c r="CG129" s="353"/>
      <c r="CH129" s="353"/>
      <c r="CI129" s="353"/>
      <c r="CJ129" s="353"/>
      <c r="CK129" s="353"/>
      <c r="CL129" s="353"/>
      <c r="CM129" s="353"/>
      <c r="CN129" s="353"/>
      <c r="CO129" s="353"/>
      <c r="CP129" s="353"/>
      <c r="CQ129" s="353"/>
      <c r="CR129" s="353"/>
      <c r="CS129" s="353"/>
      <c r="CT129" s="353"/>
      <c r="CU129" s="353"/>
      <c r="CV129" s="353"/>
      <c r="CW129" s="353"/>
      <c r="CX129" s="353"/>
      <c r="CY129" s="353"/>
      <c r="CZ129" s="353"/>
      <c r="DA129" s="353"/>
      <c r="DB129" s="353"/>
      <c r="DC129" s="353"/>
      <c r="DD129" s="353"/>
      <c r="DE129" s="353"/>
      <c r="DF129" s="353"/>
      <c r="DG129" s="353"/>
      <c r="DH129" s="353"/>
      <c r="DI129" s="353"/>
      <c r="DJ129" s="353"/>
      <c r="DK129" s="353"/>
      <c r="DL129" s="353"/>
      <c r="DM129" s="353"/>
      <c r="DN129" s="353"/>
      <c r="DO129" s="353"/>
      <c r="DP129" s="353"/>
      <c r="DQ129" s="353"/>
      <c r="DR129" s="353"/>
      <c r="DS129" s="353"/>
      <c r="DT129" s="354"/>
      <c r="DU129" s="354"/>
    </row>
    <row r="130" spans="1:125" ht="26.25" customHeight="1" x14ac:dyDescent="0.25">
      <c r="A130" s="656"/>
      <c r="B130" s="707"/>
      <c r="C130" s="709"/>
      <c r="D130" s="707"/>
      <c r="E130" s="803"/>
      <c r="F130" s="707"/>
      <c r="G130" s="39"/>
      <c r="H130" s="642" t="s">
        <v>444</v>
      </c>
      <c r="I130" s="48"/>
      <c r="J130" s="642" t="s">
        <v>445</v>
      </c>
      <c r="K130" s="50"/>
      <c r="L130" s="26"/>
      <c r="M130" s="32"/>
      <c r="N130" s="586"/>
      <c r="O130" s="585"/>
      <c r="P130" s="635">
        <v>163102083.68216917</v>
      </c>
      <c r="Q130" s="635">
        <v>360104779.45950001</v>
      </c>
      <c r="R130" s="635">
        <v>552565674.34060502</v>
      </c>
      <c r="S130" s="635">
        <v>403832212.57569408</v>
      </c>
      <c r="T130" s="635">
        <v>427653793.11148596</v>
      </c>
      <c r="U130" s="635">
        <v>452884250.86848748</v>
      </c>
      <c r="V130" s="635">
        <v>695774709.53761399</v>
      </c>
      <c r="W130" s="635">
        <v>245682824.4575468</v>
      </c>
      <c r="X130" s="635">
        <v>537889098.32715738</v>
      </c>
      <c r="Y130" s="635">
        <v>569641271.81899035</v>
      </c>
      <c r="Z130" s="635">
        <v>603272517.099944</v>
      </c>
      <c r="AA130" s="637">
        <v>638894275.54634476</v>
      </c>
      <c r="AB130" s="391" t="s">
        <v>32</v>
      </c>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3"/>
      <c r="AY130" s="353"/>
      <c r="AZ130" s="353"/>
      <c r="BA130" s="353"/>
      <c r="BB130" s="353"/>
      <c r="BC130" s="353"/>
      <c r="BD130" s="353"/>
      <c r="BE130" s="353"/>
      <c r="BF130" s="353"/>
      <c r="BG130" s="353"/>
      <c r="BH130" s="353"/>
      <c r="BI130" s="353"/>
      <c r="BJ130" s="353"/>
      <c r="BK130" s="353"/>
      <c r="BL130" s="353"/>
      <c r="BM130" s="353"/>
      <c r="BN130" s="353"/>
      <c r="BO130" s="353"/>
      <c r="BP130" s="353"/>
      <c r="BQ130" s="353"/>
      <c r="BR130" s="353"/>
      <c r="BS130" s="353"/>
      <c r="BT130" s="353"/>
      <c r="BU130" s="353"/>
      <c r="BV130" s="353"/>
      <c r="BW130" s="353"/>
      <c r="BX130" s="353"/>
      <c r="BY130" s="353"/>
      <c r="BZ130" s="353"/>
      <c r="CA130" s="353"/>
      <c r="CB130" s="353"/>
      <c r="CC130" s="353"/>
      <c r="CD130" s="353"/>
      <c r="CE130" s="353"/>
      <c r="CF130" s="353"/>
      <c r="CG130" s="353"/>
      <c r="CH130" s="353"/>
      <c r="CI130" s="353"/>
      <c r="CJ130" s="353"/>
      <c r="CK130" s="353"/>
      <c r="CL130" s="353"/>
      <c r="CM130" s="353"/>
      <c r="CN130" s="353"/>
      <c r="CO130" s="353"/>
      <c r="CP130" s="353"/>
      <c r="CQ130" s="353"/>
      <c r="CR130" s="353"/>
      <c r="CS130" s="353"/>
      <c r="CT130" s="353"/>
      <c r="CU130" s="353"/>
      <c r="CV130" s="353"/>
      <c r="CW130" s="353"/>
      <c r="CX130" s="353"/>
      <c r="CY130" s="353"/>
      <c r="CZ130" s="353"/>
      <c r="DA130" s="353"/>
      <c r="DB130" s="353"/>
      <c r="DC130" s="353"/>
      <c r="DD130" s="353"/>
      <c r="DE130" s="353"/>
      <c r="DF130" s="353"/>
      <c r="DG130" s="353"/>
      <c r="DH130" s="353"/>
      <c r="DI130" s="353"/>
      <c r="DJ130" s="353"/>
      <c r="DK130" s="353"/>
      <c r="DL130" s="353"/>
      <c r="DM130" s="353"/>
      <c r="DN130" s="353"/>
      <c r="DO130" s="353"/>
      <c r="DP130" s="353"/>
      <c r="DQ130" s="353"/>
      <c r="DR130" s="353"/>
      <c r="DS130" s="353"/>
      <c r="DT130" s="354"/>
      <c r="DU130" s="354"/>
    </row>
    <row r="131" spans="1:125" ht="24" customHeight="1" x14ac:dyDescent="0.25">
      <c r="A131" s="656"/>
      <c r="B131" s="707"/>
      <c r="C131" s="709"/>
      <c r="D131" s="707"/>
      <c r="E131" s="803"/>
      <c r="F131" s="707"/>
      <c r="G131" s="39" t="s">
        <v>443</v>
      </c>
      <c r="H131" s="643"/>
      <c r="I131" s="48">
        <v>3203005</v>
      </c>
      <c r="J131" s="643"/>
      <c r="K131" s="50"/>
      <c r="L131" s="26">
        <v>320300500</v>
      </c>
      <c r="M131" s="45" t="s">
        <v>446</v>
      </c>
      <c r="N131" s="586"/>
      <c r="O131" s="585"/>
      <c r="P131" s="636"/>
      <c r="Q131" s="636"/>
      <c r="R131" s="636"/>
      <c r="S131" s="636"/>
      <c r="T131" s="636"/>
      <c r="U131" s="636"/>
      <c r="V131" s="636"/>
      <c r="W131" s="636"/>
      <c r="X131" s="636"/>
      <c r="Y131" s="636"/>
      <c r="Z131" s="636"/>
      <c r="AA131" s="636"/>
      <c r="AB131" s="393" t="s">
        <v>880</v>
      </c>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row>
    <row r="132" spans="1:125" ht="45.75" customHeight="1" x14ac:dyDescent="0.25">
      <c r="A132" s="656"/>
      <c r="B132" s="707"/>
      <c r="C132" s="709"/>
      <c r="D132" s="707"/>
      <c r="E132" s="803"/>
      <c r="F132" s="707"/>
      <c r="G132" s="703" t="s">
        <v>443</v>
      </c>
      <c r="H132" s="665" t="s">
        <v>447</v>
      </c>
      <c r="I132" s="48" t="s">
        <v>375</v>
      </c>
      <c r="J132" s="43" t="s">
        <v>376</v>
      </c>
      <c r="K132" s="14" t="s">
        <v>377</v>
      </c>
      <c r="L132" s="26" t="s">
        <v>448</v>
      </c>
      <c r="M132" s="51" t="s">
        <v>449</v>
      </c>
      <c r="N132" s="586"/>
      <c r="O132" s="585"/>
      <c r="P132" s="308">
        <v>656961469.76818585</v>
      </c>
      <c r="Q132" s="308">
        <v>958797000</v>
      </c>
      <c r="R132" s="308">
        <v>1006736850</v>
      </c>
      <c r="S132" s="308">
        <v>1057073692.5</v>
      </c>
      <c r="T132" s="308">
        <v>1664891065.6875</v>
      </c>
      <c r="U132" s="308">
        <v>1165423745.98125</v>
      </c>
      <c r="V132" s="308">
        <v>1223694933.2803125</v>
      </c>
      <c r="W132" s="308">
        <v>1284879679.9443283</v>
      </c>
      <c r="X132" s="308">
        <v>1349123663.9415448</v>
      </c>
      <c r="Y132" s="308">
        <v>1416579847.138622</v>
      </c>
      <c r="Z132" s="308">
        <v>1487408839.4955533</v>
      </c>
      <c r="AA132" s="308">
        <v>1561779281.470331</v>
      </c>
      <c r="AB132" s="393" t="s">
        <v>10</v>
      </c>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row>
    <row r="133" spans="1:125" ht="33" x14ac:dyDescent="0.25">
      <c r="A133" s="656"/>
      <c r="B133" s="707"/>
      <c r="C133" s="709"/>
      <c r="D133" s="707"/>
      <c r="E133" s="803"/>
      <c r="F133" s="707"/>
      <c r="G133" s="703"/>
      <c r="H133" s="665"/>
      <c r="I133" s="48">
        <v>3203045</v>
      </c>
      <c r="J133" s="43" t="s">
        <v>450</v>
      </c>
      <c r="K133" s="14" t="s">
        <v>451</v>
      </c>
      <c r="L133" s="26">
        <v>320304501</v>
      </c>
      <c r="M133" s="51" t="s">
        <v>452</v>
      </c>
      <c r="N133" s="586"/>
      <c r="O133" s="585"/>
      <c r="P133" s="314">
        <v>218987156.58939525</v>
      </c>
      <c r="Q133" s="314">
        <v>958797000</v>
      </c>
      <c r="R133" s="314">
        <v>1006736850</v>
      </c>
      <c r="S133" s="314">
        <v>1057073692.5</v>
      </c>
      <c r="T133" s="314">
        <v>554963688.5625</v>
      </c>
      <c r="U133" s="314">
        <v>1165423745.98125</v>
      </c>
      <c r="V133" s="314">
        <v>1223694933.2803125</v>
      </c>
      <c r="W133" s="314">
        <v>1284879679.9443283</v>
      </c>
      <c r="X133" s="314">
        <v>1349123663.9415448</v>
      </c>
      <c r="Y133" s="314">
        <v>1416579847.138622</v>
      </c>
      <c r="Z133" s="314">
        <v>1487408839.4955535</v>
      </c>
      <c r="AA133" s="361">
        <v>1561779281.470331</v>
      </c>
      <c r="AB133" s="393" t="s">
        <v>10</v>
      </c>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row>
    <row r="134" spans="1:125" ht="14.25" customHeight="1" x14ac:dyDescent="0.25">
      <c r="A134" s="656"/>
      <c r="B134" s="707"/>
      <c r="C134" s="709"/>
      <c r="D134" s="707"/>
      <c r="E134" s="803"/>
      <c r="F134" s="707"/>
      <c r="G134" s="39"/>
      <c r="H134" s="827" t="s">
        <v>454</v>
      </c>
      <c r="I134" s="48"/>
      <c r="J134" s="642" t="s">
        <v>456</v>
      </c>
      <c r="K134" s="14"/>
      <c r="L134" s="26"/>
      <c r="M134" s="51"/>
      <c r="N134" s="586"/>
      <c r="O134" s="585"/>
      <c r="P134" s="80"/>
      <c r="Q134" s="80"/>
      <c r="R134" s="80"/>
      <c r="S134" s="80"/>
      <c r="T134" s="80"/>
      <c r="U134" s="80"/>
      <c r="V134" s="80"/>
      <c r="W134" s="80"/>
      <c r="X134" s="80"/>
      <c r="Y134" s="80"/>
      <c r="Z134" s="80"/>
      <c r="AA134" s="80"/>
      <c r="AB134" s="391"/>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c r="BB134" s="353"/>
      <c r="BC134" s="353"/>
      <c r="BD134" s="353"/>
      <c r="BE134" s="353"/>
      <c r="BF134" s="353"/>
      <c r="BG134" s="353"/>
      <c r="BH134" s="353"/>
      <c r="BI134" s="353"/>
      <c r="BJ134" s="353"/>
      <c r="BK134" s="353"/>
      <c r="BL134" s="353"/>
      <c r="BM134" s="353"/>
      <c r="BN134" s="353"/>
      <c r="BO134" s="353"/>
      <c r="BP134" s="353"/>
      <c r="BQ134" s="353"/>
      <c r="BR134" s="353"/>
      <c r="BS134" s="353"/>
      <c r="BT134" s="353"/>
      <c r="BU134" s="353"/>
      <c r="BV134" s="353"/>
      <c r="BW134" s="353"/>
      <c r="BX134" s="353"/>
      <c r="BY134" s="353"/>
      <c r="BZ134" s="353"/>
      <c r="CA134" s="353"/>
      <c r="CB134" s="353"/>
      <c r="CC134" s="353"/>
      <c r="CD134" s="353"/>
      <c r="CE134" s="353"/>
      <c r="CF134" s="353"/>
      <c r="CG134" s="353"/>
      <c r="CH134" s="353"/>
      <c r="CI134" s="353"/>
      <c r="CJ134" s="353"/>
      <c r="CK134" s="353"/>
      <c r="CL134" s="353"/>
      <c r="CM134" s="353"/>
      <c r="CN134" s="353"/>
      <c r="CO134" s="353"/>
      <c r="CP134" s="353"/>
      <c r="CQ134" s="353"/>
      <c r="CR134" s="353"/>
      <c r="CS134" s="353"/>
      <c r="CT134" s="353"/>
      <c r="CU134" s="353"/>
      <c r="CV134" s="353"/>
      <c r="CW134" s="353"/>
      <c r="CX134" s="353"/>
      <c r="CY134" s="353"/>
      <c r="CZ134" s="353"/>
      <c r="DA134" s="353"/>
      <c r="DB134" s="353"/>
      <c r="DC134" s="353"/>
      <c r="DD134" s="353"/>
      <c r="DE134" s="353"/>
      <c r="DF134" s="353"/>
      <c r="DG134" s="353"/>
      <c r="DH134" s="353"/>
      <c r="DI134" s="353"/>
      <c r="DJ134" s="353"/>
      <c r="DK134" s="353"/>
      <c r="DL134" s="353"/>
      <c r="DM134" s="353"/>
      <c r="DN134" s="353"/>
      <c r="DO134" s="353"/>
      <c r="DP134" s="353"/>
      <c r="DQ134" s="353"/>
      <c r="DR134" s="353"/>
      <c r="DS134" s="353"/>
      <c r="DT134" s="354"/>
      <c r="DU134" s="354"/>
    </row>
    <row r="135" spans="1:125" ht="15.75" customHeight="1" x14ac:dyDescent="0.25">
      <c r="A135" s="656"/>
      <c r="B135" s="707"/>
      <c r="C135" s="709"/>
      <c r="D135" s="707"/>
      <c r="E135" s="803"/>
      <c r="F135" s="707"/>
      <c r="G135" s="644" t="s">
        <v>453</v>
      </c>
      <c r="H135" s="829"/>
      <c r="I135" s="48" t="s">
        <v>455</v>
      </c>
      <c r="J135" s="643"/>
      <c r="K135" s="50" t="s">
        <v>457</v>
      </c>
      <c r="L135" s="26" t="s">
        <v>458</v>
      </c>
      <c r="M135" s="51" t="s">
        <v>459</v>
      </c>
      <c r="N135" s="586"/>
      <c r="O135" s="585"/>
      <c r="P135" s="256"/>
      <c r="Q135" s="243"/>
      <c r="R135" s="243"/>
      <c r="S135" s="243"/>
      <c r="T135" s="243"/>
      <c r="U135" s="243"/>
      <c r="V135" s="243"/>
      <c r="W135" s="307">
        <v>16545155.803066408</v>
      </c>
      <c r="X135" s="243"/>
      <c r="Y135" s="243"/>
      <c r="Z135" s="243"/>
      <c r="AA135" s="370"/>
      <c r="AB135" s="393" t="s">
        <v>880</v>
      </c>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row>
    <row r="136" spans="1:125" ht="16.5" x14ac:dyDescent="0.25">
      <c r="A136" s="656"/>
      <c r="B136" s="707"/>
      <c r="C136" s="709"/>
      <c r="D136" s="707"/>
      <c r="E136" s="803"/>
      <c r="F136" s="707"/>
      <c r="G136" s="644"/>
      <c r="H136" s="829"/>
      <c r="I136" s="48"/>
      <c r="J136" s="642" t="s">
        <v>461</v>
      </c>
      <c r="K136" s="50"/>
      <c r="L136" s="26"/>
      <c r="M136" s="51"/>
      <c r="N136" s="586"/>
      <c r="O136" s="585"/>
      <c r="P136" s="257"/>
      <c r="Q136" s="257"/>
      <c r="R136" s="257"/>
      <c r="S136" s="257"/>
      <c r="T136" s="257"/>
      <c r="U136" s="257"/>
      <c r="V136" s="257"/>
      <c r="W136" s="313">
        <v>1451205234.8117089</v>
      </c>
      <c r="X136" s="257"/>
      <c r="Y136" s="257"/>
      <c r="Z136" s="257"/>
      <c r="AA136" s="257"/>
      <c r="AB136" s="391" t="s">
        <v>32</v>
      </c>
      <c r="AC136" s="353"/>
      <c r="AD136" s="353"/>
      <c r="AE136" s="353"/>
      <c r="AF136" s="353"/>
      <c r="AG136" s="353"/>
      <c r="AH136" s="353"/>
      <c r="AI136" s="353"/>
      <c r="AJ136" s="353"/>
      <c r="AK136" s="353"/>
      <c r="AL136" s="353"/>
      <c r="AM136" s="353"/>
      <c r="AN136" s="353"/>
      <c r="AO136" s="353"/>
      <c r="AP136" s="353"/>
      <c r="AQ136" s="353"/>
      <c r="AR136" s="353"/>
      <c r="AS136" s="353"/>
      <c r="AT136" s="353"/>
      <c r="AU136" s="353"/>
      <c r="AV136" s="353"/>
      <c r="AW136" s="353"/>
      <c r="AX136" s="353"/>
      <c r="AY136" s="353"/>
      <c r="AZ136" s="353"/>
      <c r="BA136" s="353"/>
      <c r="BB136" s="353"/>
      <c r="BC136" s="353"/>
      <c r="BD136" s="353"/>
      <c r="BE136" s="353"/>
      <c r="BF136" s="353"/>
      <c r="BG136" s="353"/>
      <c r="BH136" s="353"/>
      <c r="BI136" s="353"/>
      <c r="BJ136" s="353"/>
      <c r="BK136" s="353"/>
      <c r="BL136" s="353"/>
      <c r="BM136" s="353"/>
      <c r="BN136" s="353"/>
      <c r="BO136" s="353"/>
      <c r="BP136" s="353"/>
      <c r="BQ136" s="353"/>
      <c r="BR136" s="353"/>
      <c r="BS136" s="353"/>
      <c r="BT136" s="353"/>
      <c r="BU136" s="353"/>
      <c r="BV136" s="353"/>
      <c r="BW136" s="353"/>
      <c r="BX136" s="353"/>
      <c r="BY136" s="353"/>
      <c r="BZ136" s="353"/>
      <c r="CA136" s="353"/>
      <c r="CB136" s="353"/>
      <c r="CC136" s="353"/>
      <c r="CD136" s="353"/>
      <c r="CE136" s="353"/>
      <c r="CF136" s="353"/>
      <c r="CG136" s="353"/>
      <c r="CH136" s="353"/>
      <c r="CI136" s="353"/>
      <c r="CJ136" s="353"/>
      <c r="CK136" s="353"/>
      <c r="CL136" s="353"/>
      <c r="CM136" s="353"/>
      <c r="CN136" s="353"/>
      <c r="CO136" s="353"/>
      <c r="CP136" s="353"/>
      <c r="CQ136" s="353"/>
      <c r="CR136" s="353"/>
      <c r="CS136" s="353"/>
      <c r="CT136" s="353"/>
      <c r="CU136" s="353"/>
      <c r="CV136" s="353"/>
      <c r="CW136" s="353"/>
      <c r="CX136" s="353"/>
      <c r="CY136" s="353"/>
      <c r="CZ136" s="353"/>
      <c r="DA136" s="353"/>
      <c r="DB136" s="353"/>
      <c r="DC136" s="353"/>
      <c r="DD136" s="353"/>
      <c r="DE136" s="353"/>
      <c r="DF136" s="353"/>
      <c r="DG136" s="353"/>
      <c r="DH136" s="353"/>
      <c r="DI136" s="353"/>
      <c r="DJ136" s="353"/>
      <c r="DK136" s="353"/>
      <c r="DL136" s="353"/>
      <c r="DM136" s="353"/>
      <c r="DN136" s="353"/>
      <c r="DO136" s="353"/>
      <c r="DP136" s="353"/>
      <c r="DQ136" s="353"/>
      <c r="DR136" s="353"/>
      <c r="DS136" s="353"/>
      <c r="DT136" s="354"/>
      <c r="DU136" s="354"/>
    </row>
    <row r="137" spans="1:125" ht="17.25" customHeight="1" x14ac:dyDescent="0.25">
      <c r="A137" s="656"/>
      <c r="B137" s="707"/>
      <c r="C137" s="709"/>
      <c r="D137" s="707"/>
      <c r="E137" s="803"/>
      <c r="F137" s="707"/>
      <c r="G137" s="644"/>
      <c r="H137" s="828"/>
      <c r="I137" s="48" t="s">
        <v>460</v>
      </c>
      <c r="J137" s="643"/>
      <c r="K137" s="50" t="s">
        <v>462</v>
      </c>
      <c r="L137" s="26" t="s">
        <v>463</v>
      </c>
      <c r="M137" s="51" t="s">
        <v>461</v>
      </c>
      <c r="N137" s="586"/>
      <c r="O137" s="585"/>
      <c r="P137" s="243"/>
      <c r="Q137" s="243"/>
      <c r="R137" s="243"/>
      <c r="S137" s="243"/>
      <c r="T137" s="243"/>
      <c r="U137" s="243"/>
      <c r="V137" s="243"/>
      <c r="W137" s="307">
        <v>16545155.803066408</v>
      </c>
      <c r="X137" s="243"/>
      <c r="Y137" s="243"/>
      <c r="Z137" s="243"/>
      <c r="AA137" s="370"/>
      <c r="AB137" s="393" t="s">
        <v>880</v>
      </c>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row>
    <row r="138" spans="1:125" s="131" customFormat="1" ht="17.25" customHeight="1" x14ac:dyDescent="0.25">
      <c r="A138" s="656"/>
      <c r="B138" s="123"/>
      <c r="C138" s="163"/>
      <c r="D138" s="123"/>
      <c r="E138" s="124"/>
      <c r="F138" s="123"/>
      <c r="G138" s="125"/>
      <c r="H138" s="164"/>
      <c r="I138" s="127"/>
      <c r="J138" s="165"/>
      <c r="K138" s="128"/>
      <c r="L138" s="127"/>
      <c r="M138" s="130"/>
      <c r="N138" s="130"/>
      <c r="O138" s="569">
        <v>1078528704.3895297</v>
      </c>
      <c r="P138" s="566">
        <f>SUM(P120:P137)</f>
        <v>1078528704.3895297</v>
      </c>
      <c r="Q138" s="132">
        <f t="shared" ref="Q138:AA138" si="13">SUM(Q120:Q137)</f>
        <v>3548697970.8109999</v>
      </c>
      <c r="R138" s="132">
        <f t="shared" si="13"/>
        <v>2853936432.4541402</v>
      </c>
      <c r="S138" s="132">
        <f t="shared" si="13"/>
        <v>3460254760.2523136</v>
      </c>
      <c r="T138" s="132">
        <f t="shared" si="13"/>
        <v>3160916306.4104719</v>
      </c>
      <c r="U138" s="132">
        <f t="shared" si="13"/>
        <v>4928097444.8609247</v>
      </c>
      <c r="V138" s="132">
        <f t="shared" si="13"/>
        <v>3501147809.2055688</v>
      </c>
      <c r="W138" s="132">
        <f t="shared" si="13"/>
        <v>5484862941.7730846</v>
      </c>
      <c r="X138" s="132">
        <f t="shared" si="13"/>
        <v>4930765697.4496365</v>
      </c>
      <c r="Y138" s="132">
        <f t="shared" si="13"/>
        <v>4731963933.6738796</v>
      </c>
      <c r="Z138" s="132">
        <f t="shared" si="13"/>
        <v>4023374599.5399585</v>
      </c>
      <c r="AA138" s="132">
        <f t="shared" si="13"/>
        <v>5735341193.669138</v>
      </c>
      <c r="AB138" s="394"/>
      <c r="AC138" s="355"/>
      <c r="AD138" s="355"/>
      <c r="AE138" s="355"/>
      <c r="AF138" s="355"/>
      <c r="AG138" s="355"/>
      <c r="AH138" s="355"/>
      <c r="AI138" s="355"/>
      <c r="AJ138" s="355"/>
      <c r="AK138" s="355"/>
      <c r="AL138" s="355"/>
      <c r="AM138" s="355"/>
      <c r="AN138" s="355"/>
      <c r="AO138" s="355"/>
      <c r="AP138" s="355"/>
      <c r="AQ138" s="355"/>
      <c r="AR138" s="355"/>
      <c r="AS138" s="355"/>
      <c r="AT138" s="355"/>
      <c r="AU138" s="355"/>
      <c r="AV138" s="355"/>
      <c r="AW138" s="355"/>
      <c r="AX138" s="355"/>
      <c r="AY138" s="355"/>
      <c r="AZ138" s="355"/>
      <c r="BA138" s="355"/>
      <c r="BB138" s="355"/>
      <c r="BC138" s="355"/>
      <c r="BD138" s="355"/>
      <c r="BE138" s="355"/>
      <c r="BF138" s="355"/>
      <c r="BG138" s="355"/>
      <c r="BH138" s="355"/>
      <c r="BI138" s="355"/>
      <c r="BJ138" s="355"/>
      <c r="BK138" s="355"/>
      <c r="BL138" s="355"/>
      <c r="BM138" s="355"/>
      <c r="BN138" s="355"/>
      <c r="BO138" s="355"/>
      <c r="BP138" s="355"/>
      <c r="BQ138" s="355"/>
      <c r="BR138" s="355"/>
      <c r="BS138" s="355"/>
      <c r="BT138" s="355"/>
      <c r="BU138" s="355"/>
      <c r="BV138" s="355"/>
      <c r="BW138" s="355"/>
      <c r="BX138" s="355"/>
      <c r="BY138" s="355"/>
      <c r="BZ138" s="355"/>
      <c r="CA138" s="355"/>
      <c r="CB138" s="355"/>
      <c r="CC138" s="355"/>
      <c r="CD138" s="355"/>
      <c r="CE138" s="355"/>
      <c r="CF138" s="355"/>
      <c r="CG138" s="355"/>
      <c r="CH138" s="355"/>
      <c r="CI138" s="355"/>
      <c r="CJ138" s="355"/>
      <c r="CK138" s="355"/>
      <c r="CL138" s="355"/>
      <c r="CM138" s="355"/>
      <c r="CN138" s="355"/>
      <c r="CO138" s="355"/>
      <c r="CP138" s="355"/>
      <c r="CQ138" s="355"/>
      <c r="CR138" s="355"/>
      <c r="CS138" s="355"/>
      <c r="CT138" s="355"/>
      <c r="CU138" s="355"/>
      <c r="CV138" s="355"/>
      <c r="CW138" s="355"/>
      <c r="CX138" s="355"/>
      <c r="CY138" s="355"/>
      <c r="CZ138" s="355"/>
      <c r="DA138" s="355"/>
      <c r="DB138" s="355"/>
      <c r="DC138" s="355"/>
      <c r="DD138" s="355"/>
      <c r="DE138" s="355"/>
      <c r="DF138" s="355"/>
      <c r="DG138" s="355"/>
      <c r="DH138" s="355"/>
      <c r="DI138" s="355"/>
      <c r="DJ138" s="355"/>
      <c r="DK138" s="355"/>
      <c r="DL138" s="355"/>
      <c r="DM138" s="355"/>
      <c r="DN138" s="355"/>
      <c r="DO138" s="355"/>
      <c r="DP138" s="355"/>
      <c r="DQ138" s="355"/>
      <c r="DR138" s="355"/>
      <c r="DS138" s="355"/>
      <c r="DT138" s="356"/>
      <c r="DU138" s="356"/>
    </row>
    <row r="139" spans="1:125" ht="81" customHeight="1" x14ac:dyDescent="0.25">
      <c r="A139" s="656"/>
      <c r="B139" s="85" t="s">
        <v>464</v>
      </c>
      <c r="C139" s="87">
        <f>E139</f>
        <v>1</v>
      </c>
      <c r="D139" s="85" t="s">
        <v>465</v>
      </c>
      <c r="E139" s="94">
        <v>1</v>
      </c>
      <c r="F139" s="86" t="s">
        <v>466</v>
      </c>
      <c r="G139" s="30" t="s">
        <v>467</v>
      </c>
      <c r="H139" s="64" t="s">
        <v>468</v>
      </c>
      <c r="I139" s="48" t="s">
        <v>469</v>
      </c>
      <c r="J139" s="43" t="s">
        <v>470</v>
      </c>
      <c r="K139" s="23" t="s">
        <v>471</v>
      </c>
      <c r="L139" s="26" t="s">
        <v>472</v>
      </c>
      <c r="M139" s="51" t="s">
        <v>473</v>
      </c>
      <c r="N139" s="51"/>
      <c r="O139" s="51"/>
      <c r="P139" s="314">
        <v>218987156.58939525</v>
      </c>
      <c r="Q139" s="285"/>
      <c r="R139" s="315"/>
      <c r="S139" s="315"/>
      <c r="T139" s="314">
        <v>554963688.5625</v>
      </c>
      <c r="U139" s="285"/>
      <c r="V139" s="315"/>
      <c r="W139" s="314">
        <v>642439839.97216415</v>
      </c>
      <c r="X139" s="285"/>
      <c r="Y139" s="315"/>
      <c r="Z139" s="314">
        <v>743704419.74777663</v>
      </c>
      <c r="AA139" s="75"/>
      <c r="AB139" s="391" t="s">
        <v>32</v>
      </c>
      <c r="AC139" s="353"/>
      <c r="AD139" s="353"/>
      <c r="AE139" s="353"/>
      <c r="AF139" s="353"/>
      <c r="AG139" s="353"/>
      <c r="AH139" s="353"/>
      <c r="AI139" s="353"/>
      <c r="AJ139" s="353"/>
      <c r="AK139" s="353"/>
      <c r="AL139" s="353"/>
      <c r="AM139" s="353"/>
      <c r="AN139" s="353"/>
      <c r="AO139" s="353"/>
      <c r="AP139" s="353"/>
      <c r="AQ139" s="353"/>
      <c r="AR139" s="353"/>
      <c r="AS139" s="353"/>
      <c r="AT139" s="353"/>
      <c r="AU139" s="353"/>
      <c r="AV139" s="353"/>
      <c r="AW139" s="353"/>
      <c r="AX139" s="353"/>
      <c r="AY139" s="353"/>
      <c r="AZ139" s="353"/>
      <c r="BA139" s="353"/>
      <c r="BB139" s="353"/>
      <c r="BC139" s="353"/>
      <c r="BD139" s="353"/>
      <c r="BE139" s="353"/>
      <c r="BF139" s="353"/>
      <c r="BG139" s="353"/>
      <c r="BH139" s="353"/>
      <c r="BI139" s="353"/>
      <c r="BJ139" s="353"/>
      <c r="BK139" s="353"/>
      <c r="BL139" s="353"/>
      <c r="BM139" s="353"/>
      <c r="BN139" s="353"/>
      <c r="BO139" s="353"/>
      <c r="BP139" s="353"/>
      <c r="BQ139" s="353"/>
      <c r="BR139" s="353"/>
      <c r="BS139" s="353"/>
      <c r="BT139" s="353"/>
      <c r="BU139" s="353"/>
      <c r="BV139" s="353"/>
      <c r="BW139" s="353"/>
      <c r="BX139" s="353"/>
      <c r="BY139" s="353"/>
      <c r="BZ139" s="353"/>
      <c r="CA139" s="353"/>
      <c r="CB139" s="353"/>
      <c r="CC139" s="353"/>
      <c r="CD139" s="353"/>
      <c r="CE139" s="353"/>
      <c r="CF139" s="353"/>
      <c r="CG139" s="353"/>
      <c r="CH139" s="353"/>
      <c r="CI139" s="353"/>
      <c r="CJ139" s="353"/>
      <c r="CK139" s="353"/>
      <c r="CL139" s="353"/>
      <c r="CM139" s="353"/>
      <c r="CN139" s="353"/>
      <c r="CO139" s="353"/>
      <c r="CP139" s="353"/>
      <c r="CQ139" s="353"/>
      <c r="CR139" s="353"/>
      <c r="CS139" s="353"/>
      <c r="CT139" s="353"/>
      <c r="CU139" s="353"/>
      <c r="CV139" s="353"/>
      <c r="CW139" s="353"/>
      <c r="CX139" s="353"/>
      <c r="CY139" s="353"/>
      <c r="CZ139" s="353"/>
      <c r="DA139" s="353"/>
      <c r="DB139" s="353"/>
      <c r="DC139" s="353"/>
      <c r="DD139" s="353"/>
      <c r="DE139" s="353"/>
      <c r="DF139" s="353"/>
      <c r="DG139" s="353"/>
      <c r="DH139" s="353"/>
      <c r="DI139" s="353"/>
      <c r="DJ139" s="353"/>
      <c r="DK139" s="353"/>
      <c r="DL139" s="353"/>
      <c r="DM139" s="353"/>
      <c r="DN139" s="353"/>
      <c r="DO139" s="353"/>
      <c r="DP139" s="353"/>
      <c r="DQ139" s="353"/>
      <c r="DR139" s="353"/>
      <c r="DS139" s="353"/>
      <c r="DT139" s="354"/>
      <c r="DU139" s="354"/>
    </row>
    <row r="140" spans="1:125" s="121" customFormat="1" ht="18.75" customHeight="1" x14ac:dyDescent="0.25">
      <c r="A140" s="143"/>
      <c r="B140" s="138"/>
      <c r="C140" s="166"/>
      <c r="D140" s="138"/>
      <c r="E140" s="167"/>
      <c r="F140" s="168"/>
      <c r="G140" s="169"/>
      <c r="H140" s="169"/>
      <c r="I140" s="170"/>
      <c r="J140" s="142"/>
      <c r="K140" s="142"/>
      <c r="L140" s="118"/>
      <c r="M140" s="120"/>
      <c r="N140" s="120"/>
      <c r="O140" s="120"/>
      <c r="P140" s="566">
        <f>P139</f>
        <v>218987156.58939525</v>
      </c>
      <c r="Q140" s="132">
        <f t="shared" ref="Q140:AA140" si="14">Q139</f>
        <v>0</v>
      </c>
      <c r="R140" s="132">
        <f t="shared" si="14"/>
        <v>0</v>
      </c>
      <c r="S140" s="132">
        <f t="shared" si="14"/>
        <v>0</v>
      </c>
      <c r="T140" s="132">
        <f t="shared" si="14"/>
        <v>554963688.5625</v>
      </c>
      <c r="U140" s="132">
        <f t="shared" si="14"/>
        <v>0</v>
      </c>
      <c r="V140" s="132">
        <f t="shared" si="14"/>
        <v>0</v>
      </c>
      <c r="W140" s="132">
        <f t="shared" si="14"/>
        <v>642439839.97216415</v>
      </c>
      <c r="X140" s="132">
        <f t="shared" si="14"/>
        <v>0</v>
      </c>
      <c r="Y140" s="132">
        <f t="shared" si="14"/>
        <v>0</v>
      </c>
      <c r="Z140" s="132">
        <f t="shared" si="14"/>
        <v>743704419.74777663</v>
      </c>
      <c r="AA140" s="132">
        <f t="shared" si="14"/>
        <v>0</v>
      </c>
      <c r="AB140" s="396"/>
      <c r="AC140" s="357"/>
      <c r="AD140" s="357"/>
      <c r="AE140" s="357"/>
      <c r="AF140" s="357"/>
      <c r="AG140" s="357"/>
      <c r="AH140" s="357"/>
      <c r="AI140" s="357"/>
      <c r="AJ140" s="357"/>
      <c r="AK140" s="357"/>
      <c r="AL140" s="357"/>
      <c r="AM140" s="357"/>
      <c r="AN140" s="357"/>
      <c r="AO140" s="357"/>
      <c r="AP140" s="353"/>
      <c r="AQ140" s="353"/>
      <c r="AR140" s="353"/>
      <c r="AS140" s="353"/>
      <c r="AT140" s="353"/>
      <c r="AU140" s="353"/>
      <c r="AV140" s="353"/>
      <c r="AW140" s="353"/>
      <c r="AX140" s="353"/>
      <c r="AY140" s="353"/>
      <c r="AZ140" s="353"/>
      <c r="BA140" s="353"/>
      <c r="BB140" s="353"/>
      <c r="BC140" s="353"/>
      <c r="BD140" s="353"/>
      <c r="BE140" s="353"/>
      <c r="BF140" s="353"/>
      <c r="BG140" s="353"/>
      <c r="BH140" s="353"/>
      <c r="BI140" s="353"/>
      <c r="BJ140" s="353"/>
      <c r="BK140" s="353"/>
      <c r="BL140" s="353"/>
      <c r="BM140" s="353"/>
      <c r="BN140" s="353"/>
      <c r="BO140" s="353"/>
      <c r="BP140" s="353"/>
      <c r="BQ140" s="353"/>
      <c r="BR140" s="353"/>
      <c r="BS140" s="353"/>
      <c r="BT140" s="353"/>
      <c r="BU140" s="353"/>
      <c r="BV140" s="353"/>
      <c r="BW140" s="353"/>
      <c r="BX140" s="353"/>
      <c r="BY140" s="353"/>
      <c r="BZ140" s="353"/>
      <c r="CA140" s="353"/>
      <c r="CB140" s="353"/>
      <c r="CC140" s="353"/>
      <c r="CD140" s="353"/>
      <c r="CE140" s="353"/>
      <c r="CF140" s="353"/>
      <c r="CG140" s="353"/>
      <c r="CH140" s="353"/>
      <c r="CI140" s="353"/>
      <c r="CJ140" s="353"/>
      <c r="CK140" s="353"/>
      <c r="CL140" s="353"/>
      <c r="CM140" s="353"/>
      <c r="CN140" s="353"/>
      <c r="CO140" s="353"/>
      <c r="CP140" s="353"/>
      <c r="CQ140" s="353"/>
      <c r="CR140" s="353"/>
      <c r="CS140" s="353"/>
      <c r="CT140" s="353"/>
      <c r="CU140" s="353"/>
      <c r="CV140" s="353"/>
      <c r="CW140" s="353"/>
      <c r="CX140" s="353"/>
      <c r="CY140" s="353"/>
      <c r="CZ140" s="353"/>
      <c r="DA140" s="353"/>
      <c r="DB140" s="353"/>
      <c r="DC140" s="353"/>
      <c r="DD140" s="353"/>
      <c r="DE140" s="353"/>
      <c r="DF140" s="353"/>
      <c r="DG140" s="353"/>
      <c r="DH140" s="353"/>
      <c r="DI140" s="353"/>
      <c r="DJ140" s="353"/>
      <c r="DK140" s="353"/>
      <c r="DL140" s="353"/>
      <c r="DM140" s="353"/>
      <c r="DN140" s="353"/>
      <c r="DO140" s="353"/>
      <c r="DP140" s="353"/>
      <c r="DQ140" s="353"/>
      <c r="DR140" s="353"/>
      <c r="DS140" s="353"/>
      <c r="DT140" s="354"/>
      <c r="DU140" s="354"/>
    </row>
    <row r="141" spans="1:125" s="226" customFormat="1" ht="18.75" customHeight="1" x14ac:dyDescent="0.25">
      <c r="A141" s="231"/>
      <c r="B141" s="220"/>
      <c r="C141" s="245"/>
      <c r="D141" s="220"/>
      <c r="E141" s="246"/>
      <c r="F141" s="247"/>
      <c r="G141" s="248"/>
      <c r="H141" s="248"/>
      <c r="I141" s="249"/>
      <c r="J141" s="223"/>
      <c r="K141" s="223"/>
      <c r="L141" s="222"/>
      <c r="M141" s="225"/>
      <c r="N141" s="225"/>
      <c r="O141" s="225"/>
      <c r="P141" s="218">
        <f>P140+P138+P119</f>
        <v>3642307470.000001</v>
      </c>
      <c r="Q141" s="218">
        <f t="shared" ref="Q141:AA141" si="15">Q140+Q138+Q119</f>
        <v>7382960471.3520002</v>
      </c>
      <c r="R141" s="218">
        <f t="shared" si="15"/>
        <v>7803799059.6331215</v>
      </c>
      <c r="S141" s="218">
        <f t="shared" si="15"/>
        <v>8248781011.2111092</v>
      </c>
      <c r="T141" s="218">
        <f t="shared" si="15"/>
        <v>8719299580.2837753</v>
      </c>
      <c r="U141" s="218">
        <f t="shared" si="15"/>
        <v>9216828848.9208012</v>
      </c>
      <c r="V141" s="218">
        <f t="shared" si="15"/>
        <v>9742928438.3670502</v>
      </c>
      <c r="W141" s="218">
        <f t="shared" si="15"/>
        <v>10941688336.077785</v>
      </c>
      <c r="X141" s="218">
        <f t="shared" si="15"/>
        <v>10887534974.880341</v>
      </c>
      <c r="Y141" s="218">
        <f t="shared" si="15"/>
        <v>11509635220.831959</v>
      </c>
      <c r="Z141" s="218">
        <f t="shared" si="15"/>
        <v>12911208308.661388</v>
      </c>
      <c r="AA141" s="218">
        <f t="shared" si="15"/>
        <v>12863209204.821754</v>
      </c>
      <c r="AB141" s="394"/>
      <c r="AC141" s="355"/>
      <c r="AD141" s="355"/>
      <c r="AE141" s="355"/>
      <c r="AF141" s="355"/>
      <c r="AG141" s="355"/>
      <c r="AH141" s="355"/>
      <c r="AI141" s="355"/>
      <c r="AJ141" s="355"/>
      <c r="AK141" s="355"/>
      <c r="AL141" s="355"/>
      <c r="AM141" s="355"/>
      <c r="AN141" s="355"/>
      <c r="AO141" s="355"/>
      <c r="AP141" s="355"/>
      <c r="AQ141" s="355"/>
      <c r="AR141" s="355"/>
      <c r="AS141" s="355"/>
      <c r="AT141" s="355"/>
      <c r="AU141" s="355"/>
      <c r="AV141" s="355"/>
      <c r="AW141" s="355"/>
      <c r="AX141" s="355"/>
      <c r="AY141" s="355"/>
      <c r="AZ141" s="355"/>
      <c r="BA141" s="355"/>
      <c r="BB141" s="355"/>
      <c r="BC141" s="355"/>
      <c r="BD141" s="355"/>
      <c r="BE141" s="355"/>
      <c r="BF141" s="355"/>
      <c r="BG141" s="355"/>
      <c r="BH141" s="355"/>
      <c r="BI141" s="355"/>
      <c r="BJ141" s="355"/>
      <c r="BK141" s="355"/>
      <c r="BL141" s="355"/>
      <c r="BM141" s="355"/>
      <c r="BN141" s="355"/>
      <c r="BO141" s="355"/>
      <c r="BP141" s="355"/>
      <c r="BQ141" s="355"/>
      <c r="BR141" s="355"/>
      <c r="BS141" s="355"/>
      <c r="BT141" s="355"/>
      <c r="BU141" s="355"/>
      <c r="BV141" s="355"/>
      <c r="BW141" s="355"/>
      <c r="BX141" s="355"/>
      <c r="BY141" s="355"/>
      <c r="BZ141" s="355"/>
      <c r="CA141" s="355"/>
      <c r="CB141" s="355"/>
      <c r="CC141" s="355"/>
      <c r="CD141" s="355"/>
      <c r="CE141" s="355"/>
      <c r="CF141" s="355"/>
      <c r="CG141" s="355"/>
      <c r="CH141" s="355"/>
      <c r="CI141" s="355"/>
      <c r="CJ141" s="355"/>
      <c r="CK141" s="355"/>
      <c r="CL141" s="355"/>
      <c r="CM141" s="355"/>
      <c r="CN141" s="355"/>
      <c r="CO141" s="355"/>
      <c r="CP141" s="355"/>
      <c r="CQ141" s="355"/>
      <c r="CR141" s="355"/>
      <c r="CS141" s="355"/>
      <c r="CT141" s="355"/>
      <c r="CU141" s="355"/>
      <c r="CV141" s="355"/>
      <c r="CW141" s="355"/>
      <c r="CX141" s="355"/>
      <c r="CY141" s="355"/>
      <c r="CZ141" s="355"/>
      <c r="DA141" s="355"/>
      <c r="DB141" s="355"/>
      <c r="DC141" s="355"/>
      <c r="DD141" s="355"/>
      <c r="DE141" s="355"/>
      <c r="DF141" s="355"/>
      <c r="DG141" s="355"/>
      <c r="DH141" s="355"/>
      <c r="DI141" s="355"/>
      <c r="DJ141" s="355"/>
      <c r="DK141" s="355"/>
      <c r="DL141" s="355"/>
      <c r="DM141" s="355"/>
      <c r="DN141" s="355"/>
      <c r="DO141" s="355"/>
      <c r="DP141" s="355"/>
      <c r="DQ141" s="355"/>
      <c r="DR141" s="355"/>
      <c r="DS141" s="355"/>
      <c r="DT141" s="356"/>
      <c r="DU141" s="356"/>
    </row>
    <row r="142" spans="1:125" ht="33" customHeight="1" x14ac:dyDescent="0.25">
      <c r="A142" s="701"/>
      <c r="B142" s="716" t="s">
        <v>474</v>
      </c>
      <c r="C142" s="719">
        <f>E142</f>
        <v>1</v>
      </c>
      <c r="D142" s="716" t="s">
        <v>475</v>
      </c>
      <c r="E142" s="804">
        <v>1</v>
      </c>
      <c r="F142" s="717" t="s">
        <v>476</v>
      </c>
      <c r="G142" s="638" t="s">
        <v>477</v>
      </c>
      <c r="H142" s="674" t="s">
        <v>478</v>
      </c>
      <c r="I142" s="642" t="s">
        <v>479</v>
      </c>
      <c r="J142" s="674" t="s">
        <v>480</v>
      </c>
      <c r="K142" s="648" t="s">
        <v>481</v>
      </c>
      <c r="L142" s="43" t="s">
        <v>482</v>
      </c>
      <c r="M142" s="51" t="s">
        <v>483</v>
      </c>
      <c r="N142" s="51"/>
      <c r="O142" s="51"/>
      <c r="P142" s="264"/>
      <c r="Q142" s="264"/>
      <c r="R142" s="264"/>
      <c r="S142" s="308">
        <v>258131193.38716033</v>
      </c>
      <c r="T142" s="264"/>
      <c r="U142" s="264"/>
      <c r="V142" s="264"/>
      <c r="W142" s="264"/>
      <c r="X142" s="264"/>
      <c r="Y142" s="264"/>
      <c r="Z142" s="264"/>
      <c r="AA142" s="264"/>
      <c r="AB142" s="391" t="s">
        <v>32</v>
      </c>
      <c r="AC142" s="353"/>
      <c r="AD142" s="353"/>
      <c r="AE142" s="353"/>
      <c r="AF142" s="353"/>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c r="BB142" s="353"/>
      <c r="BC142" s="353"/>
      <c r="BD142" s="353"/>
      <c r="BE142" s="353"/>
      <c r="BF142" s="353"/>
      <c r="BG142" s="353"/>
      <c r="BH142" s="353"/>
      <c r="BI142" s="353"/>
      <c r="BJ142" s="353"/>
      <c r="BK142" s="353"/>
      <c r="BL142" s="353"/>
      <c r="BM142" s="353"/>
      <c r="BN142" s="353"/>
      <c r="BO142" s="353"/>
      <c r="BP142" s="353"/>
      <c r="BQ142" s="353"/>
      <c r="BR142" s="353"/>
      <c r="BS142" s="353"/>
      <c r="BT142" s="353"/>
      <c r="BU142" s="353"/>
      <c r="BV142" s="353"/>
      <c r="BW142" s="353"/>
      <c r="BX142" s="353"/>
      <c r="BY142" s="353"/>
      <c r="BZ142" s="353"/>
      <c r="CA142" s="353"/>
      <c r="CB142" s="353"/>
      <c r="CC142" s="353"/>
      <c r="CD142" s="353"/>
      <c r="CE142" s="353"/>
      <c r="CF142" s="353"/>
      <c r="CG142" s="353"/>
      <c r="CH142" s="353"/>
      <c r="CI142" s="353"/>
      <c r="CJ142" s="353"/>
      <c r="CK142" s="353"/>
      <c r="CL142" s="353"/>
      <c r="CM142" s="353"/>
      <c r="CN142" s="353"/>
      <c r="CO142" s="353"/>
      <c r="CP142" s="353"/>
      <c r="CQ142" s="353"/>
      <c r="CR142" s="353"/>
      <c r="CS142" s="353"/>
      <c r="CT142" s="353"/>
      <c r="CU142" s="353"/>
      <c r="CV142" s="353"/>
      <c r="CW142" s="353"/>
      <c r="CX142" s="353"/>
      <c r="CY142" s="353"/>
      <c r="CZ142" s="353"/>
      <c r="DA142" s="353"/>
      <c r="DB142" s="353"/>
      <c r="DC142" s="353"/>
      <c r="DD142" s="353"/>
      <c r="DE142" s="353"/>
      <c r="DF142" s="353"/>
      <c r="DG142" s="353"/>
      <c r="DH142" s="353"/>
      <c r="DI142" s="353"/>
      <c r="DJ142" s="353"/>
      <c r="DK142" s="353"/>
      <c r="DL142" s="353"/>
      <c r="DM142" s="353"/>
      <c r="DN142" s="353"/>
      <c r="DO142" s="353"/>
      <c r="DP142" s="353"/>
      <c r="DQ142" s="353"/>
      <c r="DR142" s="353"/>
      <c r="DS142" s="353"/>
      <c r="DT142" s="354"/>
      <c r="DU142" s="354"/>
    </row>
    <row r="143" spans="1:125" ht="16.5" x14ac:dyDescent="0.25">
      <c r="A143" s="701"/>
      <c r="B143" s="717"/>
      <c r="C143" s="720"/>
      <c r="D143" s="717"/>
      <c r="E143" s="804"/>
      <c r="F143" s="717"/>
      <c r="G143" s="639"/>
      <c r="H143" s="675"/>
      <c r="I143" s="643"/>
      <c r="J143" s="675"/>
      <c r="K143" s="649"/>
      <c r="L143" s="43" t="s">
        <v>484</v>
      </c>
      <c r="M143" s="51" t="s">
        <v>485</v>
      </c>
      <c r="N143" s="51"/>
      <c r="O143" s="51"/>
      <c r="P143" s="27"/>
      <c r="Q143" s="27"/>
      <c r="R143" s="27"/>
      <c r="S143" s="27"/>
      <c r="T143" s="307">
        <v>205214298.74279249</v>
      </c>
      <c r="U143" s="314">
        <v>290036208.88981336</v>
      </c>
      <c r="V143" s="307">
        <v>153719190.71160111</v>
      </c>
      <c r="W143" s="307">
        <v>325884684.30859441</v>
      </c>
      <c r="X143" s="307">
        <v>345437765.36711007</v>
      </c>
      <c r="Y143" s="307">
        <v>366164031.28913665</v>
      </c>
      <c r="Z143" s="307">
        <v>291100404.87486368</v>
      </c>
      <c r="AA143" s="307">
        <v>411421905.55647397</v>
      </c>
      <c r="AB143" s="391" t="s">
        <v>32</v>
      </c>
      <c r="AC143" s="353"/>
      <c r="AD143" s="353"/>
      <c r="AE143" s="353"/>
      <c r="AF143" s="353"/>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c r="BB143" s="353"/>
      <c r="BC143" s="353"/>
      <c r="BD143" s="353"/>
      <c r="BE143" s="353"/>
      <c r="BF143" s="353"/>
      <c r="BG143" s="353"/>
      <c r="BH143" s="353"/>
      <c r="BI143" s="353"/>
      <c r="BJ143" s="353"/>
      <c r="BK143" s="353"/>
      <c r="BL143" s="353"/>
      <c r="BM143" s="353"/>
      <c r="BN143" s="353"/>
      <c r="BO143" s="353"/>
      <c r="BP143" s="353"/>
      <c r="BQ143" s="353"/>
      <c r="BR143" s="353"/>
      <c r="BS143" s="353"/>
      <c r="BT143" s="353"/>
      <c r="BU143" s="353"/>
      <c r="BV143" s="353"/>
      <c r="BW143" s="353"/>
      <c r="BX143" s="353"/>
      <c r="BY143" s="353"/>
      <c r="BZ143" s="353"/>
      <c r="CA143" s="353"/>
      <c r="CB143" s="353"/>
      <c r="CC143" s="353"/>
      <c r="CD143" s="353"/>
      <c r="CE143" s="353"/>
      <c r="CF143" s="353"/>
      <c r="CG143" s="353"/>
      <c r="CH143" s="353"/>
      <c r="CI143" s="353"/>
      <c r="CJ143" s="353"/>
      <c r="CK143" s="353"/>
      <c r="CL143" s="353"/>
      <c r="CM143" s="353"/>
      <c r="CN143" s="353"/>
      <c r="CO143" s="353"/>
      <c r="CP143" s="353"/>
      <c r="CQ143" s="353"/>
      <c r="CR143" s="353"/>
      <c r="CS143" s="353"/>
      <c r="CT143" s="353"/>
      <c r="CU143" s="353"/>
      <c r="CV143" s="353"/>
      <c r="CW143" s="353"/>
      <c r="CX143" s="353"/>
      <c r="CY143" s="353"/>
      <c r="CZ143" s="353"/>
      <c r="DA143" s="353"/>
      <c r="DB143" s="353"/>
      <c r="DC143" s="353"/>
      <c r="DD143" s="353"/>
      <c r="DE143" s="353"/>
      <c r="DF143" s="353"/>
      <c r="DG143" s="353"/>
      <c r="DH143" s="353"/>
      <c r="DI143" s="353"/>
      <c r="DJ143" s="353"/>
      <c r="DK143" s="353"/>
      <c r="DL143" s="353"/>
      <c r="DM143" s="353"/>
      <c r="DN143" s="353"/>
      <c r="DO143" s="353"/>
      <c r="DP143" s="353"/>
      <c r="DQ143" s="353"/>
      <c r="DR143" s="353"/>
      <c r="DS143" s="353"/>
      <c r="DT143" s="354"/>
      <c r="DU143" s="354"/>
    </row>
    <row r="144" spans="1:125" ht="33" x14ac:dyDescent="0.25">
      <c r="A144" s="701"/>
      <c r="B144" s="717"/>
      <c r="C144" s="720"/>
      <c r="D144" s="717"/>
      <c r="E144" s="804"/>
      <c r="F144" s="717"/>
      <c r="G144" s="24" t="s">
        <v>486</v>
      </c>
      <c r="H144" s="43" t="s">
        <v>487</v>
      </c>
      <c r="I144" s="28" t="s">
        <v>488</v>
      </c>
      <c r="J144" s="43" t="s">
        <v>489</v>
      </c>
      <c r="K144" s="23" t="s">
        <v>490</v>
      </c>
      <c r="L144" s="23" t="s">
        <v>491</v>
      </c>
      <c r="M144" s="51" t="s">
        <v>492</v>
      </c>
      <c r="N144" s="51"/>
      <c r="O144" s="51"/>
      <c r="P144" s="264"/>
      <c r="Q144" s="264"/>
      <c r="R144" s="264"/>
      <c r="S144" s="264"/>
      <c r="T144" s="308">
        <v>273619064.99039</v>
      </c>
      <c r="U144" s="264"/>
      <c r="V144" s="264"/>
      <c r="W144" s="264"/>
      <c r="X144" s="264"/>
      <c r="Y144" s="264"/>
      <c r="Z144" s="264"/>
      <c r="AA144" s="264"/>
      <c r="AB144" s="391" t="s">
        <v>32</v>
      </c>
      <c r="AC144" s="353"/>
      <c r="AD144" s="353"/>
      <c r="AE144" s="353"/>
      <c r="AF144" s="353"/>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c r="BB144" s="353"/>
      <c r="BC144" s="353"/>
      <c r="BD144" s="353"/>
      <c r="BE144" s="353"/>
      <c r="BF144" s="353"/>
      <c r="BG144" s="353"/>
      <c r="BH144" s="353"/>
      <c r="BI144" s="353"/>
      <c r="BJ144" s="353"/>
      <c r="BK144" s="353"/>
      <c r="BL144" s="353"/>
      <c r="BM144" s="353"/>
      <c r="BN144" s="353"/>
      <c r="BO144" s="353"/>
      <c r="BP144" s="353"/>
      <c r="BQ144" s="353"/>
      <c r="BR144" s="353"/>
      <c r="BS144" s="353"/>
      <c r="BT144" s="353"/>
      <c r="BU144" s="353"/>
      <c r="BV144" s="353"/>
      <c r="BW144" s="353"/>
      <c r="BX144" s="353"/>
      <c r="BY144" s="353"/>
      <c r="BZ144" s="353"/>
      <c r="CA144" s="353"/>
      <c r="CB144" s="353"/>
      <c r="CC144" s="353"/>
      <c r="CD144" s="353"/>
      <c r="CE144" s="353"/>
      <c r="CF144" s="353"/>
      <c r="CG144" s="353"/>
      <c r="CH144" s="353"/>
      <c r="CI144" s="353"/>
      <c r="CJ144" s="353"/>
      <c r="CK144" s="353"/>
      <c r="CL144" s="353"/>
      <c r="CM144" s="353"/>
      <c r="CN144" s="353"/>
      <c r="CO144" s="353"/>
      <c r="CP144" s="353"/>
      <c r="CQ144" s="353"/>
      <c r="CR144" s="353"/>
      <c r="CS144" s="353"/>
      <c r="CT144" s="353"/>
      <c r="CU144" s="353"/>
      <c r="CV144" s="353"/>
      <c r="CW144" s="353"/>
      <c r="CX144" s="353"/>
      <c r="CY144" s="353"/>
      <c r="CZ144" s="353"/>
      <c r="DA144" s="353"/>
      <c r="DB144" s="353"/>
      <c r="DC144" s="353"/>
      <c r="DD144" s="353"/>
      <c r="DE144" s="353"/>
      <c r="DF144" s="353"/>
      <c r="DG144" s="353"/>
      <c r="DH144" s="353"/>
      <c r="DI144" s="353"/>
      <c r="DJ144" s="353"/>
      <c r="DK144" s="353"/>
      <c r="DL144" s="353"/>
      <c r="DM144" s="353"/>
      <c r="DN144" s="353"/>
      <c r="DO144" s="353"/>
      <c r="DP144" s="353"/>
      <c r="DQ144" s="353"/>
      <c r="DR144" s="353"/>
      <c r="DS144" s="353"/>
      <c r="DT144" s="354"/>
      <c r="DU144" s="354"/>
    </row>
    <row r="145" spans="1:125" ht="66" x14ac:dyDescent="0.25">
      <c r="A145" s="701"/>
      <c r="B145" s="718"/>
      <c r="C145" s="721"/>
      <c r="D145" s="718"/>
      <c r="E145" s="805"/>
      <c r="F145" s="718"/>
      <c r="G145" s="24" t="s">
        <v>493</v>
      </c>
      <c r="H145" s="43" t="s">
        <v>494</v>
      </c>
      <c r="I145" s="28" t="s">
        <v>495</v>
      </c>
      <c r="J145" s="43" t="s">
        <v>496</v>
      </c>
      <c r="K145" s="43" t="s">
        <v>497</v>
      </c>
      <c r="L145" s="23" t="s">
        <v>498</v>
      </c>
      <c r="M145" s="51" t="s">
        <v>499</v>
      </c>
      <c r="N145" s="51"/>
      <c r="O145" s="51"/>
      <c r="P145" s="264"/>
      <c r="Q145" s="264"/>
      <c r="R145" s="308">
        <v>243519993.76147202</v>
      </c>
      <c r="S145" s="264"/>
      <c r="T145" s="265"/>
      <c r="U145" s="265"/>
      <c r="V145" s="307">
        <v>153719190.71160111</v>
      </c>
      <c r="W145" s="265"/>
      <c r="X145" s="265"/>
      <c r="Y145" s="265"/>
      <c r="Z145" s="308">
        <v>388133873.16648489</v>
      </c>
      <c r="AA145" s="265"/>
      <c r="AB145" s="391" t="s">
        <v>32</v>
      </c>
      <c r="AC145" s="353"/>
      <c r="AD145" s="353"/>
      <c r="AE145" s="353"/>
      <c r="AF145" s="353"/>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c r="BB145" s="353"/>
      <c r="BC145" s="353"/>
      <c r="BD145" s="353"/>
      <c r="BE145" s="353"/>
      <c r="BF145" s="353"/>
      <c r="BG145" s="353"/>
      <c r="BH145" s="353"/>
      <c r="BI145" s="353"/>
      <c r="BJ145" s="353"/>
      <c r="BK145" s="353"/>
      <c r="BL145" s="353"/>
      <c r="BM145" s="353"/>
      <c r="BN145" s="353"/>
      <c r="BO145" s="353"/>
      <c r="BP145" s="353"/>
      <c r="BQ145" s="353"/>
      <c r="BR145" s="353"/>
      <c r="BS145" s="353"/>
      <c r="BT145" s="353"/>
      <c r="BU145" s="353"/>
      <c r="BV145" s="353"/>
      <c r="BW145" s="353"/>
      <c r="BX145" s="353"/>
      <c r="BY145" s="353"/>
      <c r="BZ145" s="353"/>
      <c r="CA145" s="353"/>
      <c r="CB145" s="353"/>
      <c r="CC145" s="353"/>
      <c r="CD145" s="353"/>
      <c r="CE145" s="353"/>
      <c r="CF145" s="353"/>
      <c r="CG145" s="353"/>
      <c r="CH145" s="353"/>
      <c r="CI145" s="353"/>
      <c r="CJ145" s="353"/>
      <c r="CK145" s="353"/>
      <c r="CL145" s="353"/>
      <c r="CM145" s="353"/>
      <c r="CN145" s="353"/>
      <c r="CO145" s="353"/>
      <c r="CP145" s="353"/>
      <c r="CQ145" s="353"/>
      <c r="CR145" s="353"/>
      <c r="CS145" s="353"/>
      <c r="CT145" s="353"/>
      <c r="CU145" s="353"/>
      <c r="CV145" s="353"/>
      <c r="CW145" s="353"/>
      <c r="CX145" s="353"/>
      <c r="CY145" s="353"/>
      <c r="CZ145" s="353"/>
      <c r="DA145" s="353"/>
      <c r="DB145" s="353"/>
      <c r="DC145" s="353"/>
      <c r="DD145" s="353"/>
      <c r="DE145" s="353"/>
      <c r="DF145" s="353"/>
      <c r="DG145" s="353"/>
      <c r="DH145" s="353"/>
      <c r="DI145" s="353"/>
      <c r="DJ145" s="353"/>
      <c r="DK145" s="353"/>
      <c r="DL145" s="353"/>
      <c r="DM145" s="353"/>
      <c r="DN145" s="353"/>
      <c r="DO145" s="353"/>
      <c r="DP145" s="353"/>
      <c r="DQ145" s="353"/>
      <c r="DR145" s="353"/>
      <c r="DS145" s="353"/>
      <c r="DT145" s="354"/>
      <c r="DU145" s="354"/>
    </row>
    <row r="146" spans="1:125" s="121" customFormat="1" ht="18.75" customHeight="1" x14ac:dyDescent="0.25">
      <c r="A146" s="701"/>
      <c r="B146" s="144"/>
      <c r="C146" s="153"/>
      <c r="D146" s="144"/>
      <c r="E146" s="167"/>
      <c r="F146" s="144"/>
      <c r="G146" s="154"/>
      <c r="H146" s="119"/>
      <c r="I146" s="117"/>
      <c r="J146" s="119"/>
      <c r="K146" s="119"/>
      <c r="L146" s="119"/>
      <c r="M146" s="120"/>
      <c r="N146" s="120"/>
      <c r="O146" s="120"/>
      <c r="P146" s="568">
        <f>SUM(P142:P145)</f>
        <v>0</v>
      </c>
      <c r="Q146" s="135">
        <f t="shared" ref="Q146:AA146" si="16">SUM(Q142:Q145)</f>
        <v>0</v>
      </c>
      <c r="R146" s="135">
        <f t="shared" si="16"/>
        <v>243519993.76147202</v>
      </c>
      <c r="S146" s="135">
        <f t="shared" si="16"/>
        <v>258131193.38716033</v>
      </c>
      <c r="T146" s="135">
        <f t="shared" si="16"/>
        <v>478833363.73318249</v>
      </c>
      <c r="U146" s="135">
        <f t="shared" si="16"/>
        <v>290036208.88981336</v>
      </c>
      <c r="V146" s="135">
        <f t="shared" si="16"/>
        <v>307438381.42320222</v>
      </c>
      <c r="W146" s="135">
        <f t="shared" si="16"/>
        <v>325884684.30859441</v>
      </c>
      <c r="X146" s="135">
        <f t="shared" si="16"/>
        <v>345437765.36711007</v>
      </c>
      <c r="Y146" s="135">
        <f t="shared" si="16"/>
        <v>366164031.28913665</v>
      </c>
      <c r="Z146" s="135">
        <f t="shared" si="16"/>
        <v>679234278.04134858</v>
      </c>
      <c r="AA146" s="135">
        <f t="shared" si="16"/>
        <v>411421905.55647397</v>
      </c>
      <c r="AB146" s="397"/>
      <c r="AC146" s="358"/>
      <c r="AD146" s="358"/>
      <c r="AE146" s="358"/>
      <c r="AF146" s="358"/>
      <c r="AG146" s="358"/>
      <c r="AH146" s="358"/>
      <c r="AI146" s="358"/>
      <c r="AJ146" s="358"/>
      <c r="AK146" s="358"/>
      <c r="AL146" s="358"/>
      <c r="AM146" s="358"/>
      <c r="AN146" s="358"/>
      <c r="AO146" s="358"/>
      <c r="AP146" s="358"/>
      <c r="AQ146" s="353"/>
      <c r="AR146" s="353"/>
      <c r="AS146" s="353"/>
      <c r="AT146" s="353"/>
      <c r="AU146" s="353"/>
      <c r="AV146" s="353"/>
      <c r="AW146" s="353"/>
      <c r="AX146" s="353"/>
      <c r="AY146" s="353"/>
      <c r="AZ146" s="353"/>
      <c r="BA146" s="353"/>
      <c r="BB146" s="353"/>
      <c r="BC146" s="353"/>
      <c r="BD146" s="353"/>
      <c r="BE146" s="353"/>
      <c r="BF146" s="353"/>
      <c r="BG146" s="353"/>
      <c r="BH146" s="353"/>
      <c r="BI146" s="353"/>
      <c r="BJ146" s="353"/>
      <c r="BK146" s="353"/>
      <c r="BL146" s="353"/>
      <c r="BM146" s="353"/>
      <c r="BN146" s="353"/>
      <c r="BO146" s="353"/>
      <c r="BP146" s="353"/>
      <c r="BQ146" s="353"/>
      <c r="BR146" s="353"/>
      <c r="BS146" s="353"/>
      <c r="BT146" s="353"/>
      <c r="BU146" s="353"/>
      <c r="BV146" s="353"/>
      <c r="BW146" s="353"/>
      <c r="BX146" s="353"/>
      <c r="BY146" s="353"/>
      <c r="BZ146" s="353"/>
      <c r="CA146" s="353"/>
      <c r="CB146" s="353"/>
      <c r="CC146" s="353"/>
      <c r="CD146" s="353"/>
      <c r="CE146" s="353"/>
      <c r="CF146" s="353"/>
      <c r="CG146" s="353"/>
      <c r="CH146" s="353"/>
      <c r="CI146" s="353"/>
      <c r="CJ146" s="353"/>
      <c r="CK146" s="353"/>
      <c r="CL146" s="353"/>
      <c r="CM146" s="353"/>
      <c r="CN146" s="353"/>
      <c r="CO146" s="353"/>
      <c r="CP146" s="353"/>
      <c r="CQ146" s="353"/>
      <c r="CR146" s="353"/>
      <c r="CS146" s="353"/>
      <c r="CT146" s="353"/>
      <c r="CU146" s="353"/>
      <c r="CV146" s="353"/>
      <c r="CW146" s="353"/>
      <c r="CX146" s="353"/>
      <c r="CY146" s="353"/>
      <c r="CZ146" s="353"/>
      <c r="DA146" s="353"/>
      <c r="DB146" s="353"/>
      <c r="DC146" s="353"/>
      <c r="DD146" s="353"/>
      <c r="DE146" s="353"/>
      <c r="DF146" s="353"/>
      <c r="DG146" s="353"/>
      <c r="DH146" s="353"/>
      <c r="DI146" s="353"/>
      <c r="DJ146" s="353"/>
      <c r="DK146" s="353"/>
      <c r="DL146" s="353"/>
      <c r="DM146" s="353"/>
      <c r="DN146" s="353"/>
      <c r="DO146" s="353"/>
      <c r="DP146" s="353"/>
      <c r="DQ146" s="353"/>
      <c r="DR146" s="353"/>
      <c r="DS146" s="353"/>
      <c r="DT146" s="354"/>
      <c r="DU146" s="354"/>
    </row>
    <row r="147" spans="1:125" ht="48.75" customHeight="1" x14ac:dyDescent="0.25">
      <c r="A147" s="701"/>
      <c r="B147" s="710" t="s">
        <v>500</v>
      </c>
      <c r="C147" s="713">
        <f>E147</f>
        <v>1</v>
      </c>
      <c r="D147" s="710" t="s">
        <v>501</v>
      </c>
      <c r="E147" s="806">
        <v>1</v>
      </c>
      <c r="F147" s="710" t="s">
        <v>502</v>
      </c>
      <c r="G147" s="52" t="s">
        <v>503</v>
      </c>
      <c r="H147" s="43" t="s">
        <v>504</v>
      </c>
      <c r="I147" s="28" t="s">
        <v>505</v>
      </c>
      <c r="J147" s="43" t="s">
        <v>506</v>
      </c>
      <c r="K147" s="43" t="s">
        <v>507</v>
      </c>
      <c r="L147" s="23" t="s">
        <v>508</v>
      </c>
      <c r="M147" s="51" t="s">
        <v>509</v>
      </c>
      <c r="N147" s="586"/>
      <c r="O147" s="585"/>
      <c r="P147" s="264">
        <v>0</v>
      </c>
      <c r="Q147" s="308">
        <v>172301882.3784</v>
      </c>
      <c r="R147" s="308">
        <v>182639995.32110402</v>
      </c>
      <c r="S147" s="308">
        <v>193598395.04037026</v>
      </c>
      <c r="T147" s="308">
        <v>205214298.74279249</v>
      </c>
      <c r="U147" s="308">
        <v>217527156.66736004</v>
      </c>
      <c r="V147" s="308">
        <v>230578786.06740165</v>
      </c>
      <c r="W147" s="308">
        <v>244413513.23144576</v>
      </c>
      <c r="X147" s="308">
        <v>259078324.02533254</v>
      </c>
      <c r="Y147" s="308">
        <v>274623023.46685249</v>
      </c>
      <c r="Z147" s="308">
        <v>291100404.87486368</v>
      </c>
      <c r="AA147" s="308">
        <v>308566429.16735548</v>
      </c>
      <c r="AB147" s="391" t="s">
        <v>32</v>
      </c>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c r="BB147" s="353"/>
      <c r="BC147" s="353"/>
      <c r="BD147" s="353"/>
      <c r="BE147" s="353"/>
      <c r="BF147" s="353"/>
      <c r="BG147" s="353"/>
      <c r="BH147" s="353"/>
      <c r="BI147" s="353"/>
      <c r="BJ147" s="353"/>
      <c r="BK147" s="353"/>
      <c r="BL147" s="353"/>
      <c r="BM147" s="353"/>
      <c r="BN147" s="353"/>
      <c r="BO147" s="353"/>
      <c r="BP147" s="353"/>
      <c r="BQ147" s="353"/>
      <c r="BR147" s="353"/>
      <c r="BS147" s="353"/>
      <c r="BT147" s="353"/>
      <c r="BU147" s="353"/>
      <c r="BV147" s="353"/>
      <c r="BW147" s="353"/>
      <c r="BX147" s="353"/>
      <c r="BY147" s="353"/>
      <c r="BZ147" s="353"/>
      <c r="CA147" s="353"/>
      <c r="CB147" s="353"/>
      <c r="CC147" s="353"/>
      <c r="CD147" s="353"/>
      <c r="CE147" s="353"/>
      <c r="CF147" s="353"/>
      <c r="CG147" s="353"/>
      <c r="CH147" s="353"/>
      <c r="CI147" s="353"/>
      <c r="CJ147" s="353"/>
      <c r="CK147" s="353"/>
      <c r="CL147" s="353"/>
      <c r="CM147" s="353"/>
      <c r="CN147" s="353"/>
      <c r="CO147" s="353"/>
      <c r="CP147" s="353"/>
      <c r="CQ147" s="353"/>
      <c r="CR147" s="353"/>
      <c r="CS147" s="353"/>
      <c r="CT147" s="353"/>
      <c r="CU147" s="353"/>
      <c r="CV147" s="353"/>
      <c r="CW147" s="353"/>
      <c r="CX147" s="353"/>
      <c r="CY147" s="353"/>
      <c r="CZ147" s="353"/>
      <c r="DA147" s="353"/>
      <c r="DB147" s="353"/>
      <c r="DC147" s="353"/>
      <c r="DD147" s="353"/>
      <c r="DE147" s="353"/>
      <c r="DF147" s="353"/>
      <c r="DG147" s="353"/>
      <c r="DH147" s="353"/>
      <c r="DI147" s="353"/>
      <c r="DJ147" s="353"/>
      <c r="DK147" s="353"/>
      <c r="DL147" s="353"/>
      <c r="DM147" s="353"/>
      <c r="DN147" s="353"/>
      <c r="DO147" s="353"/>
      <c r="DP147" s="353"/>
      <c r="DQ147" s="353"/>
      <c r="DR147" s="353"/>
      <c r="DS147" s="353"/>
      <c r="DT147" s="354"/>
      <c r="DU147" s="354"/>
    </row>
    <row r="148" spans="1:125" ht="39" customHeight="1" x14ac:dyDescent="0.25">
      <c r="A148" s="701"/>
      <c r="B148" s="711"/>
      <c r="C148" s="714"/>
      <c r="D148" s="711"/>
      <c r="E148" s="807"/>
      <c r="F148" s="711"/>
      <c r="G148" s="687" t="s">
        <v>510</v>
      </c>
      <c r="H148" s="665" t="s">
        <v>511</v>
      </c>
      <c r="I148" s="28">
        <v>3204055</v>
      </c>
      <c r="J148" s="43" t="s">
        <v>512</v>
      </c>
      <c r="K148" s="23" t="s">
        <v>513</v>
      </c>
      <c r="L148" s="30">
        <v>320405500</v>
      </c>
      <c r="M148" s="51" t="s">
        <v>514</v>
      </c>
      <c r="N148" s="586"/>
      <c r="O148" s="585"/>
      <c r="P148" s="307">
        <v>626159348.88888884</v>
      </c>
      <c r="Q148" s="307">
        <v>229735843.17120001</v>
      </c>
      <c r="R148" s="307">
        <v>243519993.76147202</v>
      </c>
      <c r="S148" s="307">
        <v>258131193.38716033</v>
      </c>
      <c r="T148" s="307">
        <v>273619064.99039</v>
      </c>
      <c r="U148" s="307">
        <v>290036208.88981336</v>
      </c>
      <c r="V148" s="307">
        <v>307438381.42320222</v>
      </c>
      <c r="W148" s="307">
        <v>325884684.30859441</v>
      </c>
      <c r="X148" s="307">
        <v>345437765.36711007</v>
      </c>
      <c r="Y148" s="307">
        <v>366164031.28913665</v>
      </c>
      <c r="Z148" s="307">
        <v>388133873.16648489</v>
      </c>
      <c r="AA148" s="307">
        <v>411421905.55647397</v>
      </c>
      <c r="AB148" s="391" t="s">
        <v>32</v>
      </c>
      <c r="AC148" s="353"/>
      <c r="AD148" s="353"/>
      <c r="AE148" s="353"/>
      <c r="AF148" s="353"/>
      <c r="AG148" s="353"/>
      <c r="AH148" s="353"/>
      <c r="AI148" s="353"/>
      <c r="AJ148" s="353"/>
      <c r="AK148" s="353"/>
      <c r="AL148" s="353"/>
      <c r="AM148" s="353"/>
      <c r="AN148" s="353"/>
      <c r="AO148" s="353"/>
      <c r="AP148" s="353"/>
      <c r="AQ148" s="353"/>
      <c r="AR148" s="353"/>
      <c r="AS148" s="353"/>
      <c r="AT148" s="353"/>
      <c r="AU148" s="353"/>
      <c r="AV148" s="353"/>
      <c r="AW148" s="353"/>
      <c r="AX148" s="353"/>
      <c r="AY148" s="353"/>
      <c r="AZ148" s="353"/>
      <c r="BA148" s="353"/>
      <c r="BB148" s="353"/>
      <c r="BC148" s="353"/>
      <c r="BD148" s="353"/>
      <c r="BE148" s="353"/>
      <c r="BF148" s="353"/>
      <c r="BG148" s="353"/>
      <c r="BH148" s="353"/>
      <c r="BI148" s="353"/>
      <c r="BJ148" s="353"/>
      <c r="BK148" s="353"/>
      <c r="BL148" s="353"/>
      <c r="BM148" s="353"/>
      <c r="BN148" s="353"/>
      <c r="BO148" s="353"/>
      <c r="BP148" s="353"/>
      <c r="BQ148" s="353"/>
      <c r="BR148" s="353"/>
      <c r="BS148" s="353"/>
      <c r="BT148" s="353"/>
      <c r="BU148" s="353"/>
      <c r="BV148" s="353"/>
      <c r="BW148" s="353"/>
      <c r="BX148" s="353"/>
      <c r="BY148" s="353"/>
      <c r="BZ148" s="353"/>
      <c r="CA148" s="353"/>
      <c r="CB148" s="353"/>
      <c r="CC148" s="353"/>
      <c r="CD148" s="353"/>
      <c r="CE148" s="353"/>
      <c r="CF148" s="353"/>
      <c r="CG148" s="353"/>
      <c r="CH148" s="353"/>
      <c r="CI148" s="353"/>
      <c r="CJ148" s="353"/>
      <c r="CK148" s="353"/>
      <c r="CL148" s="353"/>
      <c r="CM148" s="353"/>
      <c r="CN148" s="353"/>
      <c r="CO148" s="353"/>
      <c r="CP148" s="353"/>
      <c r="CQ148" s="353"/>
      <c r="CR148" s="353"/>
      <c r="CS148" s="353"/>
      <c r="CT148" s="353"/>
      <c r="CU148" s="353"/>
      <c r="CV148" s="353"/>
      <c r="CW148" s="353"/>
      <c r="CX148" s="353"/>
      <c r="CY148" s="353"/>
      <c r="CZ148" s="353"/>
      <c r="DA148" s="353"/>
      <c r="DB148" s="353"/>
      <c r="DC148" s="353"/>
      <c r="DD148" s="353"/>
      <c r="DE148" s="353"/>
      <c r="DF148" s="353"/>
      <c r="DG148" s="353"/>
      <c r="DH148" s="353"/>
      <c r="DI148" s="353"/>
      <c r="DJ148" s="353"/>
      <c r="DK148" s="353"/>
      <c r="DL148" s="353"/>
      <c r="DM148" s="353"/>
      <c r="DN148" s="353"/>
      <c r="DO148" s="353"/>
      <c r="DP148" s="353"/>
      <c r="DQ148" s="353"/>
      <c r="DR148" s="353"/>
      <c r="DS148" s="353"/>
      <c r="DT148" s="354"/>
      <c r="DU148" s="354"/>
    </row>
    <row r="149" spans="1:125" ht="42" customHeight="1" x14ac:dyDescent="0.25">
      <c r="A149" s="701"/>
      <c r="B149" s="711"/>
      <c r="C149" s="714"/>
      <c r="D149" s="711"/>
      <c r="E149" s="807"/>
      <c r="F149" s="711"/>
      <c r="G149" s="639"/>
      <c r="H149" s="665"/>
      <c r="I149" s="28">
        <v>3204056</v>
      </c>
      <c r="J149" s="43" t="s">
        <v>515</v>
      </c>
      <c r="K149" s="23" t="s">
        <v>516</v>
      </c>
      <c r="L149" s="30">
        <v>320405600</v>
      </c>
      <c r="M149" s="51" t="s">
        <v>517</v>
      </c>
      <c r="N149" s="586"/>
      <c r="O149" s="585"/>
      <c r="P149" s="308">
        <v>268354006.66666669</v>
      </c>
      <c r="Q149" s="308">
        <v>172301882.3784</v>
      </c>
      <c r="R149" s="308">
        <v>182639995.32110402</v>
      </c>
      <c r="S149" s="308">
        <v>193598395.04037026</v>
      </c>
      <c r="T149" s="308">
        <v>205214298.74279249</v>
      </c>
      <c r="U149" s="308">
        <v>217527156.66736004</v>
      </c>
      <c r="V149" s="308">
        <v>230578786.06740165</v>
      </c>
      <c r="W149" s="308">
        <v>244413513.23144576</v>
      </c>
      <c r="X149" s="308">
        <v>259078324.02533254</v>
      </c>
      <c r="Y149" s="308">
        <v>274623023.46685249</v>
      </c>
      <c r="Z149" s="308">
        <v>291100404.87486368</v>
      </c>
      <c r="AA149" s="308">
        <v>308566429.16735548</v>
      </c>
      <c r="AB149" s="391" t="s">
        <v>32</v>
      </c>
      <c r="AC149" s="353"/>
      <c r="AD149" s="353"/>
      <c r="AE149" s="353"/>
      <c r="AF149" s="353"/>
      <c r="AG149" s="353"/>
      <c r="AH149" s="353"/>
      <c r="AI149" s="353"/>
      <c r="AJ149" s="353"/>
      <c r="AK149" s="353"/>
      <c r="AL149" s="353"/>
      <c r="AM149" s="353"/>
      <c r="AN149" s="353"/>
      <c r="AO149" s="353"/>
      <c r="AP149" s="353"/>
      <c r="AQ149" s="353"/>
      <c r="AR149" s="353"/>
      <c r="AS149" s="353"/>
      <c r="AT149" s="353"/>
      <c r="AU149" s="353"/>
      <c r="AV149" s="353"/>
      <c r="AW149" s="353"/>
      <c r="AX149" s="353"/>
      <c r="AY149" s="353"/>
      <c r="AZ149" s="353"/>
      <c r="BA149" s="353"/>
      <c r="BB149" s="353"/>
      <c r="BC149" s="353"/>
      <c r="BD149" s="353"/>
      <c r="BE149" s="353"/>
      <c r="BF149" s="353"/>
      <c r="BG149" s="353"/>
      <c r="BH149" s="353"/>
      <c r="BI149" s="353"/>
      <c r="BJ149" s="353"/>
      <c r="BK149" s="353"/>
      <c r="BL149" s="353"/>
      <c r="BM149" s="353"/>
      <c r="BN149" s="353"/>
      <c r="BO149" s="353"/>
      <c r="BP149" s="353"/>
      <c r="BQ149" s="353"/>
      <c r="BR149" s="353"/>
      <c r="BS149" s="353"/>
      <c r="BT149" s="353"/>
      <c r="BU149" s="353"/>
      <c r="BV149" s="353"/>
      <c r="BW149" s="353"/>
      <c r="BX149" s="353"/>
      <c r="BY149" s="353"/>
      <c r="BZ149" s="353"/>
      <c r="CA149" s="353"/>
      <c r="CB149" s="353"/>
      <c r="CC149" s="353"/>
      <c r="CD149" s="353"/>
      <c r="CE149" s="353"/>
      <c r="CF149" s="353"/>
      <c r="CG149" s="353"/>
      <c r="CH149" s="353"/>
      <c r="CI149" s="353"/>
      <c r="CJ149" s="353"/>
      <c r="CK149" s="353"/>
      <c r="CL149" s="353"/>
      <c r="CM149" s="353"/>
      <c r="CN149" s="353"/>
      <c r="CO149" s="353"/>
      <c r="CP149" s="353"/>
      <c r="CQ149" s="353"/>
      <c r="CR149" s="353"/>
      <c r="CS149" s="353"/>
      <c r="CT149" s="353"/>
      <c r="CU149" s="353"/>
      <c r="CV149" s="353"/>
      <c r="CW149" s="353"/>
      <c r="CX149" s="353"/>
      <c r="CY149" s="353"/>
      <c r="CZ149" s="353"/>
      <c r="DA149" s="353"/>
      <c r="DB149" s="353"/>
      <c r="DC149" s="353"/>
      <c r="DD149" s="353"/>
      <c r="DE149" s="353"/>
      <c r="DF149" s="353"/>
      <c r="DG149" s="353"/>
      <c r="DH149" s="353"/>
      <c r="DI149" s="353"/>
      <c r="DJ149" s="353"/>
      <c r="DK149" s="353"/>
      <c r="DL149" s="353"/>
      <c r="DM149" s="353"/>
      <c r="DN149" s="353"/>
      <c r="DO149" s="353"/>
      <c r="DP149" s="353"/>
      <c r="DQ149" s="353"/>
      <c r="DR149" s="353"/>
      <c r="DS149" s="353"/>
      <c r="DT149" s="354"/>
      <c r="DU149" s="354"/>
    </row>
    <row r="150" spans="1:125" ht="34.5" customHeight="1" x14ac:dyDescent="0.25">
      <c r="A150" s="701"/>
      <c r="B150" s="711"/>
      <c r="C150" s="714"/>
      <c r="D150" s="711"/>
      <c r="E150" s="807"/>
      <c r="F150" s="711"/>
      <c r="G150" s="645" t="s">
        <v>518</v>
      </c>
      <c r="H150" s="665" t="s">
        <v>519</v>
      </c>
      <c r="I150" s="28" t="s">
        <v>520</v>
      </c>
      <c r="J150" s="43" t="s">
        <v>512</v>
      </c>
      <c r="K150" s="23" t="s">
        <v>513</v>
      </c>
      <c r="L150" s="43" t="s">
        <v>521</v>
      </c>
      <c r="M150" s="51" t="s">
        <v>514</v>
      </c>
      <c r="N150" s="586"/>
      <c r="O150" s="585"/>
      <c r="P150" s="307">
        <v>357805342.22222227</v>
      </c>
      <c r="Q150" s="307">
        <v>229735843.17120001</v>
      </c>
      <c r="R150" s="307">
        <v>243519993.76147202</v>
      </c>
      <c r="S150" s="307">
        <v>258131193.38716033</v>
      </c>
      <c r="T150" s="307">
        <v>273619064.99039</v>
      </c>
      <c r="U150" s="307">
        <v>290036208.88981336</v>
      </c>
      <c r="V150" s="307">
        <v>307438381.42320222</v>
      </c>
      <c r="W150" s="307">
        <v>325884684.30859441</v>
      </c>
      <c r="X150" s="307">
        <v>345437765.36711007</v>
      </c>
      <c r="Y150" s="307">
        <v>366164031.28913665</v>
      </c>
      <c r="Z150" s="307">
        <v>388133873.16648489</v>
      </c>
      <c r="AA150" s="307">
        <v>411421905.55647397</v>
      </c>
      <c r="AB150" s="391" t="s">
        <v>32</v>
      </c>
      <c r="AC150" s="353"/>
      <c r="AD150" s="353"/>
      <c r="AE150" s="353"/>
      <c r="AF150" s="353"/>
      <c r="AG150" s="353"/>
      <c r="AH150" s="353"/>
      <c r="AI150" s="353"/>
      <c r="AJ150" s="353"/>
      <c r="AK150" s="353"/>
      <c r="AL150" s="353"/>
      <c r="AM150" s="353"/>
      <c r="AN150" s="353"/>
      <c r="AO150" s="353"/>
      <c r="AP150" s="353"/>
      <c r="AQ150" s="353"/>
      <c r="AR150" s="353"/>
      <c r="AS150" s="353"/>
      <c r="AT150" s="353"/>
      <c r="AU150" s="353"/>
      <c r="AV150" s="353"/>
      <c r="AW150" s="353"/>
      <c r="AX150" s="353"/>
      <c r="AY150" s="353"/>
      <c r="AZ150" s="353"/>
      <c r="BA150" s="353"/>
      <c r="BB150" s="353"/>
      <c r="BC150" s="353"/>
      <c r="BD150" s="353"/>
      <c r="BE150" s="353"/>
      <c r="BF150" s="353"/>
      <c r="BG150" s="353"/>
      <c r="BH150" s="353"/>
      <c r="BI150" s="353"/>
      <c r="BJ150" s="353"/>
      <c r="BK150" s="353"/>
      <c r="BL150" s="353"/>
      <c r="BM150" s="353"/>
      <c r="BN150" s="353"/>
      <c r="BO150" s="353"/>
      <c r="BP150" s="353"/>
      <c r="BQ150" s="353"/>
      <c r="BR150" s="353"/>
      <c r="BS150" s="353"/>
      <c r="BT150" s="353"/>
      <c r="BU150" s="353"/>
      <c r="BV150" s="353"/>
      <c r="BW150" s="353"/>
      <c r="BX150" s="353"/>
      <c r="BY150" s="353"/>
      <c r="BZ150" s="353"/>
      <c r="CA150" s="353"/>
      <c r="CB150" s="353"/>
      <c r="CC150" s="353"/>
      <c r="CD150" s="353"/>
      <c r="CE150" s="353"/>
      <c r="CF150" s="353"/>
      <c r="CG150" s="353"/>
      <c r="CH150" s="353"/>
      <c r="CI150" s="353"/>
      <c r="CJ150" s="353"/>
      <c r="CK150" s="353"/>
      <c r="CL150" s="353"/>
      <c r="CM150" s="353"/>
      <c r="CN150" s="353"/>
      <c r="CO150" s="353"/>
      <c r="CP150" s="353"/>
      <c r="CQ150" s="353"/>
      <c r="CR150" s="353"/>
      <c r="CS150" s="353"/>
      <c r="CT150" s="353"/>
      <c r="CU150" s="353"/>
      <c r="CV150" s="353"/>
      <c r="CW150" s="353"/>
      <c r="CX150" s="353"/>
      <c r="CY150" s="353"/>
      <c r="CZ150" s="353"/>
      <c r="DA150" s="353"/>
      <c r="DB150" s="353"/>
      <c r="DC150" s="353"/>
      <c r="DD150" s="353"/>
      <c r="DE150" s="353"/>
      <c r="DF150" s="353"/>
      <c r="DG150" s="353"/>
      <c r="DH150" s="353"/>
      <c r="DI150" s="353"/>
      <c r="DJ150" s="353"/>
      <c r="DK150" s="353"/>
      <c r="DL150" s="353"/>
      <c r="DM150" s="353"/>
      <c r="DN150" s="353"/>
      <c r="DO150" s="353"/>
      <c r="DP150" s="353"/>
      <c r="DQ150" s="353"/>
      <c r="DR150" s="353"/>
      <c r="DS150" s="353"/>
      <c r="DT150" s="354"/>
      <c r="DU150" s="354"/>
    </row>
    <row r="151" spans="1:125" ht="42" customHeight="1" x14ac:dyDescent="0.25">
      <c r="A151" s="701"/>
      <c r="B151" s="712"/>
      <c r="C151" s="715"/>
      <c r="D151" s="712"/>
      <c r="E151" s="808"/>
      <c r="F151" s="712"/>
      <c r="G151" s="645"/>
      <c r="H151" s="665"/>
      <c r="I151" s="28" t="s">
        <v>522</v>
      </c>
      <c r="J151" s="43" t="s">
        <v>515</v>
      </c>
      <c r="K151" s="23" t="s">
        <v>516</v>
      </c>
      <c r="L151" s="43" t="s">
        <v>523</v>
      </c>
      <c r="M151" s="51" t="s">
        <v>517</v>
      </c>
      <c r="N151" s="588"/>
      <c r="O151" s="585"/>
      <c r="P151" s="308">
        <v>268354006.66666669</v>
      </c>
      <c r="Q151" s="264"/>
      <c r="R151" s="264"/>
      <c r="S151" s="308">
        <v>193598395.04037026</v>
      </c>
      <c r="T151" s="264"/>
      <c r="U151" s="264"/>
      <c r="V151" s="308">
        <v>230578786.06740165</v>
      </c>
      <c r="W151" s="264"/>
      <c r="X151" s="264"/>
      <c r="Y151" s="308">
        <v>274623023.46685249</v>
      </c>
      <c r="Z151" s="264"/>
      <c r="AA151" s="264"/>
      <c r="AB151" s="391" t="s">
        <v>32</v>
      </c>
      <c r="AC151" s="353"/>
      <c r="AD151" s="353"/>
      <c r="AE151" s="353"/>
      <c r="AF151" s="353"/>
      <c r="AG151" s="353"/>
      <c r="AH151" s="353"/>
      <c r="AI151" s="353"/>
      <c r="AJ151" s="353"/>
      <c r="AK151" s="353"/>
      <c r="AL151" s="353"/>
      <c r="AM151" s="353"/>
      <c r="AN151" s="353"/>
      <c r="AO151" s="353"/>
      <c r="AP151" s="353"/>
      <c r="AQ151" s="353"/>
      <c r="AR151" s="353"/>
      <c r="AS151" s="353"/>
      <c r="AT151" s="353"/>
      <c r="AU151" s="353"/>
      <c r="AV151" s="353"/>
      <c r="AW151" s="353"/>
      <c r="AX151" s="353"/>
      <c r="AY151" s="353"/>
      <c r="AZ151" s="353"/>
      <c r="BA151" s="353"/>
      <c r="BB151" s="353"/>
      <c r="BC151" s="353"/>
      <c r="BD151" s="353"/>
      <c r="BE151" s="353"/>
      <c r="BF151" s="353"/>
      <c r="BG151" s="353"/>
      <c r="BH151" s="353"/>
      <c r="BI151" s="353"/>
      <c r="BJ151" s="353"/>
      <c r="BK151" s="353"/>
      <c r="BL151" s="353"/>
      <c r="BM151" s="353"/>
      <c r="BN151" s="353"/>
      <c r="BO151" s="353"/>
      <c r="BP151" s="353"/>
      <c r="BQ151" s="353"/>
      <c r="BR151" s="353"/>
      <c r="BS151" s="353"/>
      <c r="BT151" s="353"/>
      <c r="BU151" s="353"/>
      <c r="BV151" s="353"/>
      <c r="BW151" s="353"/>
      <c r="BX151" s="353"/>
      <c r="BY151" s="353"/>
      <c r="BZ151" s="353"/>
      <c r="CA151" s="353"/>
      <c r="CB151" s="353"/>
      <c r="CC151" s="353"/>
      <c r="CD151" s="353"/>
      <c r="CE151" s="353"/>
      <c r="CF151" s="353"/>
      <c r="CG151" s="353"/>
      <c r="CH151" s="353"/>
      <c r="CI151" s="353"/>
      <c r="CJ151" s="353"/>
      <c r="CK151" s="353"/>
      <c r="CL151" s="353"/>
      <c r="CM151" s="353"/>
      <c r="CN151" s="353"/>
      <c r="CO151" s="353"/>
      <c r="CP151" s="353"/>
      <c r="CQ151" s="353"/>
      <c r="CR151" s="353"/>
      <c r="CS151" s="353"/>
      <c r="CT151" s="353"/>
      <c r="CU151" s="353"/>
      <c r="CV151" s="353"/>
      <c r="CW151" s="353"/>
      <c r="CX151" s="353"/>
      <c r="CY151" s="353"/>
      <c r="CZ151" s="353"/>
      <c r="DA151" s="353"/>
      <c r="DB151" s="353"/>
      <c r="DC151" s="353"/>
      <c r="DD151" s="353"/>
      <c r="DE151" s="353"/>
      <c r="DF151" s="353"/>
      <c r="DG151" s="353"/>
      <c r="DH151" s="353"/>
      <c r="DI151" s="353"/>
      <c r="DJ151" s="353"/>
      <c r="DK151" s="353"/>
      <c r="DL151" s="353"/>
      <c r="DM151" s="353"/>
      <c r="DN151" s="353"/>
      <c r="DO151" s="353"/>
      <c r="DP151" s="353"/>
      <c r="DQ151" s="353"/>
      <c r="DR151" s="353"/>
      <c r="DS151" s="353"/>
      <c r="DT151" s="354"/>
      <c r="DU151" s="354"/>
    </row>
    <row r="152" spans="1:125" s="121" customFormat="1" ht="17.25" customHeight="1" x14ac:dyDescent="0.25">
      <c r="A152" s="701"/>
      <c r="B152" s="156"/>
      <c r="C152" s="171"/>
      <c r="D152" s="156"/>
      <c r="E152" s="161"/>
      <c r="F152" s="156"/>
      <c r="G152" s="117"/>
      <c r="H152" s="119"/>
      <c r="I152" s="117"/>
      <c r="J152" s="119"/>
      <c r="K152" s="119"/>
      <c r="L152" s="119"/>
      <c r="M152" s="120"/>
      <c r="N152" s="120"/>
      <c r="O152" s="572">
        <v>1520672704.4444444</v>
      </c>
      <c r="P152" s="568">
        <f>SUM(P147:P151)</f>
        <v>1520672704.4444447</v>
      </c>
      <c r="Q152" s="135">
        <f t="shared" ref="Q152:AA152" si="17">SUM(Q147:Q151)</f>
        <v>804075451.09920001</v>
      </c>
      <c r="R152" s="135">
        <f t="shared" si="17"/>
        <v>852319978.16515207</v>
      </c>
      <c r="S152" s="135">
        <f t="shared" si="17"/>
        <v>1097057571.8954315</v>
      </c>
      <c r="T152" s="135">
        <f t="shared" si="17"/>
        <v>957666727.4663651</v>
      </c>
      <c r="U152" s="135">
        <f t="shared" si="17"/>
        <v>1015126731.1143467</v>
      </c>
      <c r="V152" s="135">
        <f t="shared" si="17"/>
        <v>1306613121.0486095</v>
      </c>
      <c r="W152" s="135">
        <f t="shared" si="17"/>
        <v>1140596395.0800803</v>
      </c>
      <c r="X152" s="135">
        <f t="shared" si="17"/>
        <v>1209032178.7848852</v>
      </c>
      <c r="Y152" s="135">
        <f t="shared" si="17"/>
        <v>1556197132.9788306</v>
      </c>
      <c r="Z152" s="135">
        <f t="shared" si="17"/>
        <v>1358468556.0826972</v>
      </c>
      <c r="AA152" s="135">
        <f t="shared" si="17"/>
        <v>1439976669.447659</v>
      </c>
      <c r="AB152" s="391"/>
      <c r="AC152" s="353"/>
      <c r="AD152" s="353"/>
      <c r="AE152" s="353"/>
      <c r="AF152" s="353"/>
      <c r="AG152" s="353"/>
      <c r="AH152" s="353"/>
      <c r="AI152" s="353"/>
      <c r="AJ152" s="353"/>
      <c r="AK152" s="353"/>
      <c r="AL152" s="353"/>
      <c r="AM152" s="353"/>
      <c r="AN152" s="353"/>
      <c r="AO152" s="353"/>
      <c r="AP152" s="353"/>
      <c r="AQ152" s="353"/>
      <c r="AR152" s="353"/>
      <c r="AS152" s="353"/>
      <c r="AT152" s="353"/>
      <c r="AU152" s="353"/>
      <c r="AV152" s="353"/>
      <c r="AW152" s="353"/>
      <c r="AX152" s="353"/>
      <c r="AY152" s="353"/>
      <c r="AZ152" s="353"/>
      <c r="BA152" s="353"/>
      <c r="BB152" s="353"/>
      <c r="BC152" s="353"/>
      <c r="BD152" s="353"/>
      <c r="BE152" s="353"/>
      <c r="BF152" s="353"/>
      <c r="BG152" s="353"/>
      <c r="BH152" s="353"/>
      <c r="BI152" s="353"/>
      <c r="BJ152" s="353"/>
      <c r="BK152" s="353"/>
      <c r="BL152" s="353"/>
      <c r="BM152" s="353"/>
      <c r="BN152" s="353"/>
      <c r="BO152" s="353"/>
      <c r="BP152" s="353"/>
      <c r="BQ152" s="353"/>
      <c r="BR152" s="353"/>
      <c r="BS152" s="353"/>
      <c r="BT152" s="353"/>
      <c r="BU152" s="353"/>
      <c r="BV152" s="353"/>
      <c r="BW152" s="353"/>
      <c r="BX152" s="353"/>
      <c r="BY152" s="353"/>
      <c r="BZ152" s="353"/>
      <c r="CA152" s="353"/>
      <c r="CB152" s="353"/>
      <c r="CC152" s="353"/>
      <c r="CD152" s="353"/>
      <c r="CE152" s="353"/>
      <c r="CF152" s="353"/>
      <c r="CG152" s="353"/>
      <c r="CH152" s="353"/>
      <c r="CI152" s="353"/>
      <c r="CJ152" s="353"/>
      <c r="CK152" s="353"/>
      <c r="CL152" s="353"/>
      <c r="CM152" s="353"/>
      <c r="CN152" s="353"/>
      <c r="CO152" s="353"/>
      <c r="CP152" s="353"/>
      <c r="CQ152" s="353"/>
      <c r="CR152" s="353"/>
      <c r="CS152" s="353"/>
      <c r="CT152" s="353"/>
      <c r="CU152" s="353"/>
      <c r="CV152" s="353"/>
      <c r="CW152" s="353"/>
      <c r="CX152" s="353"/>
      <c r="CY152" s="353"/>
      <c r="CZ152" s="353"/>
      <c r="DA152" s="353"/>
      <c r="DB152" s="353"/>
      <c r="DC152" s="353"/>
      <c r="DD152" s="353"/>
      <c r="DE152" s="353"/>
      <c r="DF152" s="353"/>
      <c r="DG152" s="353"/>
      <c r="DH152" s="353"/>
      <c r="DI152" s="353"/>
      <c r="DJ152" s="353"/>
      <c r="DK152" s="353"/>
      <c r="DL152" s="353"/>
      <c r="DM152" s="353"/>
      <c r="DN152" s="353"/>
      <c r="DO152" s="353"/>
      <c r="DP152" s="353"/>
      <c r="DQ152" s="353"/>
      <c r="DR152" s="353"/>
      <c r="DS152" s="353"/>
      <c r="DT152" s="354"/>
      <c r="DU152" s="354"/>
    </row>
    <row r="153" spans="1:125" ht="84" customHeight="1" x14ac:dyDescent="0.25">
      <c r="A153" s="701"/>
      <c r="B153" s="88" t="s">
        <v>524</v>
      </c>
      <c r="C153" s="90">
        <f>E153</f>
        <v>1</v>
      </c>
      <c r="D153" s="88" t="s">
        <v>525</v>
      </c>
      <c r="E153" s="89">
        <v>1</v>
      </c>
      <c r="F153" s="88" t="s">
        <v>526</v>
      </c>
      <c r="G153" s="22" t="s">
        <v>527</v>
      </c>
      <c r="H153" s="43" t="s">
        <v>528</v>
      </c>
      <c r="I153" s="28" t="s">
        <v>529</v>
      </c>
      <c r="J153" s="43" t="s">
        <v>530</v>
      </c>
      <c r="K153" s="23" t="s">
        <v>531</v>
      </c>
      <c r="L153" s="43" t="s">
        <v>532</v>
      </c>
      <c r="M153" s="51" t="s">
        <v>533</v>
      </c>
      <c r="N153" s="51"/>
      <c r="O153" s="51"/>
      <c r="P153" s="308">
        <v>894513355.55555558</v>
      </c>
      <c r="Q153" s="308">
        <v>746641490.30639994</v>
      </c>
      <c r="R153" s="308">
        <v>547919985.96331203</v>
      </c>
      <c r="S153" s="308">
        <v>387196790.08074051</v>
      </c>
      <c r="T153" s="308">
        <v>410428597.48558503</v>
      </c>
      <c r="U153" s="308">
        <v>652581470.00208008</v>
      </c>
      <c r="V153" s="308">
        <v>461157572.1348033</v>
      </c>
      <c r="W153" s="308">
        <v>733240539.69433773</v>
      </c>
      <c r="X153" s="308">
        <v>777234972.07599759</v>
      </c>
      <c r="Y153" s="308">
        <v>549246046.93370497</v>
      </c>
      <c r="Z153" s="308">
        <v>582200809.74972737</v>
      </c>
      <c r="AA153" s="308">
        <v>925699287.50206637</v>
      </c>
      <c r="AB153" s="391" t="s">
        <v>32</v>
      </c>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353"/>
      <c r="BG153" s="353"/>
      <c r="BH153" s="353"/>
      <c r="BI153" s="353"/>
      <c r="BJ153" s="353"/>
      <c r="BK153" s="353"/>
      <c r="BL153" s="353"/>
      <c r="BM153" s="353"/>
      <c r="BN153" s="353"/>
      <c r="BO153" s="353"/>
      <c r="BP153" s="353"/>
      <c r="BQ153" s="353"/>
      <c r="BR153" s="353"/>
      <c r="BS153" s="353"/>
      <c r="BT153" s="353"/>
      <c r="BU153" s="353"/>
      <c r="BV153" s="353"/>
      <c r="BW153" s="353"/>
      <c r="BX153" s="353"/>
      <c r="BY153" s="353"/>
      <c r="BZ153" s="353"/>
      <c r="CA153" s="353"/>
      <c r="CB153" s="353"/>
      <c r="CC153" s="353"/>
      <c r="CD153" s="353"/>
      <c r="CE153" s="353"/>
      <c r="CF153" s="353"/>
      <c r="CG153" s="353"/>
      <c r="CH153" s="353"/>
      <c r="CI153" s="353"/>
      <c r="CJ153" s="353"/>
      <c r="CK153" s="353"/>
      <c r="CL153" s="353"/>
      <c r="CM153" s="353"/>
      <c r="CN153" s="353"/>
      <c r="CO153" s="353"/>
      <c r="CP153" s="353"/>
      <c r="CQ153" s="353"/>
      <c r="CR153" s="353"/>
      <c r="CS153" s="353"/>
      <c r="CT153" s="353"/>
      <c r="CU153" s="353"/>
      <c r="CV153" s="353"/>
      <c r="CW153" s="353"/>
      <c r="CX153" s="353"/>
      <c r="CY153" s="353"/>
      <c r="CZ153" s="353"/>
      <c r="DA153" s="353"/>
      <c r="DB153" s="353"/>
      <c r="DC153" s="353"/>
      <c r="DD153" s="353"/>
      <c r="DE153" s="353"/>
      <c r="DF153" s="353"/>
      <c r="DG153" s="353"/>
      <c r="DH153" s="353"/>
      <c r="DI153" s="353"/>
      <c r="DJ153" s="353"/>
      <c r="DK153" s="353"/>
      <c r="DL153" s="353"/>
      <c r="DM153" s="353"/>
      <c r="DN153" s="353"/>
      <c r="DO153" s="353"/>
      <c r="DP153" s="353"/>
      <c r="DQ153" s="353"/>
      <c r="DR153" s="353"/>
      <c r="DS153" s="353"/>
      <c r="DT153" s="354"/>
      <c r="DU153" s="354"/>
    </row>
    <row r="154" spans="1:125" s="121" customFormat="1" ht="19.5" customHeight="1" x14ac:dyDescent="0.25">
      <c r="A154" s="172"/>
      <c r="B154" s="173"/>
      <c r="C154" s="174"/>
      <c r="D154" s="115"/>
      <c r="E154" s="116"/>
      <c r="F154" s="115"/>
      <c r="G154" s="117"/>
      <c r="H154" s="119"/>
      <c r="I154" s="117"/>
      <c r="J154" s="119"/>
      <c r="K154" s="119"/>
      <c r="L154" s="119"/>
      <c r="M154" s="120"/>
      <c r="N154" s="120"/>
      <c r="O154" s="120"/>
      <c r="P154" s="568">
        <f>P153</f>
        <v>894513355.55555558</v>
      </c>
      <c r="Q154" s="135">
        <f t="shared" ref="Q154:AA154" si="18">Q153</f>
        <v>746641490.30639994</v>
      </c>
      <c r="R154" s="135">
        <f t="shared" si="18"/>
        <v>547919985.96331203</v>
      </c>
      <c r="S154" s="135">
        <f t="shared" si="18"/>
        <v>387196790.08074051</v>
      </c>
      <c r="T154" s="135">
        <f t="shared" si="18"/>
        <v>410428597.48558503</v>
      </c>
      <c r="U154" s="135">
        <f t="shared" si="18"/>
        <v>652581470.00208008</v>
      </c>
      <c r="V154" s="135">
        <f t="shared" si="18"/>
        <v>461157572.1348033</v>
      </c>
      <c r="W154" s="135">
        <f t="shared" si="18"/>
        <v>733240539.69433773</v>
      </c>
      <c r="X154" s="135">
        <f t="shared" si="18"/>
        <v>777234972.07599759</v>
      </c>
      <c r="Y154" s="135">
        <f t="shared" si="18"/>
        <v>549246046.93370497</v>
      </c>
      <c r="Z154" s="135">
        <f t="shared" si="18"/>
        <v>582200809.74972737</v>
      </c>
      <c r="AA154" s="135">
        <f t="shared" si="18"/>
        <v>925699287.50206637</v>
      </c>
      <c r="AB154" s="391"/>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353"/>
      <c r="BG154" s="353"/>
      <c r="BH154" s="353"/>
      <c r="BI154" s="353"/>
      <c r="BJ154" s="353"/>
      <c r="BK154" s="353"/>
      <c r="BL154" s="353"/>
      <c r="BM154" s="353"/>
      <c r="BN154" s="353"/>
      <c r="BO154" s="353"/>
      <c r="BP154" s="353"/>
      <c r="BQ154" s="353"/>
      <c r="BR154" s="353"/>
      <c r="BS154" s="353"/>
      <c r="BT154" s="353"/>
      <c r="BU154" s="353"/>
      <c r="BV154" s="353"/>
      <c r="BW154" s="353"/>
      <c r="BX154" s="353"/>
      <c r="BY154" s="353"/>
      <c r="BZ154" s="353"/>
      <c r="CA154" s="353"/>
      <c r="CB154" s="353"/>
      <c r="CC154" s="353"/>
      <c r="CD154" s="353"/>
      <c r="CE154" s="353"/>
      <c r="CF154" s="353"/>
      <c r="CG154" s="353"/>
      <c r="CH154" s="353"/>
      <c r="CI154" s="353"/>
      <c r="CJ154" s="353"/>
      <c r="CK154" s="353"/>
      <c r="CL154" s="353"/>
      <c r="CM154" s="353"/>
      <c r="CN154" s="353"/>
      <c r="CO154" s="353"/>
      <c r="CP154" s="353"/>
      <c r="CQ154" s="353"/>
      <c r="CR154" s="353"/>
      <c r="CS154" s="353"/>
      <c r="CT154" s="353"/>
      <c r="CU154" s="353"/>
      <c r="CV154" s="353"/>
      <c r="CW154" s="353"/>
      <c r="CX154" s="353"/>
      <c r="CY154" s="353"/>
      <c r="CZ154" s="353"/>
      <c r="DA154" s="353"/>
      <c r="DB154" s="353"/>
      <c r="DC154" s="353"/>
      <c r="DD154" s="353"/>
      <c r="DE154" s="353"/>
      <c r="DF154" s="353"/>
      <c r="DG154" s="353"/>
      <c r="DH154" s="353"/>
      <c r="DI154" s="353"/>
      <c r="DJ154" s="353"/>
      <c r="DK154" s="353"/>
      <c r="DL154" s="353"/>
      <c r="DM154" s="353"/>
      <c r="DN154" s="353"/>
      <c r="DO154" s="353"/>
      <c r="DP154" s="353"/>
      <c r="DQ154" s="353"/>
      <c r="DR154" s="353"/>
      <c r="DS154" s="353"/>
      <c r="DT154" s="354"/>
      <c r="DU154" s="354"/>
    </row>
    <row r="155" spans="1:125" s="226" customFormat="1" ht="19.5" customHeight="1" x14ac:dyDescent="0.25">
      <c r="A155" s="258"/>
      <c r="B155" s="259"/>
      <c r="C155" s="260"/>
      <c r="D155" s="261"/>
      <c r="E155" s="262"/>
      <c r="F155" s="261"/>
      <c r="G155" s="263"/>
      <c r="H155" s="224"/>
      <c r="I155" s="263"/>
      <c r="J155" s="224"/>
      <c r="K155" s="224"/>
      <c r="L155" s="224"/>
      <c r="M155" s="225"/>
      <c r="N155" s="225"/>
      <c r="O155" s="225"/>
      <c r="P155" s="230">
        <f>P154+P152+P146</f>
        <v>2415186060</v>
      </c>
      <c r="Q155" s="230">
        <f t="shared" ref="Q155:AA155" si="19">Q154+Q152+Q146</f>
        <v>1550716941.4056001</v>
      </c>
      <c r="R155" s="230">
        <f t="shared" si="19"/>
        <v>1643759957.8899362</v>
      </c>
      <c r="S155" s="230">
        <f t="shared" si="19"/>
        <v>1742385555.3633323</v>
      </c>
      <c r="T155" s="230">
        <f t="shared" si="19"/>
        <v>1846928688.6851325</v>
      </c>
      <c r="U155" s="230">
        <f t="shared" si="19"/>
        <v>1957744410.0062404</v>
      </c>
      <c r="V155" s="230">
        <f t="shared" si="19"/>
        <v>2075209074.6066151</v>
      </c>
      <c r="W155" s="230">
        <f t="shared" si="19"/>
        <v>2199721619.0830121</v>
      </c>
      <c r="X155" s="230">
        <f t="shared" si="19"/>
        <v>2331704916.227993</v>
      </c>
      <c r="Y155" s="230">
        <f t="shared" si="19"/>
        <v>2471607211.2016726</v>
      </c>
      <c r="Z155" s="230">
        <f t="shared" si="19"/>
        <v>2619903643.8737731</v>
      </c>
      <c r="AA155" s="230">
        <f t="shared" si="19"/>
        <v>2777097862.5061989</v>
      </c>
      <c r="AB155" s="394"/>
      <c r="AC155" s="355"/>
      <c r="AD155" s="355"/>
      <c r="AE155" s="355"/>
      <c r="AF155" s="355"/>
      <c r="AG155" s="355"/>
      <c r="AH155" s="355"/>
      <c r="AI155" s="355"/>
      <c r="AJ155" s="355"/>
      <c r="AK155" s="355"/>
      <c r="AL155" s="355"/>
      <c r="AM155" s="355"/>
      <c r="AN155" s="355"/>
      <c r="AO155" s="355"/>
      <c r="AP155" s="355"/>
      <c r="AQ155" s="355"/>
      <c r="AR155" s="355"/>
      <c r="AS155" s="355"/>
      <c r="AT155" s="355"/>
      <c r="AU155" s="355"/>
      <c r="AV155" s="355"/>
      <c r="AW155" s="355"/>
      <c r="AX155" s="355"/>
      <c r="AY155" s="355"/>
      <c r="AZ155" s="355"/>
      <c r="BA155" s="355"/>
      <c r="BB155" s="355"/>
      <c r="BC155" s="355"/>
      <c r="BD155" s="355"/>
      <c r="BE155" s="355"/>
      <c r="BF155" s="355"/>
      <c r="BG155" s="355"/>
      <c r="BH155" s="355"/>
      <c r="BI155" s="355"/>
      <c r="BJ155" s="355"/>
      <c r="BK155" s="355"/>
      <c r="BL155" s="355"/>
      <c r="BM155" s="355"/>
      <c r="BN155" s="355"/>
      <c r="BO155" s="355"/>
      <c r="BP155" s="355"/>
      <c r="BQ155" s="355"/>
      <c r="BR155" s="355"/>
      <c r="BS155" s="355"/>
      <c r="BT155" s="355"/>
      <c r="BU155" s="355"/>
      <c r="BV155" s="355"/>
      <c r="BW155" s="355"/>
      <c r="BX155" s="355"/>
      <c r="BY155" s="355"/>
      <c r="BZ155" s="355"/>
      <c r="CA155" s="355"/>
      <c r="CB155" s="355"/>
      <c r="CC155" s="355"/>
      <c r="CD155" s="355"/>
      <c r="CE155" s="355"/>
      <c r="CF155" s="355"/>
      <c r="CG155" s="355"/>
      <c r="CH155" s="355"/>
      <c r="CI155" s="355"/>
      <c r="CJ155" s="355"/>
      <c r="CK155" s="355"/>
      <c r="CL155" s="355"/>
      <c r="CM155" s="355"/>
      <c r="CN155" s="355"/>
      <c r="CO155" s="355"/>
      <c r="CP155" s="355"/>
      <c r="CQ155" s="355"/>
      <c r="CR155" s="355"/>
      <c r="CS155" s="355"/>
      <c r="CT155" s="355"/>
      <c r="CU155" s="355"/>
      <c r="CV155" s="355"/>
      <c r="CW155" s="355"/>
      <c r="CX155" s="355"/>
      <c r="CY155" s="355"/>
      <c r="CZ155" s="355"/>
      <c r="DA155" s="355"/>
      <c r="DB155" s="355"/>
      <c r="DC155" s="355"/>
      <c r="DD155" s="355"/>
      <c r="DE155" s="355"/>
      <c r="DF155" s="355"/>
      <c r="DG155" s="355"/>
      <c r="DH155" s="355"/>
      <c r="DI155" s="355"/>
      <c r="DJ155" s="355"/>
      <c r="DK155" s="355"/>
      <c r="DL155" s="355"/>
      <c r="DM155" s="355"/>
      <c r="DN155" s="355"/>
      <c r="DO155" s="355"/>
      <c r="DP155" s="355"/>
      <c r="DQ155" s="355"/>
      <c r="DR155" s="355"/>
      <c r="DS155" s="355"/>
      <c r="DT155" s="356"/>
      <c r="DU155" s="356"/>
    </row>
    <row r="156" spans="1:125" ht="61.5" customHeight="1" x14ac:dyDescent="0.25">
      <c r="A156" s="738"/>
      <c r="B156" s="724" t="s">
        <v>534</v>
      </c>
      <c r="C156" s="727">
        <f>E156+E158+E162+E163+E164+E167+E168+E169</f>
        <v>1.0000000000000002</v>
      </c>
      <c r="D156" s="91" t="s">
        <v>535</v>
      </c>
      <c r="E156" s="95">
        <v>0.08</v>
      </c>
      <c r="F156" s="92" t="s">
        <v>536</v>
      </c>
      <c r="G156" s="24" t="s">
        <v>537</v>
      </c>
      <c r="H156" s="64" t="s">
        <v>538</v>
      </c>
      <c r="I156" s="64">
        <v>3205022</v>
      </c>
      <c r="J156" s="64" t="s">
        <v>539</v>
      </c>
      <c r="K156" s="36" t="s">
        <v>540</v>
      </c>
      <c r="L156" s="30">
        <v>320502200</v>
      </c>
      <c r="M156" s="32" t="s">
        <v>541</v>
      </c>
      <c r="N156" s="32"/>
      <c r="O156" s="32"/>
      <c r="P156" s="303">
        <v>33370689.099540602</v>
      </c>
      <c r="Q156" s="303">
        <v>165409807.08326399</v>
      </c>
      <c r="R156" s="303">
        <v>175334395.50825986</v>
      </c>
      <c r="S156" s="303">
        <v>185854459.23875546</v>
      </c>
      <c r="T156" s="303">
        <v>197005726.79308078</v>
      </c>
      <c r="U156" s="303">
        <v>208826070.40066564</v>
      </c>
      <c r="V156" s="303">
        <v>221355634.62470558</v>
      </c>
      <c r="W156" s="303">
        <v>234636972.70218793</v>
      </c>
      <c r="X156" s="303">
        <v>248715191.06431922</v>
      </c>
      <c r="Y156" s="303">
        <v>263638102.52817836</v>
      </c>
      <c r="Z156" s="303">
        <v>279456388.67986912</v>
      </c>
      <c r="AA156" s="303">
        <v>296223772.00066131</v>
      </c>
      <c r="AB156" s="391" t="s">
        <v>32</v>
      </c>
      <c r="AC156" s="353"/>
      <c r="AD156" s="353"/>
      <c r="AE156" s="353"/>
      <c r="AF156" s="353"/>
      <c r="AG156" s="353"/>
      <c r="AH156" s="353"/>
      <c r="AI156" s="353"/>
      <c r="AJ156" s="353"/>
      <c r="AK156" s="353"/>
      <c r="AL156" s="353"/>
      <c r="AM156" s="353"/>
      <c r="AN156" s="353"/>
      <c r="AO156" s="353"/>
      <c r="AP156" s="353"/>
      <c r="AQ156" s="353"/>
      <c r="AR156" s="353"/>
      <c r="AS156" s="353"/>
      <c r="AT156" s="353"/>
      <c r="AU156" s="353"/>
      <c r="AV156" s="353"/>
      <c r="AW156" s="353"/>
      <c r="AX156" s="353"/>
      <c r="AY156" s="353"/>
      <c r="AZ156" s="353"/>
      <c r="BA156" s="353"/>
      <c r="BB156" s="353"/>
      <c r="BC156" s="353"/>
      <c r="BD156" s="353"/>
      <c r="BE156" s="353"/>
      <c r="BF156" s="353"/>
      <c r="BG156" s="353"/>
      <c r="BH156" s="353"/>
      <c r="BI156" s="353"/>
      <c r="BJ156" s="353"/>
      <c r="BK156" s="353"/>
      <c r="BL156" s="353"/>
      <c r="BM156" s="353"/>
      <c r="BN156" s="353"/>
      <c r="BO156" s="353"/>
      <c r="BP156" s="353"/>
      <c r="BQ156" s="353"/>
      <c r="BR156" s="353"/>
      <c r="BS156" s="353"/>
      <c r="BT156" s="353"/>
      <c r="BU156" s="353"/>
      <c r="BV156" s="353"/>
      <c r="BW156" s="353"/>
      <c r="BX156" s="353"/>
      <c r="BY156" s="353"/>
      <c r="BZ156" s="353"/>
      <c r="CA156" s="353"/>
      <c r="CB156" s="353"/>
      <c r="CC156" s="353"/>
      <c r="CD156" s="353"/>
      <c r="CE156" s="353"/>
      <c r="CF156" s="353"/>
      <c r="CG156" s="353"/>
      <c r="CH156" s="353"/>
      <c r="CI156" s="353"/>
      <c r="CJ156" s="353"/>
      <c r="CK156" s="353"/>
      <c r="CL156" s="353"/>
      <c r="CM156" s="353"/>
      <c r="CN156" s="353"/>
      <c r="CO156" s="353"/>
      <c r="CP156" s="353"/>
      <c r="CQ156" s="353"/>
      <c r="CR156" s="353"/>
      <c r="CS156" s="353"/>
      <c r="CT156" s="353"/>
      <c r="CU156" s="353"/>
      <c r="CV156" s="353"/>
      <c r="CW156" s="353"/>
      <c r="CX156" s="353"/>
      <c r="CY156" s="353"/>
      <c r="CZ156" s="353"/>
      <c r="DA156" s="353"/>
      <c r="DB156" s="353"/>
      <c r="DC156" s="353"/>
      <c r="DD156" s="353"/>
      <c r="DE156" s="353"/>
      <c r="DF156" s="353"/>
      <c r="DG156" s="353"/>
      <c r="DH156" s="353"/>
      <c r="DI156" s="353"/>
      <c r="DJ156" s="353"/>
      <c r="DK156" s="353"/>
      <c r="DL156" s="353"/>
      <c r="DM156" s="353"/>
      <c r="DN156" s="353"/>
      <c r="DO156" s="353"/>
      <c r="DP156" s="353"/>
      <c r="DQ156" s="353"/>
      <c r="DR156" s="353"/>
      <c r="DS156" s="353"/>
      <c r="DT156" s="354"/>
      <c r="DU156" s="354"/>
    </row>
    <row r="157" spans="1:125" s="121" customFormat="1" ht="21.75" customHeight="1" x14ac:dyDescent="0.25">
      <c r="A157" s="738"/>
      <c r="B157" s="725"/>
      <c r="C157" s="728"/>
      <c r="D157" s="175"/>
      <c r="E157" s="176"/>
      <c r="F157" s="177"/>
      <c r="G157" s="117"/>
      <c r="H157" s="136"/>
      <c r="I157" s="136"/>
      <c r="J157" s="136"/>
      <c r="K157" s="136"/>
      <c r="L157" s="136"/>
      <c r="M157" s="146"/>
      <c r="N157" s="146"/>
      <c r="O157" s="146"/>
      <c r="P157" s="568">
        <f>P156</f>
        <v>33370689.099540602</v>
      </c>
      <c r="Q157" s="135">
        <f t="shared" ref="Q157:AA157" si="20">Q156</f>
        <v>165409807.08326399</v>
      </c>
      <c r="R157" s="135">
        <f t="shared" si="20"/>
        <v>175334395.50825986</v>
      </c>
      <c r="S157" s="135">
        <f t="shared" si="20"/>
        <v>185854459.23875546</v>
      </c>
      <c r="T157" s="135">
        <f t="shared" si="20"/>
        <v>197005726.79308078</v>
      </c>
      <c r="U157" s="135">
        <f t="shared" si="20"/>
        <v>208826070.40066564</v>
      </c>
      <c r="V157" s="135">
        <f t="shared" si="20"/>
        <v>221355634.62470558</v>
      </c>
      <c r="W157" s="135">
        <f t="shared" si="20"/>
        <v>234636972.70218793</v>
      </c>
      <c r="X157" s="135">
        <f t="shared" si="20"/>
        <v>248715191.06431922</v>
      </c>
      <c r="Y157" s="135">
        <f t="shared" si="20"/>
        <v>263638102.52817836</v>
      </c>
      <c r="Z157" s="135">
        <f t="shared" si="20"/>
        <v>279456388.67986912</v>
      </c>
      <c r="AA157" s="135">
        <f t="shared" si="20"/>
        <v>296223772.00066131</v>
      </c>
      <c r="AB157" s="391"/>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3"/>
      <c r="AY157" s="353"/>
      <c r="AZ157" s="353"/>
      <c r="BA157" s="353"/>
      <c r="BB157" s="353"/>
      <c r="BC157" s="353"/>
      <c r="BD157" s="353"/>
      <c r="BE157" s="353"/>
      <c r="BF157" s="353"/>
      <c r="BG157" s="353"/>
      <c r="BH157" s="353"/>
      <c r="BI157" s="353"/>
      <c r="BJ157" s="353"/>
      <c r="BK157" s="353"/>
      <c r="BL157" s="353"/>
      <c r="BM157" s="353"/>
      <c r="BN157" s="353"/>
      <c r="BO157" s="353"/>
      <c r="BP157" s="353"/>
      <c r="BQ157" s="353"/>
      <c r="BR157" s="353"/>
      <c r="BS157" s="353"/>
      <c r="BT157" s="353"/>
      <c r="BU157" s="353"/>
      <c r="BV157" s="353"/>
      <c r="BW157" s="353"/>
      <c r="BX157" s="353"/>
      <c r="BY157" s="353"/>
      <c r="BZ157" s="353"/>
      <c r="CA157" s="353"/>
      <c r="CB157" s="353"/>
      <c r="CC157" s="353"/>
      <c r="CD157" s="353"/>
      <c r="CE157" s="353"/>
      <c r="CF157" s="353"/>
      <c r="CG157" s="353"/>
      <c r="CH157" s="353"/>
      <c r="CI157" s="353"/>
      <c r="CJ157" s="353"/>
      <c r="CK157" s="353"/>
      <c r="CL157" s="353"/>
      <c r="CM157" s="353"/>
      <c r="CN157" s="353"/>
      <c r="CO157" s="353"/>
      <c r="CP157" s="353"/>
      <c r="CQ157" s="353"/>
      <c r="CR157" s="353"/>
      <c r="CS157" s="353"/>
      <c r="CT157" s="353"/>
      <c r="CU157" s="353"/>
      <c r="CV157" s="353"/>
      <c r="CW157" s="353"/>
      <c r="CX157" s="353"/>
      <c r="CY157" s="353"/>
      <c r="CZ157" s="353"/>
      <c r="DA157" s="353"/>
      <c r="DB157" s="353"/>
      <c r="DC157" s="353"/>
      <c r="DD157" s="353"/>
      <c r="DE157" s="353"/>
      <c r="DF157" s="353"/>
      <c r="DG157" s="353"/>
      <c r="DH157" s="353"/>
      <c r="DI157" s="353"/>
      <c r="DJ157" s="353"/>
      <c r="DK157" s="353"/>
      <c r="DL157" s="353"/>
      <c r="DM157" s="353"/>
      <c r="DN157" s="353"/>
      <c r="DO157" s="353"/>
      <c r="DP157" s="353"/>
      <c r="DQ157" s="353"/>
      <c r="DR157" s="353"/>
      <c r="DS157" s="353"/>
      <c r="DT157" s="354"/>
      <c r="DU157" s="354"/>
    </row>
    <row r="158" spans="1:125" ht="71.25" customHeight="1" x14ac:dyDescent="0.25">
      <c r="A158" s="738"/>
      <c r="B158" s="725"/>
      <c r="C158" s="729"/>
      <c r="D158" s="731" t="s">
        <v>542</v>
      </c>
      <c r="E158" s="809">
        <v>0.14000000000000001</v>
      </c>
      <c r="F158" s="722" t="s">
        <v>543</v>
      </c>
      <c r="G158" s="24" t="s">
        <v>544</v>
      </c>
      <c r="H158" s="64" t="s">
        <v>545</v>
      </c>
      <c r="I158" s="64">
        <v>3205001</v>
      </c>
      <c r="J158" s="64" t="s">
        <v>546</v>
      </c>
      <c r="K158" s="23" t="s">
        <v>547</v>
      </c>
      <c r="L158" s="30">
        <v>320500100</v>
      </c>
      <c r="M158" s="51" t="s">
        <v>548</v>
      </c>
      <c r="N158" s="51"/>
      <c r="O158" s="51"/>
      <c r="P158" s="303">
        <v>29199352.962098025</v>
      </c>
      <c r="Q158" s="303">
        <v>144733581.19785601</v>
      </c>
      <c r="R158" s="303">
        <v>153417596.06972739</v>
      </c>
      <c r="S158" s="303">
        <v>162622651.83391103</v>
      </c>
      <c r="T158" s="303">
        <v>172380010.94394571</v>
      </c>
      <c r="U158" s="303">
        <v>182722811.60058245</v>
      </c>
      <c r="V158" s="303">
        <v>193686180.29661739</v>
      </c>
      <c r="W158" s="303">
        <v>205307351.11441445</v>
      </c>
      <c r="X158" s="303">
        <v>217625792.18127933</v>
      </c>
      <c r="Y158" s="303">
        <v>230683339.71215609</v>
      </c>
      <c r="Z158" s="303">
        <v>244524340.0948855</v>
      </c>
      <c r="AA158" s="303">
        <v>259195800.50057864</v>
      </c>
      <c r="AB158" s="391" t="s">
        <v>32</v>
      </c>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3"/>
      <c r="AY158" s="353"/>
      <c r="AZ158" s="353"/>
      <c r="BA158" s="353"/>
      <c r="BB158" s="353"/>
      <c r="BC158" s="353"/>
      <c r="BD158" s="353"/>
      <c r="BE158" s="353"/>
      <c r="BF158" s="353"/>
      <c r="BG158" s="353"/>
      <c r="BH158" s="353"/>
      <c r="BI158" s="353"/>
      <c r="BJ158" s="353"/>
      <c r="BK158" s="353"/>
      <c r="BL158" s="353"/>
      <c r="BM158" s="353"/>
      <c r="BN158" s="353"/>
      <c r="BO158" s="353"/>
      <c r="BP158" s="353"/>
      <c r="BQ158" s="353"/>
      <c r="BR158" s="353"/>
      <c r="BS158" s="353"/>
      <c r="BT158" s="353"/>
      <c r="BU158" s="353"/>
      <c r="BV158" s="353"/>
      <c r="BW158" s="353"/>
      <c r="BX158" s="353"/>
      <c r="BY158" s="353"/>
      <c r="BZ158" s="353"/>
      <c r="CA158" s="353"/>
      <c r="CB158" s="353"/>
      <c r="CC158" s="353"/>
      <c r="CD158" s="353"/>
      <c r="CE158" s="353"/>
      <c r="CF158" s="353"/>
      <c r="CG158" s="353"/>
      <c r="CH158" s="353"/>
      <c r="CI158" s="353"/>
      <c r="CJ158" s="353"/>
      <c r="CK158" s="353"/>
      <c r="CL158" s="353"/>
      <c r="CM158" s="353"/>
      <c r="CN158" s="353"/>
      <c r="CO158" s="353"/>
      <c r="CP158" s="353"/>
      <c r="CQ158" s="353"/>
      <c r="CR158" s="353"/>
      <c r="CS158" s="353"/>
      <c r="CT158" s="353"/>
      <c r="CU158" s="353"/>
      <c r="CV158" s="353"/>
      <c r="CW158" s="353"/>
      <c r="CX158" s="353"/>
      <c r="CY158" s="353"/>
      <c r="CZ158" s="353"/>
      <c r="DA158" s="353"/>
      <c r="DB158" s="353"/>
      <c r="DC158" s="353"/>
      <c r="DD158" s="353"/>
      <c r="DE158" s="353"/>
      <c r="DF158" s="353"/>
      <c r="DG158" s="353"/>
      <c r="DH158" s="353"/>
      <c r="DI158" s="353"/>
      <c r="DJ158" s="353"/>
      <c r="DK158" s="353"/>
      <c r="DL158" s="353"/>
      <c r="DM158" s="353"/>
      <c r="DN158" s="353"/>
      <c r="DO158" s="353"/>
      <c r="DP158" s="353"/>
      <c r="DQ158" s="353"/>
      <c r="DR158" s="353"/>
      <c r="DS158" s="353"/>
      <c r="DT158" s="354"/>
      <c r="DU158" s="354"/>
    </row>
    <row r="159" spans="1:125" ht="26.25" customHeight="1" x14ac:dyDescent="0.25">
      <c r="A159" s="738"/>
      <c r="B159" s="725"/>
      <c r="C159" s="729"/>
      <c r="D159" s="731"/>
      <c r="E159" s="809"/>
      <c r="F159" s="722"/>
      <c r="G159" s="732" t="s">
        <v>549</v>
      </c>
      <c r="H159" s="674" t="s">
        <v>550</v>
      </c>
      <c r="I159" s="674" t="s">
        <v>551</v>
      </c>
      <c r="J159" s="674" t="s">
        <v>552</v>
      </c>
      <c r="K159" s="648" t="s">
        <v>553</v>
      </c>
      <c r="L159" s="30" t="s">
        <v>554</v>
      </c>
      <c r="M159" s="51" t="s">
        <v>555</v>
      </c>
      <c r="N159" s="51"/>
      <c r="O159" s="51"/>
      <c r="P159" s="27"/>
      <c r="Q159" s="302">
        <v>765020357.76009607</v>
      </c>
      <c r="R159" s="27"/>
      <c r="S159" s="27"/>
      <c r="T159" s="27"/>
      <c r="U159" s="27"/>
      <c r="V159" s="27"/>
      <c r="W159" s="302">
        <v>234636972.70218793</v>
      </c>
      <c r="X159" s="27"/>
      <c r="Y159" s="27"/>
      <c r="Z159" s="27"/>
      <c r="AA159" s="27"/>
      <c r="AB159" s="391" t="s">
        <v>32</v>
      </c>
      <c r="AC159" s="353"/>
      <c r="AD159" s="353"/>
      <c r="AE159" s="353"/>
      <c r="AF159" s="353"/>
      <c r="AG159" s="353"/>
      <c r="AH159" s="353"/>
      <c r="AI159" s="353"/>
      <c r="AJ159" s="353"/>
      <c r="AK159" s="353"/>
      <c r="AL159" s="353"/>
      <c r="AM159" s="353"/>
      <c r="AN159" s="353"/>
      <c r="AO159" s="353"/>
      <c r="AP159" s="353"/>
      <c r="AQ159" s="353"/>
      <c r="AR159" s="353"/>
      <c r="AS159" s="353"/>
      <c r="AT159" s="353"/>
      <c r="AU159" s="353"/>
      <c r="AV159" s="353"/>
      <c r="AW159" s="353"/>
      <c r="AX159" s="353"/>
      <c r="AY159" s="353"/>
      <c r="AZ159" s="353"/>
      <c r="BA159" s="353"/>
      <c r="BB159" s="353"/>
      <c r="BC159" s="353"/>
      <c r="BD159" s="353"/>
      <c r="BE159" s="353"/>
      <c r="BF159" s="353"/>
      <c r="BG159" s="353"/>
      <c r="BH159" s="353"/>
      <c r="BI159" s="353"/>
      <c r="BJ159" s="353"/>
      <c r="BK159" s="353"/>
      <c r="BL159" s="353"/>
      <c r="BM159" s="353"/>
      <c r="BN159" s="353"/>
      <c r="BO159" s="353"/>
      <c r="BP159" s="353"/>
      <c r="BQ159" s="353"/>
      <c r="BR159" s="353"/>
      <c r="BS159" s="353"/>
      <c r="BT159" s="353"/>
      <c r="BU159" s="353"/>
      <c r="BV159" s="353"/>
      <c r="BW159" s="353"/>
      <c r="BX159" s="353"/>
      <c r="BY159" s="353"/>
      <c r="BZ159" s="353"/>
      <c r="CA159" s="353"/>
      <c r="CB159" s="353"/>
      <c r="CC159" s="353"/>
      <c r="CD159" s="353"/>
      <c r="CE159" s="353"/>
      <c r="CF159" s="353"/>
      <c r="CG159" s="353"/>
      <c r="CH159" s="353"/>
      <c r="CI159" s="353"/>
      <c r="CJ159" s="353"/>
      <c r="CK159" s="353"/>
      <c r="CL159" s="353"/>
      <c r="CM159" s="353"/>
      <c r="CN159" s="353"/>
      <c r="CO159" s="353"/>
      <c r="CP159" s="353"/>
      <c r="CQ159" s="353"/>
      <c r="CR159" s="353"/>
      <c r="CS159" s="353"/>
      <c r="CT159" s="353"/>
      <c r="CU159" s="353"/>
      <c r="CV159" s="353"/>
      <c r="CW159" s="353"/>
      <c r="CX159" s="353"/>
      <c r="CY159" s="353"/>
      <c r="CZ159" s="353"/>
      <c r="DA159" s="353"/>
      <c r="DB159" s="353"/>
      <c r="DC159" s="353"/>
      <c r="DD159" s="353"/>
      <c r="DE159" s="353"/>
      <c r="DF159" s="353"/>
      <c r="DG159" s="353"/>
      <c r="DH159" s="353"/>
      <c r="DI159" s="353"/>
      <c r="DJ159" s="353"/>
      <c r="DK159" s="353"/>
      <c r="DL159" s="353"/>
      <c r="DM159" s="353"/>
      <c r="DN159" s="353"/>
      <c r="DO159" s="353"/>
      <c r="DP159" s="353"/>
      <c r="DQ159" s="353"/>
      <c r="DR159" s="353"/>
      <c r="DS159" s="353"/>
      <c r="DT159" s="354"/>
      <c r="DU159" s="354"/>
    </row>
    <row r="160" spans="1:125" ht="19.5" customHeight="1" x14ac:dyDescent="0.25">
      <c r="A160" s="738"/>
      <c r="B160" s="725"/>
      <c r="C160" s="729"/>
      <c r="D160" s="731"/>
      <c r="E160" s="809"/>
      <c r="F160" s="722"/>
      <c r="G160" s="733"/>
      <c r="H160" s="675"/>
      <c r="I160" s="675"/>
      <c r="J160" s="675"/>
      <c r="K160" s="649"/>
      <c r="L160" s="30" t="s">
        <v>556</v>
      </c>
      <c r="M160" s="51" t="s">
        <v>557</v>
      </c>
      <c r="N160" s="51"/>
      <c r="O160" s="51"/>
      <c r="P160" s="303">
        <v>29199352.962098025</v>
      </c>
      <c r="Q160" s="303">
        <v>144733581.19785601</v>
      </c>
      <c r="R160" s="303">
        <v>153417596.06972739</v>
      </c>
      <c r="S160" s="303">
        <v>162622651.83391103</v>
      </c>
      <c r="T160" s="303">
        <v>172380010.94394571</v>
      </c>
      <c r="U160" s="303">
        <v>391548882.00124764</v>
      </c>
      <c r="V160" s="303">
        <v>193686180.296617</v>
      </c>
      <c r="W160" s="303">
        <v>703910918.10656333</v>
      </c>
      <c r="X160" s="303">
        <v>217625792.18127933</v>
      </c>
      <c r="Y160" s="303">
        <v>494321442.24033439</v>
      </c>
      <c r="Z160" s="303">
        <v>943165311.79455781</v>
      </c>
      <c r="AA160" s="303">
        <v>555419572.50124025</v>
      </c>
      <c r="AB160" s="391" t="s">
        <v>32</v>
      </c>
      <c r="AC160" s="353"/>
      <c r="AD160" s="353"/>
      <c r="AE160" s="353"/>
      <c r="AF160" s="353"/>
      <c r="AG160" s="353"/>
      <c r="AH160" s="353"/>
      <c r="AI160" s="353"/>
      <c r="AJ160" s="353"/>
      <c r="AK160" s="353"/>
      <c r="AL160" s="353"/>
      <c r="AM160" s="353"/>
      <c r="AN160" s="353"/>
      <c r="AO160" s="353"/>
      <c r="AP160" s="353"/>
      <c r="AQ160" s="353"/>
      <c r="AR160" s="353"/>
      <c r="AS160" s="353"/>
      <c r="AT160" s="353"/>
      <c r="AU160" s="353"/>
      <c r="AV160" s="353"/>
      <c r="AW160" s="353"/>
      <c r="AX160" s="353"/>
      <c r="AY160" s="353"/>
      <c r="AZ160" s="353"/>
      <c r="BA160" s="353"/>
      <c r="BB160" s="353"/>
      <c r="BC160" s="353"/>
      <c r="BD160" s="353"/>
      <c r="BE160" s="353"/>
      <c r="BF160" s="353"/>
      <c r="BG160" s="353"/>
      <c r="BH160" s="353"/>
      <c r="BI160" s="353"/>
      <c r="BJ160" s="353"/>
      <c r="BK160" s="353"/>
      <c r="BL160" s="353"/>
      <c r="BM160" s="353"/>
      <c r="BN160" s="353"/>
      <c r="BO160" s="353"/>
      <c r="BP160" s="353"/>
      <c r="BQ160" s="353"/>
      <c r="BR160" s="353"/>
      <c r="BS160" s="353"/>
      <c r="BT160" s="353"/>
      <c r="BU160" s="353"/>
      <c r="BV160" s="353"/>
      <c r="BW160" s="353"/>
      <c r="BX160" s="353"/>
      <c r="BY160" s="353"/>
      <c r="BZ160" s="353"/>
      <c r="CA160" s="353"/>
      <c r="CB160" s="353"/>
      <c r="CC160" s="353"/>
      <c r="CD160" s="353"/>
      <c r="CE160" s="353"/>
      <c r="CF160" s="353"/>
      <c r="CG160" s="353"/>
      <c r="CH160" s="353"/>
      <c r="CI160" s="353"/>
      <c r="CJ160" s="353"/>
      <c r="CK160" s="353"/>
      <c r="CL160" s="353"/>
      <c r="CM160" s="353"/>
      <c r="CN160" s="353"/>
      <c r="CO160" s="353"/>
      <c r="CP160" s="353"/>
      <c r="CQ160" s="353"/>
      <c r="CR160" s="353"/>
      <c r="CS160" s="353"/>
      <c r="CT160" s="353"/>
      <c r="CU160" s="353"/>
      <c r="CV160" s="353"/>
      <c r="CW160" s="353"/>
      <c r="CX160" s="353"/>
      <c r="CY160" s="353"/>
      <c r="CZ160" s="353"/>
      <c r="DA160" s="353"/>
      <c r="DB160" s="353"/>
      <c r="DC160" s="353"/>
      <c r="DD160" s="353"/>
      <c r="DE160" s="353"/>
      <c r="DF160" s="353"/>
      <c r="DG160" s="353"/>
      <c r="DH160" s="353"/>
      <c r="DI160" s="353"/>
      <c r="DJ160" s="353"/>
      <c r="DK160" s="353"/>
      <c r="DL160" s="353"/>
      <c r="DM160" s="353"/>
      <c r="DN160" s="353"/>
      <c r="DO160" s="353"/>
      <c r="DP160" s="353"/>
      <c r="DQ160" s="353"/>
      <c r="DR160" s="353"/>
      <c r="DS160" s="353"/>
      <c r="DT160" s="354"/>
      <c r="DU160" s="354"/>
    </row>
    <row r="161" spans="1:125" s="121" customFormat="1" ht="19.5" customHeight="1" x14ac:dyDescent="0.25">
      <c r="A161" s="738"/>
      <c r="B161" s="725"/>
      <c r="C161" s="729"/>
      <c r="D161" s="178"/>
      <c r="E161" s="116"/>
      <c r="F161" s="115"/>
      <c r="G161" s="179"/>
      <c r="H161" s="150"/>
      <c r="I161" s="150"/>
      <c r="J161" s="150"/>
      <c r="K161" s="150"/>
      <c r="L161" s="136"/>
      <c r="M161" s="120"/>
      <c r="N161" s="120"/>
      <c r="O161" s="572">
        <v>58398705.92419605</v>
      </c>
      <c r="P161" s="568">
        <f>P160+P159+P158</f>
        <v>58398705.92419605</v>
      </c>
      <c r="Q161" s="135">
        <f t="shared" ref="Q161:AA161" si="21">Q160+Q159+Q158</f>
        <v>1054487520.155808</v>
      </c>
      <c r="R161" s="135">
        <f t="shared" si="21"/>
        <v>306835192.13945478</v>
      </c>
      <c r="S161" s="135">
        <f t="shared" si="21"/>
        <v>325245303.66782206</v>
      </c>
      <c r="T161" s="135">
        <f t="shared" si="21"/>
        <v>344760021.88789141</v>
      </c>
      <c r="U161" s="135">
        <f t="shared" si="21"/>
        <v>574271693.60183012</v>
      </c>
      <c r="V161" s="135">
        <f t="shared" si="21"/>
        <v>387372360.59323442</v>
      </c>
      <c r="W161" s="135">
        <f t="shared" si="21"/>
        <v>1143855241.9231658</v>
      </c>
      <c r="X161" s="135">
        <f t="shared" si="21"/>
        <v>435251584.36255866</v>
      </c>
      <c r="Y161" s="135">
        <f t="shared" si="21"/>
        <v>725004781.95249045</v>
      </c>
      <c r="Z161" s="135">
        <f t="shared" si="21"/>
        <v>1187689651.8894434</v>
      </c>
      <c r="AA161" s="135">
        <f t="shared" si="21"/>
        <v>814615373.0018189</v>
      </c>
      <c r="AB161" s="391"/>
      <c r="AC161" s="353"/>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3"/>
      <c r="AY161" s="353"/>
      <c r="AZ161" s="353"/>
      <c r="BA161" s="353"/>
      <c r="BB161" s="353"/>
      <c r="BC161" s="353"/>
      <c r="BD161" s="353"/>
      <c r="BE161" s="353"/>
      <c r="BF161" s="353"/>
      <c r="BG161" s="353"/>
      <c r="BH161" s="353"/>
      <c r="BI161" s="353"/>
      <c r="BJ161" s="353"/>
      <c r="BK161" s="353"/>
      <c r="BL161" s="353"/>
      <c r="BM161" s="353"/>
      <c r="BN161" s="353"/>
      <c r="BO161" s="353"/>
      <c r="BP161" s="353"/>
      <c r="BQ161" s="353"/>
      <c r="BR161" s="353"/>
      <c r="BS161" s="353"/>
      <c r="BT161" s="353"/>
      <c r="BU161" s="353"/>
      <c r="BV161" s="353"/>
      <c r="BW161" s="353"/>
      <c r="BX161" s="353"/>
      <c r="BY161" s="353"/>
      <c r="BZ161" s="353"/>
      <c r="CA161" s="353"/>
      <c r="CB161" s="353"/>
      <c r="CC161" s="353"/>
      <c r="CD161" s="353"/>
      <c r="CE161" s="353"/>
      <c r="CF161" s="353"/>
      <c r="CG161" s="353"/>
      <c r="CH161" s="353"/>
      <c r="CI161" s="353"/>
      <c r="CJ161" s="353"/>
      <c r="CK161" s="353"/>
      <c r="CL161" s="353"/>
      <c r="CM161" s="353"/>
      <c r="CN161" s="353"/>
      <c r="CO161" s="353"/>
      <c r="CP161" s="353"/>
      <c r="CQ161" s="353"/>
      <c r="CR161" s="353"/>
      <c r="CS161" s="353"/>
      <c r="CT161" s="353"/>
      <c r="CU161" s="353"/>
      <c r="CV161" s="353"/>
      <c r="CW161" s="353"/>
      <c r="CX161" s="353"/>
      <c r="CY161" s="353"/>
      <c r="CZ161" s="353"/>
      <c r="DA161" s="353"/>
      <c r="DB161" s="353"/>
      <c r="DC161" s="353"/>
      <c r="DD161" s="353"/>
      <c r="DE161" s="353"/>
      <c r="DF161" s="353"/>
      <c r="DG161" s="353"/>
      <c r="DH161" s="353"/>
      <c r="DI161" s="353"/>
      <c r="DJ161" s="353"/>
      <c r="DK161" s="353"/>
      <c r="DL161" s="353"/>
      <c r="DM161" s="353"/>
      <c r="DN161" s="353"/>
      <c r="DO161" s="353"/>
      <c r="DP161" s="353"/>
      <c r="DQ161" s="353"/>
      <c r="DR161" s="353"/>
      <c r="DS161" s="353"/>
      <c r="DT161" s="354"/>
      <c r="DU161" s="354"/>
    </row>
    <row r="162" spans="1:125" ht="57.75" customHeight="1" x14ac:dyDescent="0.25">
      <c r="A162" s="738"/>
      <c r="B162" s="725"/>
      <c r="C162" s="729"/>
      <c r="D162" s="722" t="s">
        <v>558</v>
      </c>
      <c r="E162" s="93">
        <v>0.1</v>
      </c>
      <c r="F162" s="722" t="s">
        <v>559</v>
      </c>
      <c r="G162" s="53" t="s">
        <v>560</v>
      </c>
      <c r="H162" s="64" t="s">
        <v>561</v>
      </c>
      <c r="I162" s="64">
        <v>3205002</v>
      </c>
      <c r="J162" s="64" t="s">
        <v>562</v>
      </c>
      <c r="K162" s="23" t="s">
        <v>563</v>
      </c>
      <c r="L162" s="30">
        <v>320500200</v>
      </c>
      <c r="M162" s="51" t="s">
        <v>564</v>
      </c>
      <c r="N162" s="588"/>
      <c r="O162" s="585"/>
      <c r="P162" s="303">
        <v>41713361.374425754</v>
      </c>
      <c r="Q162" s="303">
        <v>206762258.85407999</v>
      </c>
      <c r="R162" s="303">
        <v>219167994.38532484</v>
      </c>
      <c r="S162" s="303">
        <v>232318074.04844433</v>
      </c>
      <c r="T162" s="303">
        <v>246257158.49135101</v>
      </c>
      <c r="U162" s="303">
        <v>261032588.00083205</v>
      </c>
      <c r="V162" s="303">
        <v>276694543.280882</v>
      </c>
      <c r="W162" s="303">
        <v>293296215.8777349</v>
      </c>
      <c r="X162" s="303">
        <v>310893988.83039904</v>
      </c>
      <c r="Y162" s="303">
        <v>329547628.16022301</v>
      </c>
      <c r="Z162" s="303">
        <v>349320485.84983641</v>
      </c>
      <c r="AA162" s="303">
        <v>370279715.0008266</v>
      </c>
      <c r="AB162" s="391" t="s">
        <v>32</v>
      </c>
      <c r="AC162" s="353"/>
      <c r="AD162" s="353"/>
      <c r="AE162" s="353"/>
      <c r="AF162" s="353"/>
      <c r="AG162" s="353"/>
      <c r="AH162" s="353"/>
      <c r="AI162" s="353"/>
      <c r="AJ162" s="353"/>
      <c r="AK162" s="353"/>
      <c r="AL162" s="353"/>
      <c r="AM162" s="353"/>
      <c r="AN162" s="353"/>
      <c r="AO162" s="353"/>
      <c r="AP162" s="353"/>
      <c r="AQ162" s="353"/>
      <c r="AR162" s="353"/>
      <c r="AS162" s="353"/>
      <c r="AT162" s="353"/>
      <c r="AU162" s="353"/>
      <c r="AV162" s="353"/>
      <c r="AW162" s="353"/>
      <c r="AX162" s="353"/>
      <c r="AY162" s="353"/>
      <c r="AZ162" s="353"/>
      <c r="BA162" s="353"/>
      <c r="BB162" s="353"/>
      <c r="BC162" s="353"/>
      <c r="BD162" s="353"/>
      <c r="BE162" s="353"/>
      <c r="BF162" s="353"/>
      <c r="BG162" s="353"/>
      <c r="BH162" s="353"/>
      <c r="BI162" s="353"/>
      <c r="BJ162" s="353"/>
      <c r="BK162" s="353"/>
      <c r="BL162" s="353"/>
      <c r="BM162" s="353"/>
      <c r="BN162" s="353"/>
      <c r="BO162" s="353"/>
      <c r="BP162" s="353"/>
      <c r="BQ162" s="353"/>
      <c r="BR162" s="353"/>
      <c r="BS162" s="353"/>
      <c r="BT162" s="353"/>
      <c r="BU162" s="353"/>
      <c r="BV162" s="353"/>
      <c r="BW162" s="353"/>
      <c r="BX162" s="353"/>
      <c r="BY162" s="353"/>
      <c r="BZ162" s="353"/>
      <c r="CA162" s="353"/>
      <c r="CB162" s="353"/>
      <c r="CC162" s="353"/>
      <c r="CD162" s="353"/>
      <c r="CE162" s="353"/>
      <c r="CF162" s="353"/>
      <c r="CG162" s="353"/>
      <c r="CH162" s="353"/>
      <c r="CI162" s="353"/>
      <c r="CJ162" s="353"/>
      <c r="CK162" s="353"/>
      <c r="CL162" s="353"/>
      <c r="CM162" s="353"/>
      <c r="CN162" s="353"/>
      <c r="CO162" s="353"/>
      <c r="CP162" s="353"/>
      <c r="CQ162" s="353"/>
      <c r="CR162" s="353"/>
      <c r="CS162" s="353"/>
      <c r="CT162" s="353"/>
      <c r="CU162" s="353"/>
      <c r="CV162" s="353"/>
      <c r="CW162" s="353"/>
      <c r="CX162" s="353"/>
      <c r="CY162" s="353"/>
      <c r="CZ162" s="353"/>
      <c r="DA162" s="353"/>
      <c r="DB162" s="353"/>
      <c r="DC162" s="353"/>
      <c r="DD162" s="353"/>
      <c r="DE162" s="353"/>
      <c r="DF162" s="353"/>
      <c r="DG162" s="353"/>
      <c r="DH162" s="353"/>
      <c r="DI162" s="353"/>
      <c r="DJ162" s="353"/>
      <c r="DK162" s="353"/>
      <c r="DL162" s="353"/>
      <c r="DM162" s="353"/>
      <c r="DN162" s="353"/>
      <c r="DO162" s="353"/>
      <c r="DP162" s="353"/>
      <c r="DQ162" s="353"/>
      <c r="DR162" s="353"/>
      <c r="DS162" s="353"/>
      <c r="DT162" s="354"/>
      <c r="DU162" s="354"/>
    </row>
    <row r="163" spans="1:125" ht="42.75" customHeight="1" x14ac:dyDescent="0.25">
      <c r="A163" s="738"/>
      <c r="B163" s="725"/>
      <c r="C163" s="729"/>
      <c r="D163" s="722"/>
      <c r="E163" s="93">
        <v>0.08</v>
      </c>
      <c r="F163" s="722"/>
      <c r="G163" s="54" t="s">
        <v>565</v>
      </c>
      <c r="H163" s="34" t="s">
        <v>566</v>
      </c>
      <c r="I163" s="109" t="s">
        <v>567</v>
      </c>
      <c r="J163" s="109" t="s">
        <v>562</v>
      </c>
      <c r="K163" s="56" t="s">
        <v>568</v>
      </c>
      <c r="L163" s="56" t="s">
        <v>569</v>
      </c>
      <c r="M163" s="57" t="s">
        <v>570</v>
      </c>
      <c r="N163" s="588"/>
      <c r="O163" s="585"/>
      <c r="P163" s="303">
        <v>33370689.099540595</v>
      </c>
      <c r="Q163" s="303">
        <v>165409807.08326399</v>
      </c>
      <c r="R163" s="303">
        <v>613670384.27890968</v>
      </c>
      <c r="S163" s="264"/>
      <c r="T163" s="303">
        <v>197005726.79308078</v>
      </c>
      <c r="U163" s="264"/>
      <c r="V163" s="303">
        <v>774744721.18647003</v>
      </c>
      <c r="W163" s="264"/>
      <c r="X163" s="303">
        <v>248715191.06431922</v>
      </c>
      <c r="Y163" s="264"/>
      <c r="Z163" s="303">
        <v>279456388.67986912</v>
      </c>
      <c r="AA163" s="264"/>
      <c r="AB163" s="391" t="s">
        <v>32</v>
      </c>
      <c r="AC163" s="353"/>
      <c r="AD163" s="353"/>
      <c r="AE163" s="353"/>
      <c r="AF163" s="353"/>
      <c r="AG163" s="353"/>
      <c r="AH163" s="353"/>
      <c r="AI163" s="353"/>
      <c r="AJ163" s="353"/>
      <c r="AK163" s="353"/>
      <c r="AL163" s="353"/>
      <c r="AM163" s="353"/>
      <c r="AN163" s="353"/>
      <c r="AO163" s="353"/>
      <c r="AP163" s="353"/>
      <c r="AQ163" s="353"/>
      <c r="AR163" s="353"/>
      <c r="AS163" s="353"/>
      <c r="AT163" s="353"/>
      <c r="AU163" s="353"/>
      <c r="AV163" s="353"/>
      <c r="AW163" s="353"/>
      <c r="AX163" s="353"/>
      <c r="AY163" s="353"/>
      <c r="AZ163" s="353"/>
      <c r="BA163" s="353"/>
      <c r="BB163" s="353"/>
      <c r="BC163" s="353"/>
      <c r="BD163" s="353"/>
      <c r="BE163" s="353"/>
      <c r="BF163" s="353"/>
      <c r="BG163" s="353"/>
      <c r="BH163" s="353"/>
      <c r="BI163" s="353"/>
      <c r="BJ163" s="353"/>
      <c r="BK163" s="353"/>
      <c r="BL163" s="353"/>
      <c r="BM163" s="353"/>
      <c r="BN163" s="353"/>
      <c r="BO163" s="353"/>
      <c r="BP163" s="353"/>
      <c r="BQ163" s="353"/>
      <c r="BR163" s="353"/>
      <c r="BS163" s="353"/>
      <c r="BT163" s="353"/>
      <c r="BU163" s="353"/>
      <c r="BV163" s="353"/>
      <c r="BW163" s="353"/>
      <c r="BX163" s="353"/>
      <c r="BY163" s="353"/>
      <c r="BZ163" s="353"/>
      <c r="CA163" s="353"/>
      <c r="CB163" s="353"/>
      <c r="CC163" s="353"/>
      <c r="CD163" s="353"/>
      <c r="CE163" s="353"/>
      <c r="CF163" s="353"/>
      <c r="CG163" s="353"/>
      <c r="CH163" s="353"/>
      <c r="CI163" s="353"/>
      <c r="CJ163" s="353"/>
      <c r="CK163" s="353"/>
      <c r="CL163" s="353"/>
      <c r="CM163" s="353"/>
      <c r="CN163" s="353"/>
      <c r="CO163" s="353"/>
      <c r="CP163" s="353"/>
      <c r="CQ163" s="353"/>
      <c r="CR163" s="353"/>
      <c r="CS163" s="353"/>
      <c r="CT163" s="353"/>
      <c r="CU163" s="353"/>
      <c r="CV163" s="353"/>
      <c r="CW163" s="353"/>
      <c r="CX163" s="353"/>
      <c r="CY163" s="353"/>
      <c r="CZ163" s="353"/>
      <c r="DA163" s="353"/>
      <c r="DB163" s="353"/>
      <c r="DC163" s="353"/>
      <c r="DD163" s="353"/>
      <c r="DE163" s="353"/>
      <c r="DF163" s="353"/>
      <c r="DG163" s="353"/>
      <c r="DH163" s="353"/>
      <c r="DI163" s="353"/>
      <c r="DJ163" s="353"/>
      <c r="DK163" s="353"/>
      <c r="DL163" s="353"/>
      <c r="DM163" s="353"/>
      <c r="DN163" s="353"/>
      <c r="DO163" s="353"/>
      <c r="DP163" s="353"/>
      <c r="DQ163" s="353"/>
      <c r="DR163" s="353"/>
      <c r="DS163" s="353"/>
      <c r="DT163" s="354"/>
      <c r="DU163" s="354"/>
    </row>
    <row r="164" spans="1:125" ht="20.25" customHeight="1" x14ac:dyDescent="0.25">
      <c r="A164" s="738"/>
      <c r="B164" s="725"/>
      <c r="C164" s="729"/>
      <c r="D164" s="722"/>
      <c r="E164" s="746">
        <v>0.2</v>
      </c>
      <c r="F164" s="722"/>
      <c r="G164" s="645" t="s">
        <v>571</v>
      </c>
      <c r="H164" s="665" t="s">
        <v>572</v>
      </c>
      <c r="I164" s="723" t="s">
        <v>573</v>
      </c>
      <c r="J164" s="723" t="s">
        <v>574</v>
      </c>
      <c r="K164" s="734" t="s">
        <v>575</v>
      </c>
      <c r="L164" s="58" t="s">
        <v>576</v>
      </c>
      <c r="M164" s="59" t="s">
        <v>577</v>
      </c>
      <c r="N164" s="588"/>
      <c r="O164" s="585"/>
      <c r="P164" s="27">
        <v>0</v>
      </c>
      <c r="Q164" s="27"/>
      <c r="R164" s="27"/>
      <c r="S164" s="400">
        <v>185854459.23875546</v>
      </c>
      <c r="T164" s="27"/>
      <c r="U164" s="27"/>
      <c r="V164" s="27"/>
      <c r="W164" s="27"/>
      <c r="X164" s="274"/>
      <c r="Y164" s="27"/>
      <c r="Z164" s="27"/>
      <c r="AA164" s="27"/>
      <c r="AB164" s="391" t="s">
        <v>32</v>
      </c>
      <c r="AC164" s="353"/>
      <c r="AD164" s="353"/>
      <c r="AE164" s="353"/>
      <c r="AF164" s="353"/>
      <c r="AG164" s="353"/>
      <c r="AH164" s="353"/>
      <c r="AI164" s="353"/>
      <c r="AJ164" s="353"/>
      <c r="AK164" s="353"/>
      <c r="AL164" s="353"/>
      <c r="AM164" s="353"/>
      <c r="AN164" s="353"/>
      <c r="AO164" s="353"/>
      <c r="AP164" s="353"/>
      <c r="AQ164" s="353"/>
      <c r="AR164" s="353"/>
      <c r="AS164" s="353"/>
      <c r="AT164" s="353"/>
      <c r="AU164" s="353"/>
      <c r="AV164" s="353"/>
      <c r="AW164" s="353"/>
      <c r="AX164" s="353"/>
      <c r="AY164" s="353"/>
      <c r="AZ164" s="353"/>
      <c r="BA164" s="353"/>
      <c r="BB164" s="353"/>
      <c r="BC164" s="353"/>
      <c r="BD164" s="353"/>
      <c r="BE164" s="353"/>
      <c r="BF164" s="353"/>
      <c r="BG164" s="353"/>
      <c r="BH164" s="353"/>
      <c r="BI164" s="353"/>
      <c r="BJ164" s="353"/>
      <c r="BK164" s="353"/>
      <c r="BL164" s="353"/>
      <c r="BM164" s="353"/>
      <c r="BN164" s="353"/>
      <c r="BO164" s="353"/>
      <c r="BP164" s="353"/>
      <c r="BQ164" s="353"/>
      <c r="BR164" s="353"/>
      <c r="BS164" s="353"/>
      <c r="BT164" s="353"/>
      <c r="BU164" s="353"/>
      <c r="BV164" s="353"/>
      <c r="BW164" s="353"/>
      <c r="BX164" s="353"/>
      <c r="BY164" s="353"/>
      <c r="BZ164" s="353"/>
      <c r="CA164" s="353"/>
      <c r="CB164" s="353"/>
      <c r="CC164" s="353"/>
      <c r="CD164" s="353"/>
      <c r="CE164" s="353"/>
      <c r="CF164" s="353"/>
      <c r="CG164" s="353"/>
      <c r="CH164" s="353"/>
      <c r="CI164" s="353"/>
      <c r="CJ164" s="353"/>
      <c r="CK164" s="353"/>
      <c r="CL164" s="353"/>
      <c r="CM164" s="353"/>
      <c r="CN164" s="353"/>
      <c r="CO164" s="353"/>
      <c r="CP164" s="353"/>
      <c r="CQ164" s="353"/>
      <c r="CR164" s="353"/>
      <c r="CS164" s="353"/>
      <c r="CT164" s="353"/>
      <c r="CU164" s="353"/>
      <c r="CV164" s="353"/>
      <c r="CW164" s="353"/>
      <c r="CX164" s="353"/>
      <c r="CY164" s="353"/>
      <c r="CZ164" s="353"/>
      <c r="DA164" s="353"/>
      <c r="DB164" s="353"/>
      <c r="DC164" s="353"/>
      <c r="DD164" s="353"/>
      <c r="DE164" s="353"/>
      <c r="DF164" s="353"/>
      <c r="DG164" s="353"/>
      <c r="DH164" s="353"/>
      <c r="DI164" s="353"/>
      <c r="DJ164" s="353"/>
      <c r="DK164" s="353"/>
      <c r="DL164" s="353"/>
      <c r="DM164" s="353"/>
      <c r="DN164" s="353"/>
      <c r="DO164" s="353"/>
      <c r="DP164" s="353"/>
      <c r="DQ164" s="353"/>
      <c r="DR164" s="353"/>
      <c r="DS164" s="353"/>
      <c r="DT164" s="354"/>
      <c r="DU164" s="354"/>
    </row>
    <row r="165" spans="1:125" ht="13.5" customHeight="1" x14ac:dyDescent="0.25">
      <c r="A165" s="738"/>
      <c r="B165" s="725"/>
      <c r="C165" s="729"/>
      <c r="D165" s="722"/>
      <c r="E165" s="748"/>
      <c r="F165" s="722"/>
      <c r="G165" s="645"/>
      <c r="H165" s="665"/>
      <c r="I165" s="723"/>
      <c r="J165" s="723"/>
      <c r="K165" s="734"/>
      <c r="L165" s="58" t="s">
        <v>578</v>
      </c>
      <c r="M165" s="59" t="s">
        <v>579</v>
      </c>
      <c r="N165" s="588"/>
      <c r="O165" s="585"/>
      <c r="P165" s="264">
        <v>0</v>
      </c>
      <c r="Q165" s="264"/>
      <c r="R165" s="264"/>
      <c r="S165" s="264"/>
      <c r="T165" s="303">
        <v>911151486.41799879</v>
      </c>
      <c r="U165" s="264"/>
      <c r="V165" s="264"/>
      <c r="W165" s="303">
        <v>586592431.7554698</v>
      </c>
      <c r="X165" s="264"/>
      <c r="Y165" s="264"/>
      <c r="Z165" s="264"/>
      <c r="AA165" s="303">
        <v>740559430.00165319</v>
      </c>
      <c r="AB165" s="391" t="s">
        <v>32</v>
      </c>
      <c r="AC165" s="353"/>
      <c r="AD165" s="353"/>
      <c r="AE165" s="353"/>
      <c r="AF165" s="353"/>
      <c r="AG165" s="353"/>
      <c r="AH165" s="353"/>
      <c r="AI165" s="353"/>
      <c r="AJ165" s="353"/>
      <c r="AK165" s="353"/>
      <c r="AL165" s="353"/>
      <c r="AM165" s="353"/>
      <c r="AN165" s="353"/>
      <c r="AO165" s="353"/>
      <c r="AP165" s="353"/>
      <c r="AQ165" s="353"/>
      <c r="AR165" s="353"/>
      <c r="AS165" s="353"/>
      <c r="AT165" s="353"/>
      <c r="AU165" s="353"/>
      <c r="AV165" s="353"/>
      <c r="AW165" s="353"/>
      <c r="AX165" s="353"/>
      <c r="AY165" s="353"/>
      <c r="AZ165" s="353"/>
      <c r="BA165" s="353"/>
      <c r="BB165" s="353"/>
      <c r="BC165" s="353"/>
      <c r="BD165" s="353"/>
      <c r="BE165" s="353"/>
      <c r="BF165" s="353"/>
      <c r="BG165" s="353"/>
      <c r="BH165" s="353"/>
      <c r="BI165" s="353"/>
      <c r="BJ165" s="353"/>
      <c r="BK165" s="353"/>
      <c r="BL165" s="353"/>
      <c r="BM165" s="353"/>
      <c r="BN165" s="353"/>
      <c r="BO165" s="353"/>
      <c r="BP165" s="353"/>
      <c r="BQ165" s="353"/>
      <c r="BR165" s="353"/>
      <c r="BS165" s="353"/>
      <c r="BT165" s="353"/>
      <c r="BU165" s="353"/>
      <c r="BV165" s="353"/>
      <c r="BW165" s="353"/>
      <c r="BX165" s="353"/>
      <c r="BY165" s="353"/>
      <c r="BZ165" s="353"/>
      <c r="CA165" s="353"/>
      <c r="CB165" s="353"/>
      <c r="CC165" s="353"/>
      <c r="CD165" s="353"/>
      <c r="CE165" s="353"/>
      <c r="CF165" s="353"/>
      <c r="CG165" s="353"/>
      <c r="CH165" s="353"/>
      <c r="CI165" s="353"/>
      <c r="CJ165" s="353"/>
      <c r="CK165" s="353"/>
      <c r="CL165" s="353"/>
      <c r="CM165" s="353"/>
      <c r="CN165" s="353"/>
      <c r="CO165" s="353"/>
      <c r="CP165" s="353"/>
      <c r="CQ165" s="353"/>
      <c r="CR165" s="353"/>
      <c r="CS165" s="353"/>
      <c r="CT165" s="353"/>
      <c r="CU165" s="353"/>
      <c r="CV165" s="353"/>
      <c r="CW165" s="353"/>
      <c r="CX165" s="353"/>
      <c r="CY165" s="353"/>
      <c r="CZ165" s="353"/>
      <c r="DA165" s="353"/>
      <c r="DB165" s="353"/>
      <c r="DC165" s="353"/>
      <c r="DD165" s="353"/>
      <c r="DE165" s="353"/>
      <c r="DF165" s="353"/>
      <c r="DG165" s="353"/>
      <c r="DH165" s="353"/>
      <c r="DI165" s="353"/>
      <c r="DJ165" s="353"/>
      <c r="DK165" s="353"/>
      <c r="DL165" s="353"/>
      <c r="DM165" s="353"/>
      <c r="DN165" s="353"/>
      <c r="DO165" s="353"/>
      <c r="DP165" s="353"/>
      <c r="DQ165" s="353"/>
      <c r="DR165" s="353"/>
      <c r="DS165" s="353"/>
      <c r="DT165" s="354"/>
      <c r="DU165" s="354"/>
    </row>
    <row r="166" spans="1:125" ht="15" customHeight="1" x14ac:dyDescent="0.25">
      <c r="A166" s="738"/>
      <c r="B166" s="725"/>
      <c r="C166" s="729"/>
      <c r="D166" s="722"/>
      <c r="E166" s="747"/>
      <c r="F166" s="722"/>
      <c r="G166" s="645"/>
      <c r="H166" s="665"/>
      <c r="I166" s="723"/>
      <c r="J166" s="723"/>
      <c r="K166" s="734"/>
      <c r="L166" s="58" t="s">
        <v>580</v>
      </c>
      <c r="M166" s="59" t="s">
        <v>581</v>
      </c>
      <c r="N166" s="588"/>
      <c r="O166" s="585"/>
      <c r="P166" s="274">
        <v>0</v>
      </c>
      <c r="Q166" s="27"/>
      <c r="R166" s="27"/>
      <c r="S166" s="274"/>
      <c r="T166" s="27"/>
      <c r="U166" s="274"/>
      <c r="V166" s="303">
        <v>608727995.21794033</v>
      </c>
      <c r="W166" s="27"/>
      <c r="X166" s="274"/>
      <c r="Y166" s="302">
        <v>164773814.0801115</v>
      </c>
      <c r="Z166" s="27"/>
      <c r="AA166" s="27"/>
      <c r="AB166" s="391" t="s">
        <v>32</v>
      </c>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c r="BB166" s="353"/>
      <c r="BC166" s="353"/>
      <c r="BD166" s="353"/>
      <c r="BE166" s="353"/>
      <c r="BF166" s="353"/>
      <c r="BG166" s="353"/>
      <c r="BH166" s="353"/>
      <c r="BI166" s="353"/>
      <c r="BJ166" s="353"/>
      <c r="BK166" s="353"/>
      <c r="BL166" s="353"/>
      <c r="BM166" s="353"/>
      <c r="BN166" s="353"/>
      <c r="BO166" s="353"/>
      <c r="BP166" s="353"/>
      <c r="BQ166" s="353"/>
      <c r="BR166" s="353"/>
      <c r="BS166" s="353"/>
      <c r="BT166" s="353"/>
      <c r="BU166" s="353"/>
      <c r="BV166" s="353"/>
      <c r="BW166" s="353"/>
      <c r="BX166" s="353"/>
      <c r="BY166" s="353"/>
      <c r="BZ166" s="353"/>
      <c r="CA166" s="353"/>
      <c r="CB166" s="353"/>
      <c r="CC166" s="353"/>
      <c r="CD166" s="353"/>
      <c r="CE166" s="353"/>
      <c r="CF166" s="353"/>
      <c r="CG166" s="353"/>
      <c r="CH166" s="353"/>
      <c r="CI166" s="353"/>
      <c r="CJ166" s="353"/>
      <c r="CK166" s="353"/>
      <c r="CL166" s="353"/>
      <c r="CM166" s="353"/>
      <c r="CN166" s="353"/>
      <c r="CO166" s="353"/>
      <c r="CP166" s="353"/>
      <c r="CQ166" s="353"/>
      <c r="CR166" s="353"/>
      <c r="CS166" s="353"/>
      <c r="CT166" s="353"/>
      <c r="CU166" s="353"/>
      <c r="CV166" s="353"/>
      <c r="CW166" s="353"/>
      <c r="CX166" s="353"/>
      <c r="CY166" s="353"/>
      <c r="CZ166" s="353"/>
      <c r="DA166" s="353"/>
      <c r="DB166" s="353"/>
      <c r="DC166" s="353"/>
      <c r="DD166" s="353"/>
      <c r="DE166" s="353"/>
      <c r="DF166" s="353"/>
      <c r="DG166" s="353"/>
      <c r="DH166" s="353"/>
      <c r="DI166" s="353"/>
      <c r="DJ166" s="353"/>
      <c r="DK166" s="353"/>
      <c r="DL166" s="353"/>
      <c r="DM166" s="353"/>
      <c r="DN166" s="353"/>
      <c r="DO166" s="353"/>
      <c r="DP166" s="353"/>
      <c r="DQ166" s="353"/>
      <c r="DR166" s="353"/>
      <c r="DS166" s="353"/>
      <c r="DT166" s="354"/>
      <c r="DU166" s="354"/>
    </row>
    <row r="167" spans="1:125" ht="48.75" customHeight="1" x14ac:dyDescent="0.25">
      <c r="A167" s="738"/>
      <c r="B167" s="725"/>
      <c r="C167" s="729"/>
      <c r="D167" s="722"/>
      <c r="E167" s="93">
        <v>0.17</v>
      </c>
      <c r="F167" s="722"/>
      <c r="G167" s="60" t="s">
        <v>582</v>
      </c>
      <c r="H167" s="35" t="s">
        <v>583</v>
      </c>
      <c r="I167" s="65" t="s">
        <v>584</v>
      </c>
      <c r="J167" s="65" t="s">
        <v>585</v>
      </c>
      <c r="K167" s="58" t="s">
        <v>540</v>
      </c>
      <c r="L167" s="58" t="s">
        <v>586</v>
      </c>
      <c r="M167" s="59" t="s">
        <v>587</v>
      </c>
      <c r="N167" s="588"/>
      <c r="O167" s="585"/>
      <c r="P167" s="264">
        <v>0</v>
      </c>
      <c r="Q167" s="264"/>
      <c r="R167" s="303">
        <v>372585590.4550522</v>
      </c>
      <c r="S167" s="264"/>
      <c r="T167" s="273"/>
      <c r="U167" s="264"/>
      <c r="V167" s="273"/>
      <c r="W167" s="264"/>
      <c r="X167" s="264"/>
      <c r="Y167" s="264"/>
      <c r="Z167" s="264"/>
      <c r="AA167" s="264"/>
      <c r="AB167" s="391" t="s">
        <v>32</v>
      </c>
      <c r="AC167" s="353"/>
      <c r="AD167" s="353"/>
      <c r="AE167" s="353"/>
      <c r="AF167" s="353"/>
      <c r="AG167" s="353"/>
      <c r="AH167" s="353"/>
      <c r="AI167" s="353"/>
      <c r="AJ167" s="353"/>
      <c r="AK167" s="353"/>
      <c r="AL167" s="353"/>
      <c r="AM167" s="353"/>
      <c r="AN167" s="353"/>
      <c r="AO167" s="353"/>
      <c r="AP167" s="353"/>
      <c r="AQ167" s="353"/>
      <c r="AR167" s="353"/>
      <c r="AS167" s="353"/>
      <c r="AT167" s="353"/>
      <c r="AU167" s="353"/>
      <c r="AV167" s="353"/>
      <c r="AW167" s="353"/>
      <c r="AX167" s="353"/>
      <c r="AY167" s="353"/>
      <c r="AZ167" s="353"/>
      <c r="BA167" s="353"/>
      <c r="BB167" s="353"/>
      <c r="BC167" s="353"/>
      <c r="BD167" s="353"/>
      <c r="BE167" s="353"/>
      <c r="BF167" s="353"/>
      <c r="BG167" s="353"/>
      <c r="BH167" s="353"/>
      <c r="BI167" s="353"/>
      <c r="BJ167" s="353"/>
      <c r="BK167" s="353"/>
      <c r="BL167" s="353"/>
      <c r="BM167" s="353"/>
      <c r="BN167" s="353"/>
      <c r="BO167" s="353"/>
      <c r="BP167" s="353"/>
      <c r="BQ167" s="353"/>
      <c r="BR167" s="353"/>
      <c r="BS167" s="353"/>
      <c r="BT167" s="353"/>
      <c r="BU167" s="353"/>
      <c r="BV167" s="353"/>
      <c r="BW167" s="353"/>
      <c r="BX167" s="353"/>
      <c r="BY167" s="353"/>
      <c r="BZ167" s="353"/>
      <c r="CA167" s="353"/>
      <c r="CB167" s="353"/>
      <c r="CC167" s="353"/>
      <c r="CD167" s="353"/>
      <c r="CE167" s="353"/>
      <c r="CF167" s="353"/>
      <c r="CG167" s="353"/>
      <c r="CH167" s="353"/>
      <c r="CI167" s="353"/>
      <c r="CJ167" s="353"/>
      <c r="CK167" s="353"/>
      <c r="CL167" s="353"/>
      <c r="CM167" s="353"/>
      <c r="CN167" s="353"/>
      <c r="CO167" s="353"/>
      <c r="CP167" s="353"/>
      <c r="CQ167" s="353"/>
      <c r="CR167" s="353"/>
      <c r="CS167" s="353"/>
      <c r="CT167" s="353"/>
      <c r="CU167" s="353"/>
      <c r="CV167" s="353"/>
      <c r="CW167" s="353"/>
      <c r="CX167" s="353"/>
      <c r="CY167" s="353"/>
      <c r="CZ167" s="353"/>
      <c r="DA167" s="353"/>
      <c r="DB167" s="353"/>
      <c r="DC167" s="353"/>
      <c r="DD167" s="353"/>
      <c r="DE167" s="353"/>
      <c r="DF167" s="353"/>
      <c r="DG167" s="353"/>
      <c r="DH167" s="353"/>
      <c r="DI167" s="353"/>
      <c r="DJ167" s="353"/>
      <c r="DK167" s="353"/>
      <c r="DL167" s="353"/>
      <c r="DM167" s="353"/>
      <c r="DN167" s="353"/>
      <c r="DO167" s="353"/>
      <c r="DP167" s="353"/>
      <c r="DQ167" s="353"/>
      <c r="DR167" s="353"/>
      <c r="DS167" s="353"/>
      <c r="DT167" s="354"/>
      <c r="DU167" s="354"/>
    </row>
    <row r="168" spans="1:125" ht="69" customHeight="1" x14ac:dyDescent="0.25">
      <c r="A168" s="738"/>
      <c r="B168" s="725"/>
      <c r="C168" s="729"/>
      <c r="D168" s="722"/>
      <c r="E168" s="93">
        <v>0.05</v>
      </c>
      <c r="F168" s="722"/>
      <c r="G168" s="60" t="s">
        <v>588</v>
      </c>
      <c r="H168" s="64" t="s">
        <v>589</v>
      </c>
      <c r="I168" s="65" t="s">
        <v>551</v>
      </c>
      <c r="J168" s="65" t="s">
        <v>552</v>
      </c>
      <c r="K168" s="58" t="s">
        <v>553</v>
      </c>
      <c r="L168" s="58" t="s">
        <v>556</v>
      </c>
      <c r="M168" s="59" t="s">
        <v>557</v>
      </c>
      <c r="N168" s="588"/>
      <c r="O168" s="585"/>
      <c r="P168" s="308">
        <v>152642554.50229695</v>
      </c>
      <c r="Q168" s="308">
        <v>103381129.42704</v>
      </c>
      <c r="R168" s="308">
        <v>504086387.08624667</v>
      </c>
      <c r="S168" s="308">
        <v>975735911.00346613</v>
      </c>
      <c r="T168" s="308">
        <v>123128579.245676</v>
      </c>
      <c r="U168" s="308">
        <v>1096336869.6034946</v>
      </c>
      <c r="V168" s="265"/>
      <c r="W168" s="264"/>
      <c r="X168" s="264"/>
      <c r="Y168" s="264"/>
      <c r="Z168" s="264"/>
      <c r="AA168" s="264"/>
      <c r="AB168" s="391" t="s">
        <v>32</v>
      </c>
      <c r="AC168" s="353"/>
      <c r="AD168" s="353"/>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c r="BB168" s="353"/>
      <c r="BC168" s="353"/>
      <c r="BD168" s="353"/>
      <c r="BE168" s="353"/>
      <c r="BF168" s="353"/>
      <c r="BG168" s="353"/>
      <c r="BH168" s="353"/>
      <c r="BI168" s="353"/>
      <c r="BJ168" s="353"/>
      <c r="BK168" s="353"/>
      <c r="BL168" s="353"/>
      <c r="BM168" s="353"/>
      <c r="BN168" s="353"/>
      <c r="BO168" s="353"/>
      <c r="BP168" s="353"/>
      <c r="BQ168" s="353"/>
      <c r="BR168" s="353"/>
      <c r="BS168" s="353"/>
      <c r="BT168" s="353"/>
      <c r="BU168" s="353"/>
      <c r="BV168" s="353"/>
      <c r="BW168" s="353"/>
      <c r="BX168" s="353"/>
      <c r="BY168" s="353"/>
      <c r="BZ168" s="353"/>
      <c r="CA168" s="353"/>
      <c r="CB168" s="353"/>
      <c r="CC168" s="353"/>
      <c r="CD168" s="353"/>
      <c r="CE168" s="353"/>
      <c r="CF168" s="353"/>
      <c r="CG168" s="353"/>
      <c r="CH168" s="353"/>
      <c r="CI168" s="353"/>
      <c r="CJ168" s="353"/>
      <c r="CK168" s="353"/>
      <c r="CL168" s="353"/>
      <c r="CM168" s="353"/>
      <c r="CN168" s="353"/>
      <c r="CO168" s="353"/>
      <c r="CP168" s="353"/>
      <c r="CQ168" s="353"/>
      <c r="CR168" s="353"/>
      <c r="CS168" s="353"/>
      <c r="CT168" s="353"/>
      <c r="CU168" s="353"/>
      <c r="CV168" s="353"/>
      <c r="CW168" s="353"/>
      <c r="CX168" s="353"/>
      <c r="CY168" s="353"/>
      <c r="CZ168" s="353"/>
      <c r="DA168" s="353"/>
      <c r="DB168" s="353"/>
      <c r="DC168" s="353"/>
      <c r="DD168" s="353"/>
      <c r="DE168" s="353"/>
      <c r="DF168" s="353"/>
      <c r="DG168" s="353"/>
      <c r="DH168" s="353"/>
      <c r="DI168" s="353"/>
      <c r="DJ168" s="353"/>
      <c r="DK168" s="353"/>
      <c r="DL168" s="353"/>
      <c r="DM168" s="353"/>
      <c r="DN168" s="353"/>
      <c r="DO168" s="353"/>
      <c r="DP168" s="353"/>
      <c r="DQ168" s="353"/>
      <c r="DR168" s="353"/>
      <c r="DS168" s="353"/>
      <c r="DT168" s="354"/>
      <c r="DU168" s="354"/>
    </row>
    <row r="169" spans="1:125" ht="29.25" customHeight="1" x14ac:dyDescent="0.25">
      <c r="A169" s="738"/>
      <c r="B169" s="725"/>
      <c r="C169" s="729"/>
      <c r="D169" s="722"/>
      <c r="E169" s="746">
        <v>0.18</v>
      </c>
      <c r="F169" s="722"/>
      <c r="G169" s="735" t="s">
        <v>590</v>
      </c>
      <c r="H169" s="737" t="s">
        <v>591</v>
      </c>
      <c r="I169" s="65" t="s">
        <v>592</v>
      </c>
      <c r="J169" s="65" t="s">
        <v>593</v>
      </c>
      <c r="K169" s="58" t="s">
        <v>594</v>
      </c>
      <c r="L169" s="58" t="s">
        <v>595</v>
      </c>
      <c r="M169" s="59" t="s">
        <v>596</v>
      </c>
      <c r="N169" s="588"/>
      <c r="O169" s="585"/>
      <c r="P169" s="264">
        <v>0</v>
      </c>
      <c r="Q169" s="264"/>
      <c r="R169" s="264"/>
      <c r="S169" s="303">
        <v>418172533.28719974</v>
      </c>
      <c r="T169" s="264"/>
      <c r="U169" s="303">
        <v>469858658.40149766</v>
      </c>
      <c r="V169" s="264"/>
      <c r="W169" s="303">
        <v>674581296.51879048</v>
      </c>
      <c r="X169" s="264"/>
      <c r="Y169" s="303">
        <v>1812511954.8812261</v>
      </c>
      <c r="Z169" s="264"/>
      <c r="AA169" s="303">
        <v>1481118860.0033064</v>
      </c>
      <c r="AB169" s="391" t="s">
        <v>32</v>
      </c>
      <c r="AC169" s="353"/>
      <c r="AD169" s="353"/>
      <c r="AE169" s="353"/>
      <c r="AF169" s="353"/>
      <c r="AG169" s="353"/>
      <c r="AH169" s="353"/>
      <c r="AI169" s="353"/>
      <c r="AJ169" s="353"/>
      <c r="AK169" s="353"/>
      <c r="AL169" s="353"/>
      <c r="AM169" s="353"/>
      <c r="AN169" s="353"/>
      <c r="AO169" s="353"/>
      <c r="AP169" s="353"/>
      <c r="AQ169" s="353"/>
      <c r="AR169" s="353"/>
      <c r="AS169" s="353"/>
      <c r="AT169" s="353"/>
      <c r="AU169" s="353"/>
      <c r="AV169" s="353"/>
      <c r="AW169" s="353"/>
      <c r="AX169" s="353"/>
      <c r="AY169" s="353"/>
      <c r="AZ169" s="353"/>
      <c r="BA169" s="353"/>
      <c r="BB169" s="353"/>
      <c r="BC169" s="353"/>
      <c r="BD169" s="353"/>
      <c r="BE169" s="353"/>
      <c r="BF169" s="353"/>
      <c r="BG169" s="353"/>
      <c r="BH169" s="353"/>
      <c r="BI169" s="353"/>
      <c r="BJ169" s="353"/>
      <c r="BK169" s="353"/>
      <c r="BL169" s="353"/>
      <c r="BM169" s="353"/>
      <c r="BN169" s="353"/>
      <c r="BO169" s="353"/>
      <c r="BP169" s="353"/>
      <c r="BQ169" s="353"/>
      <c r="BR169" s="353"/>
      <c r="BS169" s="353"/>
      <c r="BT169" s="353"/>
      <c r="BU169" s="353"/>
      <c r="BV169" s="353"/>
      <c r="BW169" s="353"/>
      <c r="BX169" s="353"/>
      <c r="BY169" s="353"/>
      <c r="BZ169" s="353"/>
      <c r="CA169" s="353"/>
      <c r="CB169" s="353"/>
      <c r="CC169" s="353"/>
      <c r="CD169" s="353"/>
      <c r="CE169" s="353"/>
      <c r="CF169" s="353"/>
      <c r="CG169" s="353"/>
      <c r="CH169" s="353"/>
      <c r="CI169" s="353"/>
      <c r="CJ169" s="353"/>
      <c r="CK169" s="353"/>
      <c r="CL169" s="353"/>
      <c r="CM169" s="353"/>
      <c r="CN169" s="353"/>
      <c r="CO169" s="353"/>
      <c r="CP169" s="353"/>
      <c r="CQ169" s="353"/>
      <c r="CR169" s="353"/>
      <c r="CS169" s="353"/>
      <c r="CT169" s="353"/>
      <c r="CU169" s="353"/>
      <c r="CV169" s="353"/>
      <c r="CW169" s="353"/>
      <c r="CX169" s="353"/>
      <c r="CY169" s="353"/>
      <c r="CZ169" s="353"/>
      <c r="DA169" s="353"/>
      <c r="DB169" s="353"/>
      <c r="DC169" s="353"/>
      <c r="DD169" s="353"/>
      <c r="DE169" s="353"/>
      <c r="DF169" s="353"/>
      <c r="DG169" s="353"/>
      <c r="DH169" s="353"/>
      <c r="DI169" s="353"/>
      <c r="DJ169" s="353"/>
      <c r="DK169" s="353"/>
      <c r="DL169" s="353"/>
      <c r="DM169" s="353"/>
      <c r="DN169" s="353"/>
      <c r="DO169" s="353"/>
      <c r="DP169" s="353"/>
      <c r="DQ169" s="353"/>
      <c r="DR169" s="353"/>
      <c r="DS169" s="353"/>
      <c r="DT169" s="354"/>
      <c r="DU169" s="354"/>
    </row>
    <row r="170" spans="1:125" ht="31.5" customHeight="1" x14ac:dyDescent="0.25">
      <c r="A170" s="739"/>
      <c r="B170" s="726"/>
      <c r="C170" s="730"/>
      <c r="D170" s="722"/>
      <c r="E170" s="747"/>
      <c r="F170" s="722"/>
      <c r="G170" s="736"/>
      <c r="H170" s="737"/>
      <c r="I170" s="65" t="s">
        <v>597</v>
      </c>
      <c r="J170" s="65" t="s">
        <v>598</v>
      </c>
      <c r="K170" s="58" t="s">
        <v>594</v>
      </c>
      <c r="L170" s="58" t="s">
        <v>599</v>
      </c>
      <c r="M170" s="59" t="s">
        <v>600</v>
      </c>
      <c r="N170" s="588"/>
      <c r="O170" s="585"/>
      <c r="P170" s="27">
        <v>0</v>
      </c>
      <c r="Q170" s="302">
        <v>372172065.93734396</v>
      </c>
      <c r="R170" s="27"/>
      <c r="S170" s="27"/>
      <c r="T170" s="302">
        <v>443262885.28443176</v>
      </c>
      <c r="U170" s="27"/>
      <c r="V170" s="302">
        <v>498050177.90558755</v>
      </c>
      <c r="W170" s="27"/>
      <c r="X170" s="302">
        <v>1865363932.9823942</v>
      </c>
      <c r="Y170" s="27"/>
      <c r="Z170" s="302">
        <v>1397281943.3993456</v>
      </c>
      <c r="AA170" s="27"/>
      <c r="AB170" s="391" t="s">
        <v>32</v>
      </c>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3"/>
      <c r="AZ170" s="353"/>
      <c r="BA170" s="353"/>
      <c r="BB170" s="353"/>
      <c r="BC170" s="353"/>
      <c r="BD170" s="353"/>
      <c r="BE170" s="353"/>
      <c r="BF170" s="353"/>
      <c r="BG170" s="353"/>
      <c r="BH170" s="353"/>
      <c r="BI170" s="353"/>
      <c r="BJ170" s="353"/>
      <c r="BK170" s="353"/>
      <c r="BL170" s="353"/>
      <c r="BM170" s="353"/>
      <c r="BN170" s="353"/>
      <c r="BO170" s="353"/>
      <c r="BP170" s="353"/>
      <c r="BQ170" s="353"/>
      <c r="BR170" s="353"/>
      <c r="BS170" s="353"/>
      <c r="BT170" s="353"/>
      <c r="BU170" s="353"/>
      <c r="BV170" s="353"/>
      <c r="BW170" s="353"/>
      <c r="BX170" s="353"/>
      <c r="BY170" s="353"/>
      <c r="BZ170" s="353"/>
      <c r="CA170" s="353"/>
      <c r="CB170" s="353"/>
      <c r="CC170" s="353"/>
      <c r="CD170" s="353"/>
      <c r="CE170" s="353"/>
      <c r="CF170" s="353"/>
      <c r="CG170" s="353"/>
      <c r="CH170" s="353"/>
      <c r="CI170" s="353"/>
      <c r="CJ170" s="353"/>
      <c r="CK170" s="353"/>
      <c r="CL170" s="353"/>
      <c r="CM170" s="353"/>
      <c r="CN170" s="353"/>
      <c r="CO170" s="353"/>
      <c r="CP170" s="353"/>
      <c r="CQ170" s="353"/>
      <c r="CR170" s="353"/>
      <c r="CS170" s="353"/>
      <c r="CT170" s="353"/>
      <c r="CU170" s="353"/>
      <c r="CV170" s="353"/>
      <c r="CW170" s="353"/>
      <c r="CX170" s="353"/>
      <c r="CY170" s="353"/>
      <c r="CZ170" s="353"/>
      <c r="DA170" s="353"/>
      <c r="DB170" s="353"/>
      <c r="DC170" s="353"/>
      <c r="DD170" s="353"/>
      <c r="DE170" s="353"/>
      <c r="DF170" s="353"/>
      <c r="DG170" s="353"/>
      <c r="DH170" s="353"/>
      <c r="DI170" s="353"/>
      <c r="DJ170" s="353"/>
      <c r="DK170" s="353"/>
      <c r="DL170" s="353"/>
      <c r="DM170" s="353"/>
      <c r="DN170" s="353"/>
      <c r="DO170" s="353"/>
      <c r="DP170" s="353"/>
      <c r="DQ170" s="353"/>
      <c r="DR170" s="353"/>
      <c r="DS170" s="353"/>
      <c r="DT170" s="354"/>
      <c r="DU170" s="354"/>
    </row>
    <row r="171" spans="1:125" s="131" customFormat="1" ht="21" customHeight="1" x14ac:dyDescent="0.25">
      <c r="A171" s="183"/>
      <c r="B171" s="184"/>
      <c r="C171" s="185"/>
      <c r="D171" s="186"/>
      <c r="E171" s="187"/>
      <c r="F171" s="123"/>
      <c r="G171" s="188"/>
      <c r="H171" s="137"/>
      <c r="I171" s="189"/>
      <c r="J171" s="189"/>
      <c r="K171" s="189"/>
      <c r="L171" s="189"/>
      <c r="M171" s="190"/>
      <c r="N171" s="190"/>
      <c r="O171" s="569">
        <v>227726604.97626331</v>
      </c>
      <c r="P171" s="566">
        <f>SUM(P162:P170)</f>
        <v>227726604.97626328</v>
      </c>
      <c r="Q171" s="132">
        <f t="shared" ref="Q171:AA171" si="22">SUM(Q162:Q170)</f>
        <v>847725261.30172789</v>
      </c>
      <c r="R171" s="132">
        <f t="shared" si="22"/>
        <v>1709510356.2055335</v>
      </c>
      <c r="S171" s="132">
        <f t="shared" si="22"/>
        <v>1812080977.5778656</v>
      </c>
      <c r="T171" s="132">
        <f t="shared" si="22"/>
        <v>1920805836.2325385</v>
      </c>
      <c r="U171" s="132">
        <f t="shared" si="22"/>
        <v>1827228116.0058243</v>
      </c>
      <c r="V171" s="132">
        <f t="shared" si="22"/>
        <v>2158217437.5908799</v>
      </c>
      <c r="W171" s="132">
        <f t="shared" si="22"/>
        <v>1554469944.1519952</v>
      </c>
      <c r="X171" s="132">
        <f t="shared" si="22"/>
        <v>2424973112.8771124</v>
      </c>
      <c r="Y171" s="132">
        <f t="shared" si="22"/>
        <v>2306833397.1215606</v>
      </c>
      <c r="Z171" s="132">
        <f t="shared" si="22"/>
        <v>2026058817.9290512</v>
      </c>
      <c r="AA171" s="132">
        <f t="shared" si="22"/>
        <v>2591958005.0057859</v>
      </c>
      <c r="AB171" s="396"/>
      <c r="AC171" s="357"/>
      <c r="AD171" s="357"/>
      <c r="AE171" s="357"/>
      <c r="AF171" s="357"/>
      <c r="AG171" s="357"/>
      <c r="AH171" s="357"/>
      <c r="AI171" s="357"/>
      <c r="AJ171" s="357"/>
      <c r="AK171" s="357"/>
      <c r="AL171" s="357"/>
      <c r="AM171" s="357"/>
      <c r="AN171" s="357"/>
      <c r="AO171" s="357"/>
      <c r="AP171" s="355"/>
      <c r="AQ171" s="355"/>
      <c r="AR171" s="355"/>
      <c r="AS171" s="355"/>
      <c r="AT171" s="355"/>
      <c r="AU171" s="355"/>
      <c r="AV171" s="355"/>
      <c r="AW171" s="355"/>
      <c r="AX171" s="355"/>
      <c r="AY171" s="355"/>
      <c r="AZ171" s="355"/>
      <c r="BA171" s="355"/>
      <c r="BB171" s="355"/>
      <c r="BC171" s="355"/>
      <c r="BD171" s="355"/>
      <c r="BE171" s="355"/>
      <c r="BF171" s="355"/>
      <c r="BG171" s="355"/>
      <c r="BH171" s="355"/>
      <c r="BI171" s="355"/>
      <c r="BJ171" s="355"/>
      <c r="BK171" s="355"/>
      <c r="BL171" s="355"/>
      <c r="BM171" s="355"/>
      <c r="BN171" s="355"/>
      <c r="BO171" s="355"/>
      <c r="BP171" s="355"/>
      <c r="BQ171" s="355"/>
      <c r="BR171" s="355"/>
      <c r="BS171" s="355"/>
      <c r="BT171" s="355"/>
      <c r="BU171" s="355"/>
      <c r="BV171" s="355"/>
      <c r="BW171" s="355"/>
      <c r="BX171" s="355"/>
      <c r="BY171" s="355"/>
      <c r="BZ171" s="355"/>
      <c r="CA171" s="355"/>
      <c r="CB171" s="355"/>
      <c r="CC171" s="355"/>
      <c r="CD171" s="355"/>
      <c r="CE171" s="355"/>
      <c r="CF171" s="355"/>
      <c r="CG171" s="355"/>
      <c r="CH171" s="355"/>
      <c r="CI171" s="355"/>
      <c r="CJ171" s="355"/>
      <c r="CK171" s="355"/>
      <c r="CL171" s="355"/>
      <c r="CM171" s="355"/>
      <c r="CN171" s="355"/>
      <c r="CO171" s="355"/>
      <c r="CP171" s="355"/>
      <c r="CQ171" s="355"/>
      <c r="CR171" s="355"/>
      <c r="CS171" s="355"/>
      <c r="CT171" s="355"/>
      <c r="CU171" s="355"/>
      <c r="CV171" s="355"/>
      <c r="CW171" s="355"/>
      <c r="CX171" s="355"/>
      <c r="CY171" s="355"/>
      <c r="CZ171" s="355"/>
      <c r="DA171" s="355"/>
      <c r="DB171" s="355"/>
      <c r="DC171" s="355"/>
      <c r="DD171" s="355"/>
      <c r="DE171" s="355"/>
      <c r="DF171" s="355"/>
      <c r="DG171" s="355"/>
      <c r="DH171" s="355"/>
      <c r="DI171" s="355"/>
      <c r="DJ171" s="355"/>
      <c r="DK171" s="355"/>
      <c r="DL171" s="355"/>
      <c r="DM171" s="355"/>
      <c r="DN171" s="355"/>
      <c r="DO171" s="355"/>
      <c r="DP171" s="355"/>
      <c r="DQ171" s="355"/>
      <c r="DR171" s="355"/>
      <c r="DS171" s="355"/>
      <c r="DT171" s="356"/>
      <c r="DU171" s="356"/>
    </row>
    <row r="172" spans="1:125" s="226" customFormat="1" ht="21" customHeight="1" x14ac:dyDescent="0.25">
      <c r="A172" s="266"/>
      <c r="B172" s="267"/>
      <c r="C172" s="268"/>
      <c r="D172" s="269"/>
      <c r="E172" s="246"/>
      <c r="F172" s="261"/>
      <c r="G172" s="270"/>
      <c r="H172" s="234"/>
      <c r="I172" s="271"/>
      <c r="J172" s="271"/>
      <c r="K172" s="271"/>
      <c r="L172" s="271"/>
      <c r="M172" s="272"/>
      <c r="N172" s="272"/>
      <c r="O172" s="272"/>
      <c r="P172" s="218">
        <f>P171+P161+P157</f>
        <v>319495999.99999994</v>
      </c>
      <c r="Q172" s="218">
        <f t="shared" ref="Q172:AA172" si="23">Q171+Q161+Q157</f>
        <v>2067622588.5407996</v>
      </c>
      <c r="R172" s="218">
        <f t="shared" si="23"/>
        <v>2191679943.8532481</v>
      </c>
      <c r="S172" s="218">
        <f t="shared" si="23"/>
        <v>2323180740.4844432</v>
      </c>
      <c r="T172" s="218">
        <f t="shared" si="23"/>
        <v>2462571584.9135108</v>
      </c>
      <c r="U172" s="218">
        <f t="shared" si="23"/>
        <v>2610325880.0083203</v>
      </c>
      <c r="V172" s="218">
        <f t="shared" si="23"/>
        <v>2766945432.8088202</v>
      </c>
      <c r="W172" s="218">
        <f t="shared" si="23"/>
        <v>2932962158.777349</v>
      </c>
      <c r="X172" s="218">
        <f t="shared" si="23"/>
        <v>3108939888.3039904</v>
      </c>
      <c r="Y172" s="218">
        <f t="shared" si="23"/>
        <v>3295476281.6022291</v>
      </c>
      <c r="Z172" s="218">
        <f t="shared" si="23"/>
        <v>3493204858.498364</v>
      </c>
      <c r="AA172" s="218">
        <f t="shared" si="23"/>
        <v>3702797150.008266</v>
      </c>
      <c r="AB172" s="394"/>
      <c r="AC172" s="355"/>
      <c r="AD172" s="355"/>
      <c r="AE172" s="355"/>
      <c r="AF172" s="355"/>
      <c r="AG172" s="355"/>
      <c r="AH172" s="355"/>
      <c r="AI172" s="355"/>
      <c r="AJ172" s="355"/>
      <c r="AK172" s="355"/>
      <c r="AL172" s="355"/>
      <c r="AM172" s="355"/>
      <c r="AN172" s="355"/>
      <c r="AO172" s="355"/>
      <c r="AP172" s="355"/>
      <c r="AQ172" s="355"/>
      <c r="AR172" s="355"/>
      <c r="AS172" s="355"/>
      <c r="AT172" s="355"/>
      <c r="AU172" s="355"/>
      <c r="AV172" s="355"/>
      <c r="AW172" s="355"/>
      <c r="AX172" s="355"/>
      <c r="AY172" s="355"/>
      <c r="AZ172" s="355"/>
      <c r="BA172" s="355"/>
      <c r="BB172" s="355"/>
      <c r="BC172" s="355"/>
      <c r="BD172" s="355"/>
      <c r="BE172" s="355"/>
      <c r="BF172" s="355"/>
      <c r="BG172" s="355"/>
      <c r="BH172" s="355"/>
      <c r="BI172" s="355"/>
      <c r="BJ172" s="355"/>
      <c r="BK172" s="355"/>
      <c r="BL172" s="355"/>
      <c r="BM172" s="355"/>
      <c r="BN172" s="355"/>
      <c r="BO172" s="355"/>
      <c r="BP172" s="355"/>
      <c r="BQ172" s="355"/>
      <c r="BR172" s="355"/>
      <c r="BS172" s="355"/>
      <c r="BT172" s="355"/>
      <c r="BU172" s="355"/>
      <c r="BV172" s="355"/>
      <c r="BW172" s="355"/>
      <c r="BX172" s="355"/>
      <c r="BY172" s="355"/>
      <c r="BZ172" s="355"/>
      <c r="CA172" s="355"/>
      <c r="CB172" s="355"/>
      <c r="CC172" s="355"/>
      <c r="CD172" s="355"/>
      <c r="CE172" s="355"/>
      <c r="CF172" s="355"/>
      <c r="CG172" s="355"/>
      <c r="CH172" s="355"/>
      <c r="CI172" s="355"/>
      <c r="CJ172" s="355"/>
      <c r="CK172" s="355"/>
      <c r="CL172" s="355"/>
      <c r="CM172" s="355"/>
      <c r="CN172" s="355"/>
      <c r="CO172" s="355"/>
      <c r="CP172" s="355"/>
      <c r="CQ172" s="355"/>
      <c r="CR172" s="355"/>
      <c r="CS172" s="355"/>
      <c r="CT172" s="355"/>
      <c r="CU172" s="355"/>
      <c r="CV172" s="355"/>
      <c r="CW172" s="355"/>
      <c r="CX172" s="355"/>
      <c r="CY172" s="355"/>
      <c r="CZ172" s="355"/>
      <c r="DA172" s="355"/>
      <c r="DB172" s="355"/>
      <c r="DC172" s="355"/>
      <c r="DD172" s="355"/>
      <c r="DE172" s="355"/>
      <c r="DF172" s="355"/>
      <c r="DG172" s="355"/>
      <c r="DH172" s="355"/>
      <c r="DI172" s="355"/>
      <c r="DJ172" s="355"/>
      <c r="DK172" s="355"/>
      <c r="DL172" s="355"/>
      <c r="DM172" s="355"/>
      <c r="DN172" s="355"/>
      <c r="DO172" s="355"/>
      <c r="DP172" s="355"/>
      <c r="DQ172" s="355"/>
      <c r="DR172" s="355"/>
      <c r="DS172" s="355"/>
      <c r="DT172" s="356"/>
      <c r="DU172" s="356"/>
    </row>
    <row r="173" spans="1:125" ht="49.5" customHeight="1" x14ac:dyDescent="0.25">
      <c r="A173" s="656"/>
      <c r="B173" s="743" t="s">
        <v>601</v>
      </c>
      <c r="C173" s="744">
        <f>E173+E175+E176+E178+E180+E182+E184+E186+E188+E192+E193+E199+E204+E206</f>
        <v>1</v>
      </c>
      <c r="D173" s="761" t="s">
        <v>602</v>
      </c>
      <c r="E173" s="740">
        <v>0.08</v>
      </c>
      <c r="F173" s="743" t="s">
        <v>603</v>
      </c>
      <c r="G173" s="26" t="s">
        <v>604</v>
      </c>
      <c r="H173" s="43" t="s">
        <v>605</v>
      </c>
      <c r="I173" s="749" t="s">
        <v>606</v>
      </c>
      <c r="J173" s="665" t="s">
        <v>607</v>
      </c>
      <c r="K173" s="665" t="s">
        <v>608</v>
      </c>
      <c r="L173" s="58" t="s">
        <v>609</v>
      </c>
      <c r="M173" s="61" t="s">
        <v>610</v>
      </c>
      <c r="N173" s="589"/>
      <c r="O173" s="590"/>
      <c r="P173" s="295">
        <v>0</v>
      </c>
      <c r="Q173" s="295"/>
      <c r="R173" s="303">
        <v>146111996.25688323</v>
      </c>
      <c r="S173" s="264"/>
      <c r="T173" s="264"/>
      <c r="U173" s="264"/>
      <c r="V173" s="264"/>
      <c r="W173" s="264"/>
      <c r="X173" s="264"/>
      <c r="Y173" s="264"/>
      <c r="Z173" s="264"/>
      <c r="AA173" s="264"/>
      <c r="AB173" s="391" t="s">
        <v>32</v>
      </c>
      <c r="AC173" s="353"/>
      <c r="AD173" s="353"/>
      <c r="AE173" s="353"/>
      <c r="AF173" s="353"/>
      <c r="AG173" s="353"/>
      <c r="AH173" s="353"/>
      <c r="AI173" s="353"/>
      <c r="AJ173" s="353"/>
      <c r="AK173" s="353"/>
      <c r="AL173" s="353"/>
      <c r="AM173" s="353"/>
      <c r="AN173" s="353"/>
      <c r="AO173" s="353"/>
      <c r="AP173" s="353"/>
      <c r="AQ173" s="353"/>
      <c r="AR173" s="353"/>
      <c r="AS173" s="353"/>
      <c r="AT173" s="353"/>
      <c r="AU173" s="353"/>
      <c r="AV173" s="353"/>
      <c r="AW173" s="353"/>
      <c r="AX173" s="353"/>
      <c r="AY173" s="353"/>
      <c r="AZ173" s="353"/>
      <c r="BA173" s="353"/>
      <c r="BB173" s="353"/>
      <c r="BC173" s="353"/>
      <c r="BD173" s="353"/>
      <c r="BE173" s="353"/>
      <c r="BF173" s="353"/>
      <c r="BG173" s="353"/>
      <c r="BH173" s="353"/>
      <c r="BI173" s="353"/>
      <c r="BJ173" s="353"/>
      <c r="BK173" s="353"/>
      <c r="BL173" s="353"/>
      <c r="BM173" s="353"/>
      <c r="BN173" s="353"/>
      <c r="BO173" s="353"/>
      <c r="BP173" s="353"/>
      <c r="BQ173" s="353"/>
      <c r="BR173" s="353"/>
      <c r="BS173" s="353"/>
      <c r="BT173" s="353"/>
      <c r="BU173" s="353"/>
      <c r="BV173" s="353"/>
      <c r="BW173" s="353"/>
      <c r="BX173" s="353"/>
      <c r="BY173" s="353"/>
      <c r="BZ173" s="353"/>
      <c r="CA173" s="353"/>
      <c r="CB173" s="353"/>
      <c r="CC173" s="353"/>
      <c r="CD173" s="353"/>
      <c r="CE173" s="353"/>
      <c r="CF173" s="353"/>
      <c r="CG173" s="353"/>
      <c r="CH173" s="353"/>
      <c r="CI173" s="353"/>
      <c r="CJ173" s="353"/>
      <c r="CK173" s="353"/>
      <c r="CL173" s="353"/>
      <c r="CM173" s="353"/>
      <c r="CN173" s="353"/>
      <c r="CO173" s="353"/>
      <c r="CP173" s="353"/>
      <c r="CQ173" s="353"/>
      <c r="CR173" s="353"/>
      <c r="CS173" s="353"/>
      <c r="CT173" s="353"/>
      <c r="CU173" s="353"/>
      <c r="CV173" s="353"/>
      <c r="CW173" s="353"/>
      <c r="CX173" s="353"/>
      <c r="CY173" s="353"/>
      <c r="CZ173" s="353"/>
      <c r="DA173" s="353"/>
      <c r="DB173" s="353"/>
      <c r="DC173" s="353"/>
      <c r="DD173" s="353"/>
      <c r="DE173" s="353"/>
      <c r="DF173" s="353"/>
      <c r="DG173" s="353"/>
      <c r="DH173" s="353"/>
      <c r="DI173" s="353"/>
      <c r="DJ173" s="353"/>
      <c r="DK173" s="353"/>
      <c r="DL173" s="353"/>
      <c r="DM173" s="353"/>
      <c r="DN173" s="353"/>
      <c r="DO173" s="353"/>
      <c r="DP173" s="353"/>
      <c r="DQ173" s="353"/>
      <c r="DR173" s="353"/>
      <c r="DS173" s="353"/>
      <c r="DT173" s="354"/>
      <c r="DU173" s="354"/>
    </row>
    <row r="174" spans="1:125" ht="49.5" x14ac:dyDescent="0.25">
      <c r="A174" s="656"/>
      <c r="B174" s="743"/>
      <c r="C174" s="745"/>
      <c r="D174" s="762"/>
      <c r="E174" s="741"/>
      <c r="F174" s="743"/>
      <c r="G174" s="26" t="s">
        <v>611</v>
      </c>
      <c r="H174" s="43" t="s">
        <v>612</v>
      </c>
      <c r="I174" s="749"/>
      <c r="J174" s="665"/>
      <c r="K174" s="665"/>
      <c r="L174" s="58" t="s">
        <v>613</v>
      </c>
      <c r="M174" s="61" t="s">
        <v>614</v>
      </c>
      <c r="N174" s="589"/>
      <c r="O174" s="590"/>
      <c r="P174" s="82">
        <v>0</v>
      </c>
      <c r="Q174" s="82"/>
      <c r="R174" s="27"/>
      <c r="S174" s="27"/>
      <c r="T174" s="27"/>
      <c r="U174" s="400">
        <v>174021725.33388805</v>
      </c>
      <c r="V174" s="27"/>
      <c r="W174" s="27"/>
      <c r="X174" s="27"/>
      <c r="Y174" s="27"/>
      <c r="Z174" s="302">
        <v>291100404.87486368</v>
      </c>
      <c r="AA174" s="27"/>
      <c r="AB174" s="391" t="s">
        <v>32</v>
      </c>
      <c r="AC174" s="353"/>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3"/>
      <c r="AY174" s="353"/>
      <c r="AZ174" s="353"/>
      <c r="BA174" s="353"/>
      <c r="BB174" s="353"/>
      <c r="BC174" s="353"/>
      <c r="BD174" s="353"/>
      <c r="BE174" s="353"/>
      <c r="BF174" s="353"/>
      <c r="BG174" s="353"/>
      <c r="BH174" s="353"/>
      <c r="BI174" s="353"/>
      <c r="BJ174" s="353"/>
      <c r="BK174" s="353"/>
      <c r="BL174" s="353"/>
      <c r="BM174" s="353"/>
      <c r="BN174" s="353"/>
      <c r="BO174" s="353"/>
      <c r="BP174" s="353"/>
      <c r="BQ174" s="353"/>
      <c r="BR174" s="353"/>
      <c r="BS174" s="353"/>
      <c r="BT174" s="353"/>
      <c r="BU174" s="353"/>
      <c r="BV174" s="353"/>
      <c r="BW174" s="353"/>
      <c r="BX174" s="353"/>
      <c r="BY174" s="353"/>
      <c r="BZ174" s="353"/>
      <c r="CA174" s="353"/>
      <c r="CB174" s="353"/>
      <c r="CC174" s="353"/>
      <c r="CD174" s="353"/>
      <c r="CE174" s="353"/>
      <c r="CF174" s="353"/>
      <c r="CG174" s="353"/>
      <c r="CH174" s="353"/>
      <c r="CI174" s="353"/>
      <c r="CJ174" s="353"/>
      <c r="CK174" s="353"/>
      <c r="CL174" s="353"/>
      <c r="CM174" s="353"/>
      <c r="CN174" s="353"/>
      <c r="CO174" s="353"/>
      <c r="CP174" s="353"/>
      <c r="CQ174" s="353"/>
      <c r="CR174" s="353"/>
      <c r="CS174" s="353"/>
      <c r="CT174" s="353"/>
      <c r="CU174" s="353"/>
      <c r="CV174" s="353"/>
      <c r="CW174" s="353"/>
      <c r="CX174" s="353"/>
      <c r="CY174" s="353"/>
      <c r="CZ174" s="353"/>
      <c r="DA174" s="353"/>
      <c r="DB174" s="353"/>
      <c r="DC174" s="353"/>
      <c r="DD174" s="353"/>
      <c r="DE174" s="353"/>
      <c r="DF174" s="353"/>
      <c r="DG174" s="353"/>
      <c r="DH174" s="353"/>
      <c r="DI174" s="353"/>
      <c r="DJ174" s="353"/>
      <c r="DK174" s="353"/>
      <c r="DL174" s="353"/>
      <c r="DM174" s="353"/>
      <c r="DN174" s="353"/>
      <c r="DO174" s="353"/>
      <c r="DP174" s="353"/>
      <c r="DQ174" s="353"/>
      <c r="DR174" s="353"/>
      <c r="DS174" s="353"/>
      <c r="DT174" s="354"/>
      <c r="DU174" s="354"/>
    </row>
    <row r="175" spans="1:125" ht="54.75" customHeight="1" x14ac:dyDescent="0.25">
      <c r="A175" s="656"/>
      <c r="B175" s="743"/>
      <c r="C175" s="745"/>
      <c r="D175" s="762"/>
      <c r="E175" s="96">
        <v>0.1</v>
      </c>
      <c r="F175" s="743"/>
      <c r="G175" s="26" t="s">
        <v>615</v>
      </c>
      <c r="H175" s="43" t="s">
        <v>616</v>
      </c>
      <c r="I175" s="110" t="s">
        <v>617</v>
      </c>
      <c r="J175" s="43" t="s">
        <v>618</v>
      </c>
      <c r="K175" s="43" t="s">
        <v>619</v>
      </c>
      <c r="L175" s="58" t="s">
        <v>620</v>
      </c>
      <c r="M175" s="61" t="s">
        <v>621</v>
      </c>
      <c r="N175" s="589"/>
      <c r="O175" s="590"/>
      <c r="P175" s="273">
        <v>0</v>
      </c>
      <c r="Q175" s="273"/>
      <c r="R175" s="264"/>
      <c r="S175" s="303">
        <v>193598395.04037029</v>
      </c>
      <c r="T175" s="264"/>
      <c r="U175" s="264"/>
      <c r="V175" s="264"/>
      <c r="W175" s="264"/>
      <c r="X175" s="264"/>
      <c r="Y175" s="264"/>
      <c r="Z175" s="264"/>
      <c r="AA175" s="264"/>
      <c r="AB175" s="391" t="s">
        <v>32</v>
      </c>
      <c r="AC175" s="353"/>
      <c r="AD175" s="353"/>
      <c r="AE175" s="353"/>
      <c r="AF175" s="353"/>
      <c r="AG175" s="353"/>
      <c r="AH175" s="353"/>
      <c r="AI175" s="353"/>
      <c r="AJ175" s="353"/>
      <c r="AK175" s="353"/>
      <c r="AL175" s="353"/>
      <c r="AM175" s="353"/>
      <c r="AN175" s="353"/>
      <c r="AO175" s="353"/>
      <c r="AP175" s="353"/>
      <c r="AQ175" s="353"/>
      <c r="AR175" s="353"/>
      <c r="AS175" s="353"/>
      <c r="AT175" s="353"/>
      <c r="AU175" s="353"/>
      <c r="AV175" s="353"/>
      <c r="AW175" s="353"/>
      <c r="AX175" s="353"/>
      <c r="AY175" s="353"/>
      <c r="AZ175" s="353"/>
      <c r="BA175" s="353"/>
      <c r="BB175" s="353"/>
      <c r="BC175" s="353"/>
      <c r="BD175" s="353"/>
      <c r="BE175" s="353"/>
      <c r="BF175" s="353"/>
      <c r="BG175" s="353"/>
      <c r="BH175" s="353"/>
      <c r="BI175" s="353"/>
      <c r="BJ175" s="353"/>
      <c r="BK175" s="353"/>
      <c r="BL175" s="353"/>
      <c r="BM175" s="353"/>
      <c r="BN175" s="353"/>
      <c r="BO175" s="353"/>
      <c r="BP175" s="353"/>
      <c r="BQ175" s="353"/>
      <c r="BR175" s="353"/>
      <c r="BS175" s="353"/>
      <c r="BT175" s="353"/>
      <c r="BU175" s="353"/>
      <c r="BV175" s="353"/>
      <c r="BW175" s="353"/>
      <c r="BX175" s="353"/>
      <c r="BY175" s="353"/>
      <c r="BZ175" s="353"/>
      <c r="CA175" s="353"/>
      <c r="CB175" s="353"/>
      <c r="CC175" s="353"/>
      <c r="CD175" s="353"/>
      <c r="CE175" s="353"/>
      <c r="CF175" s="353"/>
      <c r="CG175" s="353"/>
      <c r="CH175" s="353"/>
      <c r="CI175" s="353"/>
      <c r="CJ175" s="353"/>
      <c r="CK175" s="353"/>
      <c r="CL175" s="353"/>
      <c r="CM175" s="353"/>
      <c r="CN175" s="353"/>
      <c r="CO175" s="353"/>
      <c r="CP175" s="353"/>
      <c r="CQ175" s="353"/>
      <c r="CR175" s="353"/>
      <c r="CS175" s="353"/>
      <c r="CT175" s="353"/>
      <c r="CU175" s="353"/>
      <c r="CV175" s="353"/>
      <c r="CW175" s="353"/>
      <c r="CX175" s="353"/>
      <c r="CY175" s="353"/>
      <c r="CZ175" s="353"/>
      <c r="DA175" s="353"/>
      <c r="DB175" s="353"/>
      <c r="DC175" s="353"/>
      <c r="DD175" s="353"/>
      <c r="DE175" s="353"/>
      <c r="DF175" s="353"/>
      <c r="DG175" s="353"/>
      <c r="DH175" s="353"/>
      <c r="DI175" s="353"/>
      <c r="DJ175" s="353"/>
      <c r="DK175" s="353"/>
      <c r="DL175" s="353"/>
      <c r="DM175" s="353"/>
      <c r="DN175" s="353"/>
      <c r="DO175" s="353"/>
      <c r="DP175" s="353"/>
      <c r="DQ175" s="353"/>
      <c r="DR175" s="353"/>
      <c r="DS175" s="353"/>
      <c r="DT175" s="354"/>
      <c r="DU175" s="354"/>
    </row>
    <row r="176" spans="1:125" ht="32.25" customHeight="1" x14ac:dyDescent="0.25">
      <c r="A176" s="656"/>
      <c r="B176" s="743"/>
      <c r="C176" s="745"/>
      <c r="D176" s="762"/>
      <c r="E176" s="740">
        <v>0.12</v>
      </c>
      <c r="F176" s="743"/>
      <c r="G176" s="750" t="s">
        <v>622</v>
      </c>
      <c r="H176" s="665" t="s">
        <v>623</v>
      </c>
      <c r="I176" s="110" t="s">
        <v>624</v>
      </c>
      <c r="J176" s="65" t="s">
        <v>625</v>
      </c>
      <c r="K176" s="58" t="s">
        <v>626</v>
      </c>
      <c r="L176" s="58" t="s">
        <v>627</v>
      </c>
      <c r="M176" s="59" t="s">
        <v>628</v>
      </c>
      <c r="N176" s="589"/>
      <c r="O176" s="590"/>
      <c r="P176" s="82">
        <v>0</v>
      </c>
      <c r="Q176" s="82"/>
      <c r="R176" s="27"/>
      <c r="S176" s="302">
        <v>232318074.04844433</v>
      </c>
      <c r="T176" s="274"/>
      <c r="U176" s="302">
        <v>261032588.00083208</v>
      </c>
      <c r="V176" s="27"/>
      <c r="W176" s="302">
        <v>244413513.23144579</v>
      </c>
      <c r="X176" s="274"/>
      <c r="Y176" s="302">
        <v>329547628.16022301</v>
      </c>
      <c r="Z176" s="27"/>
      <c r="AA176" s="302">
        <v>370279715.00082666</v>
      </c>
      <c r="AB176" s="391" t="s">
        <v>32</v>
      </c>
      <c r="AC176" s="353"/>
      <c r="AD176" s="353"/>
      <c r="AE176" s="353"/>
      <c r="AF176" s="353"/>
      <c r="AG176" s="353"/>
      <c r="AH176" s="353"/>
      <c r="AI176" s="353"/>
      <c r="AJ176" s="353"/>
      <c r="AK176" s="353"/>
      <c r="AL176" s="353"/>
      <c r="AM176" s="353"/>
      <c r="AN176" s="353"/>
      <c r="AO176" s="353"/>
      <c r="AP176" s="353"/>
      <c r="AQ176" s="353"/>
      <c r="AR176" s="353"/>
      <c r="AS176" s="353"/>
      <c r="AT176" s="353"/>
      <c r="AU176" s="353"/>
      <c r="AV176" s="353"/>
      <c r="AW176" s="353"/>
      <c r="AX176" s="353"/>
      <c r="AY176" s="353"/>
      <c r="AZ176" s="353"/>
      <c r="BA176" s="353"/>
      <c r="BB176" s="353"/>
      <c r="BC176" s="353"/>
      <c r="BD176" s="353"/>
      <c r="BE176" s="353"/>
      <c r="BF176" s="353"/>
      <c r="BG176" s="353"/>
      <c r="BH176" s="353"/>
      <c r="BI176" s="353"/>
      <c r="BJ176" s="353"/>
      <c r="BK176" s="353"/>
      <c r="BL176" s="353"/>
      <c r="BM176" s="353"/>
      <c r="BN176" s="353"/>
      <c r="BO176" s="353"/>
      <c r="BP176" s="353"/>
      <c r="BQ176" s="353"/>
      <c r="BR176" s="353"/>
      <c r="BS176" s="353"/>
      <c r="BT176" s="353"/>
      <c r="BU176" s="353"/>
      <c r="BV176" s="353"/>
      <c r="BW176" s="353"/>
      <c r="BX176" s="353"/>
      <c r="BY176" s="353"/>
      <c r="BZ176" s="353"/>
      <c r="CA176" s="353"/>
      <c r="CB176" s="353"/>
      <c r="CC176" s="353"/>
      <c r="CD176" s="353"/>
      <c r="CE176" s="353"/>
      <c r="CF176" s="353"/>
      <c r="CG176" s="353"/>
      <c r="CH176" s="353"/>
      <c r="CI176" s="353"/>
      <c r="CJ176" s="353"/>
      <c r="CK176" s="353"/>
      <c r="CL176" s="353"/>
      <c r="CM176" s="353"/>
      <c r="CN176" s="353"/>
      <c r="CO176" s="353"/>
      <c r="CP176" s="353"/>
      <c r="CQ176" s="353"/>
      <c r="CR176" s="353"/>
      <c r="CS176" s="353"/>
      <c r="CT176" s="353"/>
      <c r="CU176" s="353"/>
      <c r="CV176" s="353"/>
      <c r="CW176" s="353"/>
      <c r="CX176" s="353"/>
      <c r="CY176" s="353"/>
      <c r="CZ176" s="353"/>
      <c r="DA176" s="353"/>
      <c r="DB176" s="353"/>
      <c r="DC176" s="353"/>
      <c r="DD176" s="353"/>
      <c r="DE176" s="353"/>
      <c r="DF176" s="353"/>
      <c r="DG176" s="353"/>
      <c r="DH176" s="353"/>
      <c r="DI176" s="353"/>
      <c r="DJ176" s="353"/>
      <c r="DK176" s="353"/>
      <c r="DL176" s="353"/>
      <c r="DM176" s="353"/>
      <c r="DN176" s="353"/>
      <c r="DO176" s="353"/>
      <c r="DP176" s="353"/>
      <c r="DQ176" s="353"/>
      <c r="DR176" s="353"/>
      <c r="DS176" s="353"/>
      <c r="DT176" s="354"/>
      <c r="DU176" s="354"/>
    </row>
    <row r="177" spans="1:125" ht="31.5" customHeight="1" x14ac:dyDescent="0.25">
      <c r="A177" s="656"/>
      <c r="B177" s="743"/>
      <c r="C177" s="745"/>
      <c r="D177" s="762"/>
      <c r="E177" s="741"/>
      <c r="F177" s="743"/>
      <c r="G177" s="750"/>
      <c r="H177" s="665"/>
      <c r="I177" s="110" t="s">
        <v>629</v>
      </c>
      <c r="J177" s="43" t="s">
        <v>630</v>
      </c>
      <c r="K177" s="43" t="s">
        <v>631</v>
      </c>
      <c r="L177" s="58" t="s">
        <v>632</v>
      </c>
      <c r="M177" s="61" t="s">
        <v>633</v>
      </c>
      <c r="N177" s="589"/>
      <c r="O177" s="590"/>
      <c r="P177" s="295">
        <v>0</v>
      </c>
      <c r="Q177" s="295"/>
      <c r="R177" s="303">
        <v>219167994.38532484</v>
      </c>
      <c r="S177" s="265"/>
      <c r="T177" s="265"/>
      <c r="U177" s="265"/>
      <c r="V177" s="265"/>
      <c r="W177" s="265"/>
      <c r="X177" s="265"/>
      <c r="Y177" s="265"/>
      <c r="Z177" s="265"/>
      <c r="AA177" s="265"/>
      <c r="AB177" s="391" t="s">
        <v>32</v>
      </c>
      <c r="AC177" s="353"/>
      <c r="AD177" s="353"/>
      <c r="AE177" s="353"/>
      <c r="AF177" s="353"/>
      <c r="AG177" s="353"/>
      <c r="AH177" s="353"/>
      <c r="AI177" s="353"/>
      <c r="AJ177" s="353"/>
      <c r="AK177" s="353"/>
      <c r="AL177" s="353"/>
      <c r="AM177" s="353"/>
      <c r="AN177" s="353"/>
      <c r="AO177" s="353"/>
      <c r="AP177" s="353"/>
      <c r="AQ177" s="353"/>
      <c r="AR177" s="353"/>
      <c r="AS177" s="353"/>
      <c r="AT177" s="353"/>
      <c r="AU177" s="353"/>
      <c r="AV177" s="353"/>
      <c r="AW177" s="353"/>
      <c r="AX177" s="353"/>
      <c r="AY177" s="353"/>
      <c r="AZ177" s="353"/>
      <c r="BA177" s="353"/>
      <c r="BB177" s="353"/>
      <c r="BC177" s="353"/>
      <c r="BD177" s="353"/>
      <c r="BE177" s="353"/>
      <c r="BF177" s="353"/>
      <c r="BG177" s="353"/>
      <c r="BH177" s="353"/>
      <c r="BI177" s="353"/>
      <c r="BJ177" s="353"/>
      <c r="BK177" s="353"/>
      <c r="BL177" s="353"/>
      <c r="BM177" s="353"/>
      <c r="BN177" s="353"/>
      <c r="BO177" s="353"/>
      <c r="BP177" s="353"/>
      <c r="BQ177" s="353"/>
      <c r="BR177" s="353"/>
      <c r="BS177" s="353"/>
      <c r="BT177" s="353"/>
      <c r="BU177" s="353"/>
      <c r="BV177" s="353"/>
      <c r="BW177" s="353"/>
      <c r="BX177" s="353"/>
      <c r="BY177" s="353"/>
      <c r="BZ177" s="353"/>
      <c r="CA177" s="353"/>
      <c r="CB177" s="353"/>
      <c r="CC177" s="353"/>
      <c r="CD177" s="353"/>
      <c r="CE177" s="353"/>
      <c r="CF177" s="353"/>
      <c r="CG177" s="353"/>
      <c r="CH177" s="353"/>
      <c r="CI177" s="353"/>
      <c r="CJ177" s="353"/>
      <c r="CK177" s="353"/>
      <c r="CL177" s="353"/>
      <c r="CM177" s="353"/>
      <c r="CN177" s="353"/>
      <c r="CO177" s="353"/>
      <c r="CP177" s="353"/>
      <c r="CQ177" s="353"/>
      <c r="CR177" s="353"/>
      <c r="CS177" s="353"/>
      <c r="CT177" s="353"/>
      <c r="CU177" s="353"/>
      <c r="CV177" s="353"/>
      <c r="CW177" s="353"/>
      <c r="CX177" s="353"/>
      <c r="CY177" s="353"/>
      <c r="CZ177" s="353"/>
      <c r="DA177" s="353"/>
      <c r="DB177" s="353"/>
      <c r="DC177" s="353"/>
      <c r="DD177" s="353"/>
      <c r="DE177" s="353"/>
      <c r="DF177" s="353"/>
      <c r="DG177" s="353"/>
      <c r="DH177" s="353"/>
      <c r="DI177" s="353"/>
      <c r="DJ177" s="353"/>
      <c r="DK177" s="353"/>
      <c r="DL177" s="353"/>
      <c r="DM177" s="353"/>
      <c r="DN177" s="353"/>
      <c r="DO177" s="353"/>
      <c r="DP177" s="353"/>
      <c r="DQ177" s="353"/>
      <c r="DR177" s="353"/>
      <c r="DS177" s="353"/>
      <c r="DT177" s="354"/>
      <c r="DU177" s="354"/>
    </row>
    <row r="178" spans="1:125" ht="17.25" customHeight="1" x14ac:dyDescent="0.25">
      <c r="A178" s="656"/>
      <c r="B178" s="743"/>
      <c r="C178" s="745"/>
      <c r="D178" s="762"/>
      <c r="E178" s="740">
        <v>0.1</v>
      </c>
      <c r="F178" s="743"/>
      <c r="G178" s="750"/>
      <c r="H178" s="665"/>
      <c r="I178" s="110" t="s">
        <v>634</v>
      </c>
      <c r="J178" s="65" t="s">
        <v>635</v>
      </c>
      <c r="K178" s="58" t="s">
        <v>636</v>
      </c>
      <c r="L178" s="58" t="s">
        <v>637</v>
      </c>
      <c r="M178" s="59" t="s">
        <v>638</v>
      </c>
      <c r="N178" s="589"/>
      <c r="O178" s="590"/>
      <c r="P178" s="303">
        <v>90217391.304347828</v>
      </c>
      <c r="Q178" s="303">
        <v>172301882.37840003</v>
      </c>
      <c r="R178" s="303">
        <v>182639995.32110405</v>
      </c>
      <c r="S178" s="303">
        <v>193598395.04037029</v>
      </c>
      <c r="T178" s="303">
        <v>205214298.74279252</v>
      </c>
      <c r="U178" s="303">
        <v>217527156.66736007</v>
      </c>
      <c r="V178" s="303">
        <v>230578786.06740165</v>
      </c>
      <c r="W178" s="303">
        <v>244413513.23144579</v>
      </c>
      <c r="X178" s="303">
        <v>259078324.02533257</v>
      </c>
      <c r="Y178" s="303">
        <v>274623023.46685255</v>
      </c>
      <c r="Z178" s="303">
        <v>291100404.87486368</v>
      </c>
      <c r="AA178" s="303">
        <v>308566429.16735554</v>
      </c>
      <c r="AB178" s="391" t="s">
        <v>32</v>
      </c>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c r="BB178" s="353"/>
      <c r="BC178" s="353"/>
      <c r="BD178" s="353"/>
      <c r="BE178" s="353"/>
      <c r="BF178" s="353"/>
      <c r="BG178" s="353"/>
      <c r="BH178" s="353"/>
      <c r="BI178" s="353"/>
      <c r="BJ178" s="353"/>
      <c r="BK178" s="353"/>
      <c r="BL178" s="353"/>
      <c r="BM178" s="353"/>
      <c r="BN178" s="353"/>
      <c r="BO178" s="353"/>
      <c r="BP178" s="353"/>
      <c r="BQ178" s="353"/>
      <c r="BR178" s="353"/>
      <c r="BS178" s="353"/>
      <c r="BT178" s="353"/>
      <c r="BU178" s="353"/>
      <c r="BV178" s="353"/>
      <c r="BW178" s="353"/>
      <c r="BX178" s="353"/>
      <c r="BY178" s="353"/>
      <c r="BZ178" s="353"/>
      <c r="CA178" s="353"/>
      <c r="CB178" s="353"/>
      <c r="CC178" s="353"/>
      <c r="CD178" s="353"/>
      <c r="CE178" s="353"/>
      <c r="CF178" s="353"/>
      <c r="CG178" s="353"/>
      <c r="CH178" s="353"/>
      <c r="CI178" s="353"/>
      <c r="CJ178" s="353"/>
      <c r="CK178" s="353"/>
      <c r="CL178" s="353"/>
      <c r="CM178" s="353"/>
      <c r="CN178" s="353"/>
      <c r="CO178" s="353"/>
      <c r="CP178" s="353"/>
      <c r="CQ178" s="353"/>
      <c r="CR178" s="353"/>
      <c r="CS178" s="353"/>
      <c r="CT178" s="353"/>
      <c r="CU178" s="353"/>
      <c r="CV178" s="353"/>
      <c r="CW178" s="353"/>
      <c r="CX178" s="353"/>
      <c r="CY178" s="353"/>
      <c r="CZ178" s="353"/>
      <c r="DA178" s="353"/>
      <c r="DB178" s="353"/>
      <c r="DC178" s="353"/>
      <c r="DD178" s="353"/>
      <c r="DE178" s="353"/>
      <c r="DF178" s="353"/>
      <c r="DG178" s="353"/>
      <c r="DH178" s="353"/>
      <c r="DI178" s="353"/>
      <c r="DJ178" s="353"/>
      <c r="DK178" s="353"/>
      <c r="DL178" s="353"/>
      <c r="DM178" s="353"/>
      <c r="DN178" s="353"/>
      <c r="DO178" s="353"/>
      <c r="DP178" s="353"/>
      <c r="DQ178" s="353"/>
      <c r="DR178" s="353"/>
      <c r="DS178" s="353"/>
      <c r="DT178" s="354"/>
      <c r="DU178" s="354"/>
    </row>
    <row r="179" spans="1:125" ht="18" customHeight="1" x14ac:dyDescent="0.25">
      <c r="A179" s="656"/>
      <c r="B179" s="743"/>
      <c r="C179" s="745"/>
      <c r="D179" s="762"/>
      <c r="E179" s="741"/>
      <c r="F179" s="743"/>
      <c r="G179" s="750"/>
      <c r="H179" s="665"/>
      <c r="I179" s="110" t="s">
        <v>639</v>
      </c>
      <c r="J179" s="65" t="s">
        <v>640</v>
      </c>
      <c r="K179" s="58" t="s">
        <v>641</v>
      </c>
      <c r="L179" s="58" t="s">
        <v>642</v>
      </c>
      <c r="M179" s="59" t="s">
        <v>643</v>
      </c>
      <c r="N179" s="589"/>
      <c r="O179" s="590"/>
      <c r="P179" s="273">
        <v>0</v>
      </c>
      <c r="Q179" s="273"/>
      <c r="R179" s="295"/>
      <c r="S179" s="295"/>
      <c r="T179" s="295"/>
      <c r="U179" s="295"/>
      <c r="V179" s="273"/>
      <c r="W179" s="295"/>
      <c r="X179" s="295"/>
      <c r="Y179" s="265"/>
      <c r="Z179" s="265"/>
      <c r="AA179" s="265"/>
      <c r="AB179" s="391"/>
      <c r="AC179" s="353"/>
      <c r="AD179" s="353"/>
      <c r="AE179" s="353"/>
      <c r="AF179" s="353"/>
      <c r="AG179" s="353"/>
      <c r="AH179" s="353"/>
      <c r="AI179" s="353"/>
      <c r="AJ179" s="353"/>
      <c r="AK179" s="353"/>
      <c r="AL179" s="353"/>
      <c r="AM179" s="353"/>
      <c r="AN179" s="353"/>
      <c r="AO179" s="353"/>
      <c r="AP179" s="353"/>
      <c r="AQ179" s="353"/>
      <c r="AR179" s="353"/>
      <c r="AS179" s="353"/>
      <c r="AT179" s="353"/>
      <c r="AU179" s="353"/>
      <c r="AV179" s="353"/>
      <c r="AW179" s="353"/>
      <c r="AX179" s="353"/>
      <c r="AY179" s="353"/>
      <c r="AZ179" s="353"/>
      <c r="BA179" s="353"/>
      <c r="BB179" s="353"/>
      <c r="BC179" s="353"/>
      <c r="BD179" s="353"/>
      <c r="BE179" s="353"/>
      <c r="BF179" s="353"/>
      <c r="BG179" s="353"/>
      <c r="BH179" s="353"/>
      <c r="BI179" s="353"/>
      <c r="BJ179" s="353"/>
      <c r="BK179" s="353"/>
      <c r="BL179" s="353"/>
      <c r="BM179" s="353"/>
      <c r="BN179" s="353"/>
      <c r="BO179" s="353"/>
      <c r="BP179" s="353"/>
      <c r="BQ179" s="353"/>
      <c r="BR179" s="353"/>
      <c r="BS179" s="353"/>
      <c r="BT179" s="353"/>
      <c r="BU179" s="353"/>
      <c r="BV179" s="353"/>
      <c r="BW179" s="353"/>
      <c r="BX179" s="353"/>
      <c r="BY179" s="353"/>
      <c r="BZ179" s="353"/>
      <c r="CA179" s="353"/>
      <c r="CB179" s="353"/>
      <c r="CC179" s="353"/>
      <c r="CD179" s="353"/>
      <c r="CE179" s="353"/>
      <c r="CF179" s="353"/>
      <c r="CG179" s="353"/>
      <c r="CH179" s="353"/>
      <c r="CI179" s="353"/>
      <c r="CJ179" s="353"/>
      <c r="CK179" s="353"/>
      <c r="CL179" s="353"/>
      <c r="CM179" s="353"/>
      <c r="CN179" s="353"/>
      <c r="CO179" s="353"/>
      <c r="CP179" s="353"/>
      <c r="CQ179" s="353"/>
      <c r="CR179" s="353"/>
      <c r="CS179" s="353"/>
      <c r="CT179" s="353"/>
      <c r="CU179" s="353"/>
      <c r="CV179" s="353"/>
      <c r="CW179" s="353"/>
      <c r="CX179" s="353"/>
      <c r="CY179" s="353"/>
      <c r="CZ179" s="353"/>
      <c r="DA179" s="353"/>
      <c r="DB179" s="353"/>
      <c r="DC179" s="353"/>
      <c r="DD179" s="353"/>
      <c r="DE179" s="353"/>
      <c r="DF179" s="353"/>
      <c r="DG179" s="353"/>
      <c r="DH179" s="353"/>
      <c r="DI179" s="353"/>
      <c r="DJ179" s="353"/>
      <c r="DK179" s="353"/>
      <c r="DL179" s="353"/>
      <c r="DM179" s="353"/>
      <c r="DN179" s="353"/>
      <c r="DO179" s="353"/>
      <c r="DP179" s="353"/>
      <c r="DQ179" s="353"/>
      <c r="DR179" s="353"/>
      <c r="DS179" s="353"/>
      <c r="DT179" s="354"/>
      <c r="DU179" s="354"/>
    </row>
    <row r="180" spans="1:125" ht="45.75" customHeight="1" x14ac:dyDescent="0.25">
      <c r="A180" s="656"/>
      <c r="B180" s="743"/>
      <c r="C180" s="745"/>
      <c r="D180" s="762"/>
      <c r="E180" s="740">
        <v>0.03</v>
      </c>
      <c r="F180" s="743" t="s">
        <v>644</v>
      </c>
      <c r="G180" s="750" t="s">
        <v>645</v>
      </c>
      <c r="H180" s="665" t="s">
        <v>646</v>
      </c>
      <c r="I180" s="110" t="s">
        <v>647</v>
      </c>
      <c r="J180" s="65" t="s">
        <v>648</v>
      </c>
      <c r="K180" s="58" t="s">
        <v>252</v>
      </c>
      <c r="L180" s="58" t="s">
        <v>649</v>
      </c>
      <c r="M180" s="59" t="s">
        <v>650</v>
      </c>
      <c r="N180" s="589"/>
      <c r="O180" s="590"/>
      <c r="P180" s="27">
        <v>0</v>
      </c>
      <c r="Q180" s="27"/>
      <c r="R180" s="27"/>
      <c r="S180" s="27"/>
      <c r="T180" s="302">
        <v>246257158.49135101</v>
      </c>
      <c r="U180" s="27"/>
      <c r="V180" s="27"/>
      <c r="W180" s="27"/>
      <c r="X180" s="302">
        <v>233170491.62279928</v>
      </c>
      <c r="Y180" s="27"/>
      <c r="Z180" s="27"/>
      <c r="AA180" s="27"/>
      <c r="AB180" s="391" t="s">
        <v>32</v>
      </c>
      <c r="AC180" s="353"/>
      <c r="AD180" s="353"/>
      <c r="AE180" s="353"/>
      <c r="AF180" s="353"/>
      <c r="AG180" s="353"/>
      <c r="AH180" s="353"/>
      <c r="AI180" s="353"/>
      <c r="AJ180" s="353"/>
      <c r="AK180" s="353"/>
      <c r="AL180" s="353"/>
      <c r="AM180" s="353"/>
      <c r="AN180" s="353"/>
      <c r="AO180" s="353"/>
      <c r="AP180" s="353"/>
      <c r="AQ180" s="353"/>
      <c r="AR180" s="353"/>
      <c r="AS180" s="353"/>
      <c r="AT180" s="353"/>
      <c r="AU180" s="353"/>
      <c r="AV180" s="353"/>
      <c r="AW180" s="353"/>
      <c r="AX180" s="353"/>
      <c r="AY180" s="353"/>
      <c r="AZ180" s="353"/>
      <c r="BA180" s="353"/>
      <c r="BB180" s="353"/>
      <c r="BC180" s="353"/>
      <c r="BD180" s="353"/>
      <c r="BE180" s="353"/>
      <c r="BF180" s="353"/>
      <c r="BG180" s="353"/>
      <c r="BH180" s="353"/>
      <c r="BI180" s="353"/>
      <c r="BJ180" s="353"/>
      <c r="BK180" s="353"/>
      <c r="BL180" s="353"/>
      <c r="BM180" s="353"/>
      <c r="BN180" s="353"/>
      <c r="BO180" s="353"/>
      <c r="BP180" s="353"/>
      <c r="BQ180" s="353"/>
      <c r="BR180" s="353"/>
      <c r="BS180" s="353"/>
      <c r="BT180" s="353"/>
      <c r="BU180" s="353"/>
      <c r="BV180" s="353"/>
      <c r="BW180" s="353"/>
      <c r="BX180" s="353"/>
      <c r="BY180" s="353"/>
      <c r="BZ180" s="353"/>
      <c r="CA180" s="353"/>
      <c r="CB180" s="353"/>
      <c r="CC180" s="353"/>
      <c r="CD180" s="353"/>
      <c r="CE180" s="353"/>
      <c r="CF180" s="353"/>
      <c r="CG180" s="353"/>
      <c r="CH180" s="353"/>
      <c r="CI180" s="353"/>
      <c r="CJ180" s="353"/>
      <c r="CK180" s="353"/>
      <c r="CL180" s="353"/>
      <c r="CM180" s="353"/>
      <c r="CN180" s="353"/>
      <c r="CO180" s="353"/>
      <c r="CP180" s="353"/>
      <c r="CQ180" s="353"/>
      <c r="CR180" s="353"/>
      <c r="CS180" s="353"/>
      <c r="CT180" s="353"/>
      <c r="CU180" s="353"/>
      <c r="CV180" s="353"/>
      <c r="CW180" s="353"/>
      <c r="CX180" s="353"/>
      <c r="CY180" s="353"/>
      <c r="CZ180" s="353"/>
      <c r="DA180" s="353"/>
      <c r="DB180" s="353"/>
      <c r="DC180" s="353"/>
      <c r="DD180" s="353"/>
      <c r="DE180" s="353"/>
      <c r="DF180" s="353"/>
      <c r="DG180" s="353"/>
      <c r="DH180" s="353"/>
      <c r="DI180" s="353"/>
      <c r="DJ180" s="353"/>
      <c r="DK180" s="353"/>
      <c r="DL180" s="353"/>
      <c r="DM180" s="353"/>
      <c r="DN180" s="353"/>
      <c r="DO180" s="353"/>
      <c r="DP180" s="353"/>
      <c r="DQ180" s="353"/>
      <c r="DR180" s="353"/>
      <c r="DS180" s="353"/>
      <c r="DT180" s="354"/>
      <c r="DU180" s="354"/>
    </row>
    <row r="181" spans="1:125" ht="46.5" customHeight="1" x14ac:dyDescent="0.25">
      <c r="A181" s="656"/>
      <c r="B181" s="743"/>
      <c r="C181" s="745"/>
      <c r="D181" s="762"/>
      <c r="E181" s="741"/>
      <c r="F181" s="743"/>
      <c r="G181" s="750"/>
      <c r="H181" s="665"/>
      <c r="I181" s="110" t="s">
        <v>651</v>
      </c>
      <c r="J181" s="65" t="s">
        <v>652</v>
      </c>
      <c r="K181" s="58" t="s">
        <v>653</v>
      </c>
      <c r="L181" s="58" t="s">
        <v>654</v>
      </c>
      <c r="M181" s="59" t="s">
        <v>655</v>
      </c>
      <c r="N181" s="589"/>
      <c r="O181" s="590"/>
      <c r="P181" s="303">
        <v>27065217.391304348</v>
      </c>
      <c r="Q181" s="303">
        <v>51690564.713520005</v>
      </c>
      <c r="R181" s="303">
        <v>54791998.596331209</v>
      </c>
      <c r="S181" s="303">
        <v>58079518.512111083</v>
      </c>
      <c r="T181" s="303">
        <v>61564289.622837752</v>
      </c>
      <c r="U181" s="303">
        <v>65258147.00020802</v>
      </c>
      <c r="V181" s="303">
        <v>69173635.820220485</v>
      </c>
      <c r="W181" s="303">
        <v>73324053.96943374</v>
      </c>
      <c r="X181" s="303">
        <v>77723497.207599759</v>
      </c>
      <c r="Y181" s="303">
        <v>82386907.040055752</v>
      </c>
      <c r="Z181" s="303">
        <v>87330121.462459102</v>
      </c>
      <c r="AA181" s="303">
        <v>92569928.750206664</v>
      </c>
      <c r="AB181" s="391" t="s">
        <v>32</v>
      </c>
      <c r="AC181" s="353"/>
      <c r="AD181" s="353"/>
      <c r="AE181" s="353"/>
      <c r="AF181" s="353"/>
      <c r="AG181" s="353"/>
      <c r="AH181" s="353"/>
      <c r="AI181" s="353"/>
      <c r="AJ181" s="353"/>
      <c r="AK181" s="353"/>
      <c r="AL181" s="353"/>
      <c r="AM181" s="353"/>
      <c r="AN181" s="353"/>
      <c r="AO181" s="353"/>
      <c r="AP181" s="353"/>
      <c r="AQ181" s="353"/>
      <c r="AR181" s="353"/>
      <c r="AS181" s="353"/>
      <c r="AT181" s="353"/>
      <c r="AU181" s="353"/>
      <c r="AV181" s="353"/>
      <c r="AW181" s="353"/>
      <c r="AX181" s="353"/>
      <c r="AY181" s="353"/>
      <c r="AZ181" s="353"/>
      <c r="BA181" s="353"/>
      <c r="BB181" s="353"/>
      <c r="BC181" s="353"/>
      <c r="BD181" s="353"/>
      <c r="BE181" s="353"/>
      <c r="BF181" s="353"/>
      <c r="BG181" s="353"/>
      <c r="BH181" s="353"/>
      <c r="BI181" s="353"/>
      <c r="BJ181" s="353"/>
      <c r="BK181" s="353"/>
      <c r="BL181" s="353"/>
      <c r="BM181" s="353"/>
      <c r="BN181" s="353"/>
      <c r="BO181" s="353"/>
      <c r="BP181" s="353"/>
      <c r="BQ181" s="353"/>
      <c r="BR181" s="353"/>
      <c r="BS181" s="353"/>
      <c r="BT181" s="353"/>
      <c r="BU181" s="353"/>
      <c r="BV181" s="353"/>
      <c r="BW181" s="353"/>
      <c r="BX181" s="353"/>
      <c r="BY181" s="353"/>
      <c r="BZ181" s="353"/>
      <c r="CA181" s="353"/>
      <c r="CB181" s="353"/>
      <c r="CC181" s="353"/>
      <c r="CD181" s="353"/>
      <c r="CE181" s="353"/>
      <c r="CF181" s="353"/>
      <c r="CG181" s="353"/>
      <c r="CH181" s="353"/>
      <c r="CI181" s="353"/>
      <c r="CJ181" s="353"/>
      <c r="CK181" s="353"/>
      <c r="CL181" s="353"/>
      <c r="CM181" s="353"/>
      <c r="CN181" s="353"/>
      <c r="CO181" s="353"/>
      <c r="CP181" s="353"/>
      <c r="CQ181" s="353"/>
      <c r="CR181" s="353"/>
      <c r="CS181" s="353"/>
      <c r="CT181" s="353"/>
      <c r="CU181" s="353"/>
      <c r="CV181" s="353"/>
      <c r="CW181" s="353"/>
      <c r="CX181" s="353"/>
      <c r="CY181" s="353"/>
      <c r="CZ181" s="353"/>
      <c r="DA181" s="353"/>
      <c r="DB181" s="353"/>
      <c r="DC181" s="353"/>
      <c r="DD181" s="353"/>
      <c r="DE181" s="353"/>
      <c r="DF181" s="353"/>
      <c r="DG181" s="353"/>
      <c r="DH181" s="353"/>
      <c r="DI181" s="353"/>
      <c r="DJ181" s="353"/>
      <c r="DK181" s="353"/>
      <c r="DL181" s="353"/>
      <c r="DM181" s="353"/>
      <c r="DN181" s="353"/>
      <c r="DO181" s="353"/>
      <c r="DP181" s="353"/>
      <c r="DQ181" s="353"/>
      <c r="DR181" s="353"/>
      <c r="DS181" s="353"/>
      <c r="DT181" s="354"/>
      <c r="DU181" s="354"/>
    </row>
    <row r="182" spans="1:125" ht="33" x14ac:dyDescent="0.25">
      <c r="A182" s="656"/>
      <c r="B182" s="743"/>
      <c r="C182" s="745"/>
      <c r="D182" s="762"/>
      <c r="E182" s="740">
        <v>0.02</v>
      </c>
      <c r="F182" s="743"/>
      <c r="G182" s="750" t="s">
        <v>656</v>
      </c>
      <c r="H182" s="665" t="s">
        <v>657</v>
      </c>
      <c r="I182" s="749">
        <v>3206007</v>
      </c>
      <c r="J182" s="665" t="s">
        <v>658</v>
      </c>
      <c r="K182" s="734" t="s">
        <v>653</v>
      </c>
      <c r="L182" s="58" t="s">
        <v>659</v>
      </c>
      <c r="M182" s="32" t="s">
        <v>660</v>
      </c>
      <c r="N182" s="589"/>
      <c r="O182" s="590"/>
      <c r="P182" s="302">
        <v>9021739.1304347832</v>
      </c>
      <c r="Q182" s="302">
        <v>17230188.237840001</v>
      </c>
      <c r="R182" s="302">
        <v>18263999.532110404</v>
      </c>
      <c r="S182" s="302">
        <v>19359839.504037026</v>
      </c>
      <c r="T182" s="302">
        <v>20521429.874279253</v>
      </c>
      <c r="U182" s="302">
        <v>21752715.666736007</v>
      </c>
      <c r="V182" s="302">
        <v>23057878.606740166</v>
      </c>
      <c r="W182" s="302">
        <v>24441351.323144581</v>
      </c>
      <c r="X182" s="302">
        <v>25907832.402533256</v>
      </c>
      <c r="Y182" s="302">
        <v>27462302.346685253</v>
      </c>
      <c r="Z182" s="302">
        <v>29110040.487486366</v>
      </c>
      <c r="AA182" s="302">
        <v>30856642.916735556</v>
      </c>
      <c r="AB182" s="391" t="s">
        <v>32</v>
      </c>
      <c r="AC182" s="353"/>
      <c r="AD182" s="353"/>
      <c r="AE182" s="353"/>
      <c r="AF182" s="353"/>
      <c r="AG182" s="353"/>
      <c r="AH182" s="353"/>
      <c r="AI182" s="353"/>
      <c r="AJ182" s="353"/>
      <c r="AK182" s="353"/>
      <c r="AL182" s="353"/>
      <c r="AM182" s="353"/>
      <c r="AN182" s="353"/>
      <c r="AO182" s="353"/>
      <c r="AP182" s="353"/>
      <c r="AQ182" s="353"/>
      <c r="AR182" s="353"/>
      <c r="AS182" s="353"/>
      <c r="AT182" s="353"/>
      <c r="AU182" s="353"/>
      <c r="AV182" s="353"/>
      <c r="AW182" s="353"/>
      <c r="AX182" s="353"/>
      <c r="AY182" s="353"/>
      <c r="AZ182" s="353"/>
      <c r="BA182" s="353"/>
      <c r="BB182" s="353"/>
      <c r="BC182" s="353"/>
      <c r="BD182" s="353"/>
      <c r="BE182" s="353"/>
      <c r="BF182" s="353"/>
      <c r="BG182" s="353"/>
      <c r="BH182" s="353"/>
      <c r="BI182" s="353"/>
      <c r="BJ182" s="353"/>
      <c r="BK182" s="353"/>
      <c r="BL182" s="353"/>
      <c r="BM182" s="353"/>
      <c r="BN182" s="353"/>
      <c r="BO182" s="353"/>
      <c r="BP182" s="353"/>
      <c r="BQ182" s="353"/>
      <c r="BR182" s="353"/>
      <c r="BS182" s="353"/>
      <c r="BT182" s="353"/>
      <c r="BU182" s="353"/>
      <c r="BV182" s="353"/>
      <c r="BW182" s="353"/>
      <c r="BX182" s="353"/>
      <c r="BY182" s="353"/>
      <c r="BZ182" s="353"/>
      <c r="CA182" s="353"/>
      <c r="CB182" s="353"/>
      <c r="CC182" s="353"/>
      <c r="CD182" s="353"/>
      <c r="CE182" s="353"/>
      <c r="CF182" s="353"/>
      <c r="CG182" s="353"/>
      <c r="CH182" s="353"/>
      <c r="CI182" s="353"/>
      <c r="CJ182" s="353"/>
      <c r="CK182" s="353"/>
      <c r="CL182" s="353"/>
      <c r="CM182" s="353"/>
      <c r="CN182" s="353"/>
      <c r="CO182" s="353"/>
      <c r="CP182" s="353"/>
      <c r="CQ182" s="353"/>
      <c r="CR182" s="353"/>
      <c r="CS182" s="353"/>
      <c r="CT182" s="353"/>
      <c r="CU182" s="353"/>
      <c r="CV182" s="353"/>
      <c r="CW182" s="353"/>
      <c r="CX182" s="353"/>
      <c r="CY182" s="353"/>
      <c r="CZ182" s="353"/>
      <c r="DA182" s="353"/>
      <c r="DB182" s="353"/>
      <c r="DC182" s="353"/>
      <c r="DD182" s="353"/>
      <c r="DE182" s="353"/>
      <c r="DF182" s="353"/>
      <c r="DG182" s="353"/>
      <c r="DH182" s="353"/>
      <c r="DI182" s="353"/>
      <c r="DJ182" s="353"/>
      <c r="DK182" s="353"/>
      <c r="DL182" s="353"/>
      <c r="DM182" s="353"/>
      <c r="DN182" s="353"/>
      <c r="DO182" s="353"/>
      <c r="DP182" s="353"/>
      <c r="DQ182" s="353"/>
      <c r="DR182" s="353"/>
      <c r="DS182" s="353"/>
      <c r="DT182" s="354"/>
      <c r="DU182" s="354"/>
    </row>
    <row r="183" spans="1:125" ht="28.5" customHeight="1" x14ac:dyDescent="0.25">
      <c r="A183" s="656"/>
      <c r="B183" s="743"/>
      <c r="C183" s="745"/>
      <c r="D183" s="762"/>
      <c r="E183" s="741"/>
      <c r="F183" s="743"/>
      <c r="G183" s="750"/>
      <c r="H183" s="665"/>
      <c r="I183" s="749"/>
      <c r="J183" s="665"/>
      <c r="K183" s="734"/>
      <c r="L183" s="58" t="s">
        <v>661</v>
      </c>
      <c r="M183" s="51" t="s">
        <v>662</v>
      </c>
      <c r="N183" s="589"/>
      <c r="O183" s="590"/>
      <c r="P183" s="302">
        <v>9021739.1304347832</v>
      </c>
      <c r="Q183" s="302">
        <v>17230188.237840001</v>
      </c>
      <c r="R183" s="302">
        <v>18263999.532110404</v>
      </c>
      <c r="S183" s="302">
        <v>19359839.504037026</v>
      </c>
      <c r="T183" s="302">
        <v>20521429.874279253</v>
      </c>
      <c r="U183" s="302">
        <v>21752715.666736007</v>
      </c>
      <c r="V183" s="302">
        <v>23057878.606740166</v>
      </c>
      <c r="W183" s="302">
        <v>24441351.323144581</v>
      </c>
      <c r="X183" s="302">
        <v>25907832.402533256</v>
      </c>
      <c r="Y183" s="302">
        <v>27462302.346685253</v>
      </c>
      <c r="Z183" s="302">
        <v>29110040.487486366</v>
      </c>
      <c r="AA183" s="302">
        <v>30856642.916735556</v>
      </c>
      <c r="AB183" s="391" t="s">
        <v>32</v>
      </c>
      <c r="AC183" s="353"/>
      <c r="AD183" s="353"/>
      <c r="AE183" s="353"/>
      <c r="AF183" s="353"/>
      <c r="AG183" s="353"/>
      <c r="AH183" s="353"/>
      <c r="AI183" s="353"/>
      <c r="AJ183" s="353"/>
      <c r="AK183" s="353"/>
      <c r="AL183" s="353"/>
      <c r="AM183" s="353"/>
      <c r="AN183" s="353"/>
      <c r="AO183" s="353"/>
      <c r="AP183" s="353"/>
      <c r="AQ183" s="353"/>
      <c r="AR183" s="353"/>
      <c r="AS183" s="353"/>
      <c r="AT183" s="353"/>
      <c r="AU183" s="353"/>
      <c r="AV183" s="353"/>
      <c r="AW183" s="353"/>
      <c r="AX183" s="353"/>
      <c r="AY183" s="353"/>
      <c r="AZ183" s="353"/>
      <c r="BA183" s="353"/>
      <c r="BB183" s="353"/>
      <c r="BC183" s="353"/>
      <c r="BD183" s="353"/>
      <c r="BE183" s="353"/>
      <c r="BF183" s="353"/>
      <c r="BG183" s="353"/>
      <c r="BH183" s="353"/>
      <c r="BI183" s="353"/>
      <c r="BJ183" s="353"/>
      <c r="BK183" s="353"/>
      <c r="BL183" s="353"/>
      <c r="BM183" s="353"/>
      <c r="BN183" s="353"/>
      <c r="BO183" s="353"/>
      <c r="BP183" s="353"/>
      <c r="BQ183" s="353"/>
      <c r="BR183" s="353"/>
      <c r="BS183" s="353"/>
      <c r="BT183" s="353"/>
      <c r="BU183" s="353"/>
      <c r="BV183" s="353"/>
      <c r="BW183" s="353"/>
      <c r="BX183" s="353"/>
      <c r="BY183" s="353"/>
      <c r="BZ183" s="353"/>
      <c r="CA183" s="353"/>
      <c r="CB183" s="353"/>
      <c r="CC183" s="353"/>
      <c r="CD183" s="353"/>
      <c r="CE183" s="353"/>
      <c r="CF183" s="353"/>
      <c r="CG183" s="353"/>
      <c r="CH183" s="353"/>
      <c r="CI183" s="353"/>
      <c r="CJ183" s="353"/>
      <c r="CK183" s="353"/>
      <c r="CL183" s="353"/>
      <c r="CM183" s="353"/>
      <c r="CN183" s="353"/>
      <c r="CO183" s="353"/>
      <c r="CP183" s="353"/>
      <c r="CQ183" s="353"/>
      <c r="CR183" s="353"/>
      <c r="CS183" s="353"/>
      <c r="CT183" s="353"/>
      <c r="CU183" s="353"/>
      <c r="CV183" s="353"/>
      <c r="CW183" s="353"/>
      <c r="CX183" s="353"/>
      <c r="CY183" s="353"/>
      <c r="CZ183" s="353"/>
      <c r="DA183" s="353"/>
      <c r="DB183" s="353"/>
      <c r="DC183" s="353"/>
      <c r="DD183" s="353"/>
      <c r="DE183" s="353"/>
      <c r="DF183" s="353"/>
      <c r="DG183" s="353"/>
      <c r="DH183" s="353"/>
      <c r="DI183" s="353"/>
      <c r="DJ183" s="353"/>
      <c r="DK183" s="353"/>
      <c r="DL183" s="353"/>
      <c r="DM183" s="353"/>
      <c r="DN183" s="353"/>
      <c r="DO183" s="353"/>
      <c r="DP183" s="353"/>
      <c r="DQ183" s="353"/>
      <c r="DR183" s="353"/>
      <c r="DS183" s="353"/>
      <c r="DT183" s="354"/>
      <c r="DU183" s="354"/>
    </row>
    <row r="184" spans="1:125" ht="44.25" customHeight="1" x14ac:dyDescent="0.25">
      <c r="A184" s="656"/>
      <c r="B184" s="743"/>
      <c r="C184" s="745"/>
      <c r="D184" s="762"/>
      <c r="E184" s="740">
        <v>0.08</v>
      </c>
      <c r="F184" s="743"/>
      <c r="G184" s="750" t="s">
        <v>663</v>
      </c>
      <c r="H184" s="665" t="s">
        <v>664</v>
      </c>
      <c r="I184" s="110" t="s">
        <v>617</v>
      </c>
      <c r="J184" s="65" t="s">
        <v>618</v>
      </c>
      <c r="K184" s="58" t="s">
        <v>619</v>
      </c>
      <c r="L184" s="58" t="s">
        <v>665</v>
      </c>
      <c r="M184" s="51" t="s">
        <v>666</v>
      </c>
      <c r="N184" s="589"/>
      <c r="O184" s="590"/>
      <c r="P184" s="27">
        <v>0</v>
      </c>
      <c r="Q184" s="27"/>
      <c r="R184" s="302">
        <v>182639995.32110405</v>
      </c>
      <c r="S184" s="302">
        <v>666314061.64936996</v>
      </c>
      <c r="T184" s="302">
        <v>565642896.22837806</v>
      </c>
      <c r="U184" s="27"/>
      <c r="V184" s="27"/>
      <c r="W184" s="302">
        <v>624957837.04804897</v>
      </c>
      <c r="X184" s="302">
        <v>1468330111.74946</v>
      </c>
      <c r="Y184" s="27"/>
      <c r="Z184" s="302">
        <v>1218491781.4493999</v>
      </c>
      <c r="AA184" s="302">
        <v>491967572.50124002</v>
      </c>
      <c r="AB184" s="391" t="s">
        <v>32</v>
      </c>
      <c r="AC184" s="353"/>
      <c r="AD184" s="353"/>
      <c r="AE184" s="353"/>
      <c r="AF184" s="353"/>
      <c r="AG184" s="353"/>
      <c r="AH184" s="353"/>
      <c r="AI184" s="353"/>
      <c r="AJ184" s="353"/>
      <c r="AK184" s="353"/>
      <c r="AL184" s="353"/>
      <c r="AM184" s="353"/>
      <c r="AN184" s="353"/>
      <c r="AO184" s="353"/>
      <c r="AP184" s="353"/>
      <c r="AQ184" s="353"/>
      <c r="AR184" s="353"/>
      <c r="AS184" s="353"/>
      <c r="AT184" s="353"/>
      <c r="AU184" s="353"/>
      <c r="AV184" s="353"/>
      <c r="AW184" s="353"/>
      <c r="AX184" s="353"/>
      <c r="AY184" s="353"/>
      <c r="AZ184" s="353"/>
      <c r="BA184" s="353"/>
      <c r="BB184" s="353"/>
      <c r="BC184" s="353"/>
      <c r="BD184" s="353"/>
      <c r="BE184" s="353"/>
      <c r="BF184" s="353"/>
      <c r="BG184" s="353"/>
      <c r="BH184" s="353"/>
      <c r="BI184" s="353"/>
      <c r="BJ184" s="353"/>
      <c r="BK184" s="353"/>
      <c r="BL184" s="353"/>
      <c r="BM184" s="353"/>
      <c r="BN184" s="353"/>
      <c r="BO184" s="353"/>
      <c r="BP184" s="353"/>
      <c r="BQ184" s="353"/>
      <c r="BR184" s="353"/>
      <c r="BS184" s="353"/>
      <c r="BT184" s="353"/>
      <c r="BU184" s="353"/>
      <c r="BV184" s="353"/>
      <c r="BW184" s="353"/>
      <c r="BX184" s="353"/>
      <c r="BY184" s="353"/>
      <c r="BZ184" s="353"/>
      <c r="CA184" s="353"/>
      <c r="CB184" s="353"/>
      <c r="CC184" s="353"/>
      <c r="CD184" s="353"/>
      <c r="CE184" s="353"/>
      <c r="CF184" s="353"/>
      <c r="CG184" s="353"/>
      <c r="CH184" s="353"/>
      <c r="CI184" s="353"/>
      <c r="CJ184" s="353"/>
      <c r="CK184" s="353"/>
      <c r="CL184" s="353"/>
      <c r="CM184" s="353"/>
      <c r="CN184" s="353"/>
      <c r="CO184" s="353"/>
      <c r="CP184" s="353"/>
      <c r="CQ184" s="353"/>
      <c r="CR184" s="353"/>
      <c r="CS184" s="353"/>
      <c r="CT184" s="353"/>
      <c r="CU184" s="353"/>
      <c r="CV184" s="353"/>
      <c r="CW184" s="353"/>
      <c r="CX184" s="353"/>
      <c r="CY184" s="353"/>
      <c r="CZ184" s="353"/>
      <c r="DA184" s="353"/>
      <c r="DB184" s="353"/>
      <c r="DC184" s="353"/>
      <c r="DD184" s="353"/>
      <c r="DE184" s="353"/>
      <c r="DF184" s="353"/>
      <c r="DG184" s="353"/>
      <c r="DH184" s="353"/>
      <c r="DI184" s="353"/>
      <c r="DJ184" s="353"/>
      <c r="DK184" s="353"/>
      <c r="DL184" s="353"/>
      <c r="DM184" s="353"/>
      <c r="DN184" s="353"/>
      <c r="DO184" s="353"/>
      <c r="DP184" s="353"/>
      <c r="DQ184" s="353"/>
      <c r="DR184" s="353"/>
      <c r="DS184" s="353"/>
      <c r="DT184" s="354"/>
      <c r="DU184" s="354"/>
    </row>
    <row r="185" spans="1:125" ht="51" customHeight="1" x14ac:dyDescent="0.25">
      <c r="A185" s="656"/>
      <c r="B185" s="743"/>
      <c r="C185" s="745"/>
      <c r="D185" s="762"/>
      <c r="E185" s="741"/>
      <c r="F185" s="743"/>
      <c r="G185" s="750"/>
      <c r="H185" s="665"/>
      <c r="I185" s="110" t="s">
        <v>647</v>
      </c>
      <c r="J185" s="65" t="s">
        <v>648</v>
      </c>
      <c r="K185" s="58" t="s">
        <v>252</v>
      </c>
      <c r="L185" s="58" t="s">
        <v>649</v>
      </c>
      <c r="M185" s="59" t="s">
        <v>650</v>
      </c>
      <c r="N185" s="589"/>
      <c r="O185" s="590"/>
      <c r="P185" s="273">
        <v>0</v>
      </c>
      <c r="Q185" s="273"/>
      <c r="R185" s="264"/>
      <c r="S185" s="264"/>
      <c r="T185" s="264"/>
      <c r="U185" s="264"/>
      <c r="V185" s="273"/>
      <c r="W185" s="264"/>
      <c r="X185" s="264"/>
      <c r="Y185" s="264"/>
      <c r="Z185" s="264"/>
      <c r="AA185" s="264"/>
      <c r="AB185" s="391"/>
      <c r="AC185" s="353"/>
      <c r="AD185" s="353"/>
      <c r="AE185" s="353"/>
      <c r="AF185" s="353"/>
      <c r="AG185" s="353"/>
      <c r="AH185" s="353"/>
      <c r="AI185" s="353"/>
      <c r="AJ185" s="353"/>
      <c r="AK185" s="353"/>
      <c r="AL185" s="353"/>
      <c r="AM185" s="353"/>
      <c r="AN185" s="353"/>
      <c r="AO185" s="353"/>
      <c r="AP185" s="353"/>
      <c r="AQ185" s="353"/>
      <c r="AR185" s="353"/>
      <c r="AS185" s="353"/>
      <c r="AT185" s="353"/>
      <c r="AU185" s="353"/>
      <c r="AV185" s="353"/>
      <c r="AW185" s="353"/>
      <c r="AX185" s="353"/>
      <c r="AY185" s="353"/>
      <c r="AZ185" s="353"/>
      <c r="BA185" s="353"/>
      <c r="BB185" s="353"/>
      <c r="BC185" s="353"/>
      <c r="BD185" s="353"/>
      <c r="BE185" s="353"/>
      <c r="BF185" s="353"/>
      <c r="BG185" s="353"/>
      <c r="BH185" s="353"/>
      <c r="BI185" s="353"/>
      <c r="BJ185" s="353"/>
      <c r="BK185" s="353"/>
      <c r="BL185" s="353"/>
      <c r="BM185" s="353"/>
      <c r="BN185" s="353"/>
      <c r="BO185" s="353"/>
      <c r="BP185" s="353"/>
      <c r="BQ185" s="353"/>
      <c r="BR185" s="353"/>
      <c r="BS185" s="353"/>
      <c r="BT185" s="353"/>
      <c r="BU185" s="353"/>
      <c r="BV185" s="353"/>
      <c r="BW185" s="353"/>
      <c r="BX185" s="353"/>
      <c r="BY185" s="353"/>
      <c r="BZ185" s="353"/>
      <c r="CA185" s="353"/>
      <c r="CB185" s="353"/>
      <c r="CC185" s="353"/>
      <c r="CD185" s="353"/>
      <c r="CE185" s="353"/>
      <c r="CF185" s="353"/>
      <c r="CG185" s="353"/>
      <c r="CH185" s="353"/>
      <c r="CI185" s="353"/>
      <c r="CJ185" s="353"/>
      <c r="CK185" s="353"/>
      <c r="CL185" s="353"/>
      <c r="CM185" s="353"/>
      <c r="CN185" s="353"/>
      <c r="CO185" s="353"/>
      <c r="CP185" s="353"/>
      <c r="CQ185" s="353"/>
      <c r="CR185" s="353"/>
      <c r="CS185" s="353"/>
      <c r="CT185" s="353"/>
      <c r="CU185" s="353"/>
      <c r="CV185" s="353"/>
      <c r="CW185" s="353"/>
      <c r="CX185" s="353"/>
      <c r="CY185" s="353"/>
      <c r="CZ185" s="353"/>
      <c r="DA185" s="353"/>
      <c r="DB185" s="353"/>
      <c r="DC185" s="353"/>
      <c r="DD185" s="353"/>
      <c r="DE185" s="353"/>
      <c r="DF185" s="353"/>
      <c r="DG185" s="353"/>
      <c r="DH185" s="353"/>
      <c r="DI185" s="353"/>
      <c r="DJ185" s="353"/>
      <c r="DK185" s="353"/>
      <c r="DL185" s="353"/>
      <c r="DM185" s="353"/>
      <c r="DN185" s="353"/>
      <c r="DO185" s="353"/>
      <c r="DP185" s="353"/>
      <c r="DQ185" s="353"/>
      <c r="DR185" s="353"/>
      <c r="DS185" s="353"/>
      <c r="DT185" s="354"/>
      <c r="DU185" s="354"/>
    </row>
    <row r="186" spans="1:125" ht="31.5" customHeight="1" x14ac:dyDescent="0.25">
      <c r="A186" s="656"/>
      <c r="B186" s="743"/>
      <c r="C186" s="745"/>
      <c r="D186" s="762"/>
      <c r="E186" s="740">
        <v>7.0000000000000007E-2</v>
      </c>
      <c r="F186" s="761" t="s">
        <v>667</v>
      </c>
      <c r="G186" s="750" t="s">
        <v>668</v>
      </c>
      <c r="H186" s="665" t="s">
        <v>669</v>
      </c>
      <c r="I186" s="749" t="s">
        <v>606</v>
      </c>
      <c r="J186" s="665" t="s">
        <v>607</v>
      </c>
      <c r="K186" s="665" t="s">
        <v>608</v>
      </c>
      <c r="L186" s="58" t="s">
        <v>609</v>
      </c>
      <c r="M186" s="61" t="s">
        <v>610</v>
      </c>
      <c r="N186" s="589"/>
      <c r="O186" s="590"/>
      <c r="P186" s="82">
        <v>0</v>
      </c>
      <c r="Q186" s="82"/>
      <c r="R186" s="27"/>
      <c r="S186" s="27"/>
      <c r="T186" s="302">
        <v>143650009.11995476</v>
      </c>
      <c r="U186" s="27"/>
      <c r="V186" s="82"/>
      <c r="W186" s="27"/>
      <c r="X186" s="274"/>
      <c r="Y186" s="274"/>
      <c r="Z186" s="274"/>
      <c r="AA186" s="274"/>
      <c r="AB186" s="391" t="s">
        <v>32</v>
      </c>
      <c r="AC186" s="353"/>
      <c r="AD186" s="353"/>
      <c r="AE186" s="353"/>
      <c r="AF186" s="353"/>
      <c r="AG186" s="353"/>
      <c r="AH186" s="353"/>
      <c r="AI186" s="353"/>
      <c r="AJ186" s="353"/>
      <c r="AK186" s="353"/>
      <c r="AL186" s="353"/>
      <c r="AM186" s="353"/>
      <c r="AN186" s="353"/>
      <c r="AO186" s="353"/>
      <c r="AP186" s="353"/>
      <c r="AQ186" s="353"/>
      <c r="AR186" s="353"/>
      <c r="AS186" s="353"/>
      <c r="AT186" s="353"/>
      <c r="AU186" s="353"/>
      <c r="AV186" s="353"/>
      <c r="AW186" s="353"/>
      <c r="AX186" s="353"/>
      <c r="AY186" s="353"/>
      <c r="AZ186" s="353"/>
      <c r="BA186" s="353"/>
      <c r="BB186" s="353"/>
      <c r="BC186" s="353"/>
      <c r="BD186" s="353"/>
      <c r="BE186" s="353"/>
      <c r="BF186" s="353"/>
      <c r="BG186" s="353"/>
      <c r="BH186" s="353"/>
      <c r="BI186" s="353"/>
      <c r="BJ186" s="353"/>
      <c r="BK186" s="353"/>
      <c r="BL186" s="353"/>
      <c r="BM186" s="353"/>
      <c r="BN186" s="353"/>
      <c r="BO186" s="353"/>
      <c r="BP186" s="353"/>
      <c r="BQ186" s="353"/>
      <c r="BR186" s="353"/>
      <c r="BS186" s="353"/>
      <c r="BT186" s="353"/>
      <c r="BU186" s="353"/>
      <c r="BV186" s="353"/>
      <c r="BW186" s="353"/>
      <c r="BX186" s="353"/>
      <c r="BY186" s="353"/>
      <c r="BZ186" s="353"/>
      <c r="CA186" s="353"/>
      <c r="CB186" s="353"/>
      <c r="CC186" s="353"/>
      <c r="CD186" s="353"/>
      <c r="CE186" s="353"/>
      <c r="CF186" s="353"/>
      <c r="CG186" s="353"/>
      <c r="CH186" s="353"/>
      <c r="CI186" s="353"/>
      <c r="CJ186" s="353"/>
      <c r="CK186" s="353"/>
      <c r="CL186" s="353"/>
      <c r="CM186" s="353"/>
      <c r="CN186" s="353"/>
      <c r="CO186" s="353"/>
      <c r="CP186" s="353"/>
      <c r="CQ186" s="353"/>
      <c r="CR186" s="353"/>
      <c r="CS186" s="353"/>
      <c r="CT186" s="353"/>
      <c r="CU186" s="353"/>
      <c r="CV186" s="353"/>
      <c r="CW186" s="353"/>
      <c r="CX186" s="353"/>
      <c r="CY186" s="353"/>
      <c r="CZ186" s="353"/>
      <c r="DA186" s="353"/>
      <c r="DB186" s="353"/>
      <c r="DC186" s="353"/>
      <c r="DD186" s="353"/>
      <c r="DE186" s="353"/>
      <c r="DF186" s="353"/>
      <c r="DG186" s="353"/>
      <c r="DH186" s="353"/>
      <c r="DI186" s="353"/>
      <c r="DJ186" s="353"/>
      <c r="DK186" s="353"/>
      <c r="DL186" s="353"/>
      <c r="DM186" s="353"/>
      <c r="DN186" s="353"/>
      <c r="DO186" s="353"/>
      <c r="DP186" s="353"/>
      <c r="DQ186" s="353"/>
      <c r="DR186" s="353"/>
      <c r="DS186" s="353"/>
      <c r="DT186" s="354"/>
      <c r="DU186" s="354"/>
    </row>
    <row r="187" spans="1:125" ht="35.25" customHeight="1" x14ac:dyDescent="0.25">
      <c r="A187" s="656"/>
      <c r="B187" s="743"/>
      <c r="C187" s="745"/>
      <c r="D187" s="762"/>
      <c r="E187" s="741"/>
      <c r="F187" s="762"/>
      <c r="G187" s="750"/>
      <c r="H187" s="665"/>
      <c r="I187" s="749"/>
      <c r="J187" s="665"/>
      <c r="K187" s="665"/>
      <c r="L187" s="58" t="s">
        <v>613</v>
      </c>
      <c r="M187" s="61" t="s">
        <v>614</v>
      </c>
      <c r="N187" s="589"/>
      <c r="O187" s="590"/>
      <c r="P187" s="273">
        <v>0</v>
      </c>
      <c r="Q187" s="273"/>
      <c r="R187" s="264"/>
      <c r="S187" s="264"/>
      <c r="T187" s="264"/>
      <c r="U187" s="303">
        <v>152269009.66715205</v>
      </c>
      <c r="V187" s="295"/>
      <c r="W187" s="264"/>
      <c r="X187" s="264"/>
      <c r="Y187" s="264"/>
      <c r="Z187" s="264"/>
      <c r="AA187" s="264"/>
      <c r="AB187" s="391" t="s">
        <v>32</v>
      </c>
      <c r="AC187" s="353"/>
      <c r="AD187" s="353"/>
      <c r="AE187" s="353"/>
      <c r="AF187" s="353"/>
      <c r="AG187" s="353"/>
      <c r="AH187" s="353"/>
      <c r="AI187" s="353"/>
      <c r="AJ187" s="353"/>
      <c r="AK187" s="353"/>
      <c r="AL187" s="353"/>
      <c r="AM187" s="353"/>
      <c r="AN187" s="353"/>
      <c r="AO187" s="353"/>
      <c r="AP187" s="353"/>
      <c r="AQ187" s="353"/>
      <c r="AR187" s="353"/>
      <c r="AS187" s="353"/>
      <c r="AT187" s="353"/>
      <c r="AU187" s="353"/>
      <c r="AV187" s="353"/>
      <c r="AW187" s="353"/>
      <c r="AX187" s="353"/>
      <c r="AY187" s="353"/>
      <c r="AZ187" s="353"/>
      <c r="BA187" s="353"/>
      <c r="BB187" s="353"/>
      <c r="BC187" s="353"/>
      <c r="BD187" s="353"/>
      <c r="BE187" s="353"/>
      <c r="BF187" s="353"/>
      <c r="BG187" s="353"/>
      <c r="BH187" s="353"/>
      <c r="BI187" s="353"/>
      <c r="BJ187" s="353"/>
      <c r="BK187" s="353"/>
      <c r="BL187" s="353"/>
      <c r="BM187" s="353"/>
      <c r="BN187" s="353"/>
      <c r="BO187" s="353"/>
      <c r="BP187" s="353"/>
      <c r="BQ187" s="353"/>
      <c r="BR187" s="353"/>
      <c r="BS187" s="353"/>
      <c r="BT187" s="353"/>
      <c r="BU187" s="353"/>
      <c r="BV187" s="353"/>
      <c r="BW187" s="353"/>
      <c r="BX187" s="353"/>
      <c r="BY187" s="353"/>
      <c r="BZ187" s="353"/>
      <c r="CA187" s="353"/>
      <c r="CB187" s="353"/>
      <c r="CC187" s="353"/>
      <c r="CD187" s="353"/>
      <c r="CE187" s="353"/>
      <c r="CF187" s="353"/>
      <c r="CG187" s="353"/>
      <c r="CH187" s="353"/>
      <c r="CI187" s="353"/>
      <c r="CJ187" s="353"/>
      <c r="CK187" s="353"/>
      <c r="CL187" s="353"/>
      <c r="CM187" s="353"/>
      <c r="CN187" s="353"/>
      <c r="CO187" s="353"/>
      <c r="CP187" s="353"/>
      <c r="CQ187" s="353"/>
      <c r="CR187" s="353"/>
      <c r="CS187" s="353"/>
      <c r="CT187" s="353"/>
      <c r="CU187" s="353"/>
      <c r="CV187" s="353"/>
      <c r="CW187" s="353"/>
      <c r="CX187" s="353"/>
      <c r="CY187" s="353"/>
      <c r="CZ187" s="353"/>
      <c r="DA187" s="353"/>
      <c r="DB187" s="353"/>
      <c r="DC187" s="353"/>
      <c r="DD187" s="353"/>
      <c r="DE187" s="353"/>
      <c r="DF187" s="353"/>
      <c r="DG187" s="353"/>
      <c r="DH187" s="353"/>
      <c r="DI187" s="353"/>
      <c r="DJ187" s="353"/>
      <c r="DK187" s="353"/>
      <c r="DL187" s="353"/>
      <c r="DM187" s="353"/>
      <c r="DN187" s="353"/>
      <c r="DO187" s="353"/>
      <c r="DP187" s="353"/>
      <c r="DQ187" s="353"/>
      <c r="DR187" s="353"/>
      <c r="DS187" s="353"/>
      <c r="DT187" s="354"/>
      <c r="DU187" s="354"/>
    </row>
    <row r="188" spans="1:125" ht="15.75" customHeight="1" x14ac:dyDescent="0.25">
      <c r="A188" s="656"/>
      <c r="B188" s="743"/>
      <c r="C188" s="745"/>
      <c r="D188" s="762"/>
      <c r="E188" s="740">
        <v>0.09</v>
      </c>
      <c r="F188" s="762"/>
      <c r="G188" s="735" t="s">
        <v>670</v>
      </c>
      <c r="H188" s="665" t="s">
        <v>671</v>
      </c>
      <c r="I188" s="749" t="s">
        <v>672</v>
      </c>
      <c r="J188" s="665" t="s">
        <v>673</v>
      </c>
      <c r="K188" s="665" t="s">
        <v>64</v>
      </c>
      <c r="L188" s="58" t="s">
        <v>674</v>
      </c>
      <c r="M188" s="61" t="s">
        <v>675</v>
      </c>
      <c r="N188" s="589"/>
      <c r="O188" s="590"/>
      <c r="P188" s="82">
        <v>0</v>
      </c>
      <c r="Q188" s="82"/>
      <c r="R188" s="27"/>
      <c r="S188" s="274"/>
      <c r="T188" s="27"/>
      <c r="U188" s="27"/>
      <c r="V188" s="82"/>
      <c r="W188" s="274"/>
      <c r="X188" s="27"/>
      <c r="Y188" s="27"/>
      <c r="Z188" s="274"/>
      <c r="AA188" s="274"/>
      <c r="AB188" s="391"/>
      <c r="AC188" s="353"/>
      <c r="AD188" s="353"/>
      <c r="AE188" s="353"/>
      <c r="AF188" s="353"/>
      <c r="AG188" s="353"/>
      <c r="AH188" s="353"/>
      <c r="AI188" s="353"/>
      <c r="AJ188" s="353"/>
      <c r="AK188" s="353"/>
      <c r="AL188" s="353"/>
      <c r="AM188" s="353"/>
      <c r="AN188" s="353"/>
      <c r="AO188" s="353"/>
      <c r="AP188" s="353"/>
      <c r="AQ188" s="353"/>
      <c r="AR188" s="353"/>
      <c r="AS188" s="353"/>
      <c r="AT188" s="353"/>
      <c r="AU188" s="353"/>
      <c r="AV188" s="353"/>
      <c r="AW188" s="353"/>
      <c r="AX188" s="353"/>
      <c r="AY188" s="353"/>
      <c r="AZ188" s="353"/>
      <c r="BA188" s="353"/>
      <c r="BB188" s="353"/>
      <c r="BC188" s="353"/>
      <c r="BD188" s="353"/>
      <c r="BE188" s="353"/>
      <c r="BF188" s="353"/>
      <c r="BG188" s="353"/>
      <c r="BH188" s="353"/>
      <c r="BI188" s="353"/>
      <c r="BJ188" s="353"/>
      <c r="BK188" s="353"/>
      <c r="BL188" s="353"/>
      <c r="BM188" s="353"/>
      <c r="BN188" s="353"/>
      <c r="BO188" s="353"/>
      <c r="BP188" s="353"/>
      <c r="BQ188" s="353"/>
      <c r="BR188" s="353"/>
      <c r="BS188" s="353"/>
      <c r="BT188" s="353"/>
      <c r="BU188" s="353"/>
      <c r="BV188" s="353"/>
      <c r="BW188" s="353"/>
      <c r="BX188" s="353"/>
      <c r="BY188" s="353"/>
      <c r="BZ188" s="353"/>
      <c r="CA188" s="353"/>
      <c r="CB188" s="353"/>
      <c r="CC188" s="353"/>
      <c r="CD188" s="353"/>
      <c r="CE188" s="353"/>
      <c r="CF188" s="353"/>
      <c r="CG188" s="353"/>
      <c r="CH188" s="353"/>
      <c r="CI188" s="353"/>
      <c r="CJ188" s="353"/>
      <c r="CK188" s="353"/>
      <c r="CL188" s="353"/>
      <c r="CM188" s="353"/>
      <c r="CN188" s="353"/>
      <c r="CO188" s="353"/>
      <c r="CP188" s="353"/>
      <c r="CQ188" s="353"/>
      <c r="CR188" s="353"/>
      <c r="CS188" s="353"/>
      <c r="CT188" s="353"/>
      <c r="CU188" s="353"/>
      <c r="CV188" s="353"/>
      <c r="CW188" s="353"/>
      <c r="CX188" s="353"/>
      <c r="CY188" s="353"/>
      <c r="CZ188" s="353"/>
      <c r="DA188" s="353"/>
      <c r="DB188" s="353"/>
      <c r="DC188" s="353"/>
      <c r="DD188" s="353"/>
      <c r="DE188" s="353"/>
      <c r="DF188" s="353"/>
      <c r="DG188" s="353"/>
      <c r="DH188" s="353"/>
      <c r="DI188" s="353"/>
      <c r="DJ188" s="353"/>
      <c r="DK188" s="353"/>
      <c r="DL188" s="353"/>
      <c r="DM188" s="353"/>
      <c r="DN188" s="353"/>
      <c r="DO188" s="353"/>
      <c r="DP188" s="353"/>
      <c r="DQ188" s="353"/>
      <c r="DR188" s="353"/>
      <c r="DS188" s="353"/>
      <c r="DT188" s="354"/>
      <c r="DU188" s="354"/>
    </row>
    <row r="189" spans="1:125" ht="14.25" customHeight="1" x14ac:dyDescent="0.25">
      <c r="A189" s="656"/>
      <c r="B189" s="743"/>
      <c r="C189" s="745"/>
      <c r="D189" s="762"/>
      <c r="E189" s="742"/>
      <c r="F189" s="762"/>
      <c r="G189" s="751"/>
      <c r="H189" s="665"/>
      <c r="I189" s="749"/>
      <c r="J189" s="665"/>
      <c r="K189" s="665"/>
      <c r="L189" s="58" t="s">
        <v>676</v>
      </c>
      <c r="M189" s="61" t="s">
        <v>677</v>
      </c>
      <c r="N189" s="589"/>
      <c r="O189" s="590"/>
      <c r="P189" s="82">
        <v>0</v>
      </c>
      <c r="Q189" s="82"/>
      <c r="R189" s="27"/>
      <c r="S189" s="274"/>
      <c r="T189" s="27"/>
      <c r="U189" s="27"/>
      <c r="V189" s="82"/>
      <c r="W189" s="274"/>
      <c r="X189" s="27"/>
      <c r="Y189" s="27"/>
      <c r="Z189" s="274"/>
      <c r="AA189" s="274"/>
      <c r="AB189" s="391"/>
      <c r="AC189" s="353"/>
      <c r="AD189" s="353"/>
      <c r="AE189" s="353"/>
      <c r="AF189" s="353"/>
      <c r="AG189" s="353"/>
      <c r="AH189" s="353"/>
      <c r="AI189" s="353"/>
      <c r="AJ189" s="353"/>
      <c r="AK189" s="353"/>
      <c r="AL189" s="353"/>
      <c r="AM189" s="353"/>
      <c r="AN189" s="353"/>
      <c r="AO189" s="353"/>
      <c r="AP189" s="353"/>
      <c r="AQ189" s="353"/>
      <c r="AR189" s="353"/>
      <c r="AS189" s="353"/>
      <c r="AT189" s="353"/>
      <c r="AU189" s="353"/>
      <c r="AV189" s="353"/>
      <c r="AW189" s="353"/>
      <c r="AX189" s="353"/>
      <c r="AY189" s="353"/>
      <c r="AZ189" s="353"/>
      <c r="BA189" s="353"/>
      <c r="BB189" s="353"/>
      <c r="BC189" s="353"/>
      <c r="BD189" s="353"/>
      <c r="BE189" s="353"/>
      <c r="BF189" s="353"/>
      <c r="BG189" s="353"/>
      <c r="BH189" s="353"/>
      <c r="BI189" s="353"/>
      <c r="BJ189" s="353"/>
      <c r="BK189" s="353"/>
      <c r="BL189" s="353"/>
      <c r="BM189" s="353"/>
      <c r="BN189" s="353"/>
      <c r="BO189" s="353"/>
      <c r="BP189" s="353"/>
      <c r="BQ189" s="353"/>
      <c r="BR189" s="353"/>
      <c r="BS189" s="353"/>
      <c r="BT189" s="353"/>
      <c r="BU189" s="353"/>
      <c r="BV189" s="353"/>
      <c r="BW189" s="353"/>
      <c r="BX189" s="353"/>
      <c r="BY189" s="353"/>
      <c r="BZ189" s="353"/>
      <c r="CA189" s="353"/>
      <c r="CB189" s="353"/>
      <c r="CC189" s="353"/>
      <c r="CD189" s="353"/>
      <c r="CE189" s="353"/>
      <c r="CF189" s="353"/>
      <c r="CG189" s="353"/>
      <c r="CH189" s="353"/>
      <c r="CI189" s="353"/>
      <c r="CJ189" s="353"/>
      <c r="CK189" s="353"/>
      <c r="CL189" s="353"/>
      <c r="CM189" s="353"/>
      <c r="CN189" s="353"/>
      <c r="CO189" s="353"/>
      <c r="CP189" s="353"/>
      <c r="CQ189" s="353"/>
      <c r="CR189" s="353"/>
      <c r="CS189" s="353"/>
      <c r="CT189" s="353"/>
      <c r="CU189" s="353"/>
      <c r="CV189" s="353"/>
      <c r="CW189" s="353"/>
      <c r="CX189" s="353"/>
      <c r="CY189" s="353"/>
      <c r="CZ189" s="353"/>
      <c r="DA189" s="353"/>
      <c r="DB189" s="353"/>
      <c r="DC189" s="353"/>
      <c r="DD189" s="353"/>
      <c r="DE189" s="353"/>
      <c r="DF189" s="353"/>
      <c r="DG189" s="353"/>
      <c r="DH189" s="353"/>
      <c r="DI189" s="353"/>
      <c r="DJ189" s="353"/>
      <c r="DK189" s="353"/>
      <c r="DL189" s="353"/>
      <c r="DM189" s="353"/>
      <c r="DN189" s="353"/>
      <c r="DO189" s="353"/>
      <c r="DP189" s="353"/>
      <c r="DQ189" s="353"/>
      <c r="DR189" s="353"/>
      <c r="DS189" s="353"/>
      <c r="DT189" s="354"/>
      <c r="DU189" s="354"/>
    </row>
    <row r="190" spans="1:125" ht="27.75" customHeight="1" x14ac:dyDescent="0.25">
      <c r="A190" s="656"/>
      <c r="B190" s="743"/>
      <c r="C190" s="745"/>
      <c r="D190" s="762"/>
      <c r="E190" s="742"/>
      <c r="F190" s="762"/>
      <c r="G190" s="751"/>
      <c r="H190" s="665"/>
      <c r="I190" s="749"/>
      <c r="J190" s="665"/>
      <c r="K190" s="665"/>
      <c r="L190" s="58" t="s">
        <v>678</v>
      </c>
      <c r="M190" s="61" t="s">
        <v>679</v>
      </c>
      <c r="N190" s="589"/>
      <c r="O190" s="590"/>
      <c r="P190" s="273">
        <v>0</v>
      </c>
      <c r="Q190" s="273"/>
      <c r="R190" s="303">
        <v>164375995.78899363</v>
      </c>
      <c r="S190" s="264"/>
      <c r="T190" s="264"/>
      <c r="U190" s="264"/>
      <c r="V190" s="273"/>
      <c r="W190" s="264"/>
      <c r="X190" s="74"/>
      <c r="Y190" s="264"/>
      <c r="Z190" s="264"/>
      <c r="AA190" s="264"/>
      <c r="AB190" s="391" t="s">
        <v>32</v>
      </c>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3"/>
      <c r="AY190" s="353"/>
      <c r="AZ190" s="353"/>
      <c r="BA190" s="353"/>
      <c r="BB190" s="353"/>
      <c r="BC190" s="353"/>
      <c r="BD190" s="353"/>
      <c r="BE190" s="353"/>
      <c r="BF190" s="353"/>
      <c r="BG190" s="353"/>
      <c r="BH190" s="353"/>
      <c r="BI190" s="353"/>
      <c r="BJ190" s="353"/>
      <c r="BK190" s="353"/>
      <c r="BL190" s="353"/>
      <c r="BM190" s="353"/>
      <c r="BN190" s="353"/>
      <c r="BO190" s="353"/>
      <c r="BP190" s="353"/>
      <c r="BQ190" s="353"/>
      <c r="BR190" s="353"/>
      <c r="BS190" s="353"/>
      <c r="BT190" s="353"/>
      <c r="BU190" s="353"/>
      <c r="BV190" s="353"/>
      <c r="BW190" s="353"/>
      <c r="BX190" s="353"/>
      <c r="BY190" s="353"/>
      <c r="BZ190" s="353"/>
      <c r="CA190" s="353"/>
      <c r="CB190" s="353"/>
      <c r="CC190" s="353"/>
      <c r="CD190" s="353"/>
      <c r="CE190" s="353"/>
      <c r="CF190" s="353"/>
      <c r="CG190" s="353"/>
      <c r="CH190" s="353"/>
      <c r="CI190" s="353"/>
      <c r="CJ190" s="353"/>
      <c r="CK190" s="353"/>
      <c r="CL190" s="353"/>
      <c r="CM190" s="353"/>
      <c r="CN190" s="353"/>
      <c r="CO190" s="353"/>
      <c r="CP190" s="353"/>
      <c r="CQ190" s="353"/>
      <c r="CR190" s="353"/>
      <c r="CS190" s="353"/>
      <c r="CT190" s="353"/>
      <c r="CU190" s="353"/>
      <c r="CV190" s="353"/>
      <c r="CW190" s="353"/>
      <c r="CX190" s="353"/>
      <c r="CY190" s="353"/>
      <c r="CZ190" s="353"/>
      <c r="DA190" s="353"/>
      <c r="DB190" s="353"/>
      <c r="DC190" s="353"/>
      <c r="DD190" s="353"/>
      <c r="DE190" s="353"/>
      <c r="DF190" s="353"/>
      <c r="DG190" s="353"/>
      <c r="DH190" s="353"/>
      <c r="DI190" s="353"/>
      <c r="DJ190" s="353"/>
      <c r="DK190" s="353"/>
      <c r="DL190" s="353"/>
      <c r="DM190" s="353"/>
      <c r="DN190" s="353"/>
      <c r="DO190" s="353"/>
      <c r="DP190" s="353"/>
      <c r="DQ190" s="353"/>
      <c r="DR190" s="353"/>
      <c r="DS190" s="353"/>
      <c r="DT190" s="354"/>
      <c r="DU190" s="354"/>
    </row>
    <row r="191" spans="1:125" ht="44.25" customHeight="1" x14ac:dyDescent="0.25">
      <c r="A191" s="656"/>
      <c r="B191" s="743"/>
      <c r="C191" s="745"/>
      <c r="D191" s="762"/>
      <c r="E191" s="741"/>
      <c r="F191" s="762"/>
      <c r="G191" s="736"/>
      <c r="H191" s="665"/>
      <c r="I191" s="110" t="s">
        <v>617</v>
      </c>
      <c r="J191" s="43" t="s">
        <v>618</v>
      </c>
      <c r="K191" s="43" t="s">
        <v>619</v>
      </c>
      <c r="L191" s="58" t="s">
        <v>665</v>
      </c>
      <c r="M191" s="61" t="s">
        <v>666</v>
      </c>
      <c r="N191" s="589"/>
      <c r="O191" s="590"/>
      <c r="P191" s="27">
        <v>0</v>
      </c>
      <c r="Q191" s="27"/>
      <c r="R191" s="27"/>
      <c r="S191" s="274"/>
      <c r="T191" s="274"/>
      <c r="U191" s="307">
        <v>630828754.33534408</v>
      </c>
      <c r="V191" s="27"/>
      <c r="W191" s="307">
        <v>513268377.78603613</v>
      </c>
      <c r="X191" s="27"/>
      <c r="Y191" s="307">
        <v>1290728210.2942069</v>
      </c>
      <c r="Z191" s="27"/>
      <c r="AA191" s="307">
        <v>894842644.58533096</v>
      </c>
      <c r="AB191" s="391" t="s">
        <v>32</v>
      </c>
      <c r="AC191" s="353"/>
      <c r="AD191" s="353"/>
      <c r="AE191" s="353"/>
      <c r="AF191" s="353"/>
      <c r="AG191" s="353"/>
      <c r="AH191" s="353"/>
      <c r="AI191" s="353"/>
      <c r="AJ191" s="353"/>
      <c r="AK191" s="353"/>
      <c r="AL191" s="353"/>
      <c r="AM191" s="353"/>
      <c r="AN191" s="353"/>
      <c r="AO191" s="353"/>
      <c r="AP191" s="353"/>
      <c r="AQ191" s="353"/>
      <c r="AR191" s="353"/>
      <c r="AS191" s="353"/>
      <c r="AT191" s="353"/>
      <c r="AU191" s="353"/>
      <c r="AV191" s="353"/>
      <c r="AW191" s="353"/>
      <c r="AX191" s="353"/>
      <c r="AY191" s="353"/>
      <c r="AZ191" s="353"/>
      <c r="BA191" s="353"/>
      <c r="BB191" s="353"/>
      <c r="BC191" s="353"/>
      <c r="BD191" s="353"/>
      <c r="BE191" s="353"/>
      <c r="BF191" s="353"/>
      <c r="BG191" s="353"/>
      <c r="BH191" s="353"/>
      <c r="BI191" s="353"/>
      <c r="BJ191" s="353"/>
      <c r="BK191" s="353"/>
      <c r="BL191" s="353"/>
      <c r="BM191" s="353"/>
      <c r="BN191" s="353"/>
      <c r="BO191" s="353"/>
      <c r="BP191" s="353"/>
      <c r="BQ191" s="353"/>
      <c r="BR191" s="353"/>
      <c r="BS191" s="353"/>
      <c r="BT191" s="353"/>
      <c r="BU191" s="353"/>
      <c r="BV191" s="353"/>
      <c r="BW191" s="353"/>
      <c r="BX191" s="353"/>
      <c r="BY191" s="353"/>
      <c r="BZ191" s="353"/>
      <c r="CA191" s="353"/>
      <c r="CB191" s="353"/>
      <c r="CC191" s="353"/>
      <c r="CD191" s="353"/>
      <c r="CE191" s="353"/>
      <c r="CF191" s="353"/>
      <c r="CG191" s="353"/>
      <c r="CH191" s="353"/>
      <c r="CI191" s="353"/>
      <c r="CJ191" s="353"/>
      <c r="CK191" s="353"/>
      <c r="CL191" s="353"/>
      <c r="CM191" s="353"/>
      <c r="CN191" s="353"/>
      <c r="CO191" s="353"/>
      <c r="CP191" s="353"/>
      <c r="CQ191" s="353"/>
      <c r="CR191" s="353"/>
      <c r="CS191" s="353"/>
      <c r="CT191" s="353"/>
      <c r="CU191" s="353"/>
      <c r="CV191" s="353"/>
      <c r="CW191" s="353"/>
      <c r="CX191" s="353"/>
      <c r="CY191" s="353"/>
      <c r="CZ191" s="353"/>
      <c r="DA191" s="353"/>
      <c r="DB191" s="353"/>
      <c r="DC191" s="353"/>
      <c r="DD191" s="353"/>
      <c r="DE191" s="353"/>
      <c r="DF191" s="353"/>
      <c r="DG191" s="353"/>
      <c r="DH191" s="353"/>
      <c r="DI191" s="353"/>
      <c r="DJ191" s="353"/>
      <c r="DK191" s="353"/>
      <c r="DL191" s="353"/>
      <c r="DM191" s="353"/>
      <c r="DN191" s="353"/>
      <c r="DO191" s="353"/>
      <c r="DP191" s="353"/>
      <c r="DQ191" s="353"/>
      <c r="DR191" s="353"/>
      <c r="DS191" s="353"/>
      <c r="DT191" s="354"/>
      <c r="DU191" s="354"/>
    </row>
    <row r="192" spans="1:125" ht="45" customHeight="1" x14ac:dyDescent="0.25">
      <c r="A192" s="656"/>
      <c r="B192" s="743"/>
      <c r="C192" s="745"/>
      <c r="D192" s="762"/>
      <c r="E192" s="96">
        <v>0.03</v>
      </c>
      <c r="F192" s="762"/>
      <c r="G192" s="26" t="s">
        <v>680</v>
      </c>
      <c r="H192" s="43" t="s">
        <v>681</v>
      </c>
      <c r="I192" s="110" t="s">
        <v>672</v>
      </c>
      <c r="J192" s="43" t="s">
        <v>673</v>
      </c>
      <c r="K192" s="43" t="s">
        <v>64</v>
      </c>
      <c r="L192" s="58" t="s">
        <v>682</v>
      </c>
      <c r="M192" s="61" t="s">
        <v>683</v>
      </c>
      <c r="N192" s="589"/>
      <c r="O192" s="590"/>
      <c r="P192" s="264">
        <v>0</v>
      </c>
      <c r="Q192" s="264"/>
      <c r="R192" s="308">
        <v>54791998.596331209</v>
      </c>
      <c r="S192" s="264"/>
      <c r="T192" s="264"/>
      <c r="U192" s="264"/>
      <c r="V192" s="264"/>
      <c r="W192" s="264"/>
      <c r="X192" s="264"/>
      <c r="Y192" s="264"/>
      <c r="Z192" s="264"/>
      <c r="AA192" s="264"/>
      <c r="AB192" s="391" t="s">
        <v>32</v>
      </c>
      <c r="AC192" s="353"/>
      <c r="AD192" s="353"/>
      <c r="AE192" s="353"/>
      <c r="AF192" s="353"/>
      <c r="AG192" s="353"/>
      <c r="AH192" s="353"/>
      <c r="AI192" s="353"/>
      <c r="AJ192" s="353"/>
      <c r="AK192" s="353"/>
      <c r="AL192" s="353"/>
      <c r="AM192" s="353"/>
      <c r="AN192" s="353"/>
      <c r="AO192" s="353"/>
      <c r="AP192" s="353"/>
      <c r="AQ192" s="353"/>
      <c r="AR192" s="353"/>
      <c r="AS192" s="353"/>
      <c r="AT192" s="353"/>
      <c r="AU192" s="353"/>
      <c r="AV192" s="353"/>
      <c r="AW192" s="353"/>
      <c r="AX192" s="353"/>
      <c r="AY192" s="353"/>
      <c r="AZ192" s="353"/>
      <c r="BA192" s="353"/>
      <c r="BB192" s="353"/>
      <c r="BC192" s="353"/>
      <c r="BD192" s="353"/>
      <c r="BE192" s="353"/>
      <c r="BF192" s="353"/>
      <c r="BG192" s="353"/>
      <c r="BH192" s="353"/>
      <c r="BI192" s="353"/>
      <c r="BJ192" s="353"/>
      <c r="BK192" s="353"/>
      <c r="BL192" s="353"/>
      <c r="BM192" s="353"/>
      <c r="BN192" s="353"/>
      <c r="BO192" s="353"/>
      <c r="BP192" s="353"/>
      <c r="BQ192" s="353"/>
      <c r="BR192" s="353"/>
      <c r="BS192" s="353"/>
      <c r="BT192" s="353"/>
      <c r="BU192" s="353"/>
      <c r="BV192" s="353"/>
      <c r="BW192" s="353"/>
      <c r="BX192" s="353"/>
      <c r="BY192" s="353"/>
      <c r="BZ192" s="353"/>
      <c r="CA192" s="353"/>
      <c r="CB192" s="353"/>
      <c r="CC192" s="353"/>
      <c r="CD192" s="353"/>
      <c r="CE192" s="353"/>
      <c r="CF192" s="353"/>
      <c r="CG192" s="353"/>
      <c r="CH192" s="353"/>
      <c r="CI192" s="353"/>
      <c r="CJ192" s="353"/>
      <c r="CK192" s="353"/>
      <c r="CL192" s="353"/>
      <c r="CM192" s="353"/>
      <c r="CN192" s="353"/>
      <c r="CO192" s="353"/>
      <c r="CP192" s="353"/>
      <c r="CQ192" s="353"/>
      <c r="CR192" s="353"/>
      <c r="CS192" s="353"/>
      <c r="CT192" s="353"/>
      <c r="CU192" s="353"/>
      <c r="CV192" s="353"/>
      <c r="CW192" s="353"/>
      <c r="CX192" s="353"/>
      <c r="CY192" s="353"/>
      <c r="CZ192" s="353"/>
      <c r="DA192" s="353"/>
      <c r="DB192" s="353"/>
      <c r="DC192" s="353"/>
      <c r="DD192" s="353"/>
      <c r="DE192" s="353"/>
      <c r="DF192" s="353"/>
      <c r="DG192" s="353"/>
      <c r="DH192" s="353"/>
      <c r="DI192" s="353"/>
      <c r="DJ192" s="353"/>
      <c r="DK192" s="353"/>
      <c r="DL192" s="353"/>
      <c r="DM192" s="353"/>
      <c r="DN192" s="353"/>
      <c r="DO192" s="353"/>
      <c r="DP192" s="353"/>
      <c r="DQ192" s="353"/>
      <c r="DR192" s="353"/>
      <c r="DS192" s="353"/>
      <c r="DT192" s="354"/>
      <c r="DU192" s="354"/>
    </row>
    <row r="193" spans="1:125" ht="16.5" customHeight="1" x14ac:dyDescent="0.25">
      <c r="A193" s="656"/>
      <c r="B193" s="743"/>
      <c r="C193" s="745"/>
      <c r="D193" s="762"/>
      <c r="E193" s="740">
        <v>0.02</v>
      </c>
      <c r="F193" s="762"/>
      <c r="G193" s="750" t="s">
        <v>684</v>
      </c>
      <c r="H193" s="665" t="s">
        <v>685</v>
      </c>
      <c r="I193" s="752" t="s">
        <v>672</v>
      </c>
      <c r="J193" s="753" t="s">
        <v>673</v>
      </c>
      <c r="K193" s="754" t="s">
        <v>64</v>
      </c>
      <c r="L193" s="58" t="s">
        <v>686</v>
      </c>
      <c r="M193" s="61" t="s">
        <v>687</v>
      </c>
      <c r="N193" s="589"/>
      <c r="O193" s="590"/>
      <c r="P193" s="27">
        <v>0</v>
      </c>
      <c r="Q193" s="27"/>
      <c r="R193" s="307">
        <v>146111996.25688323</v>
      </c>
      <c r="S193" s="274"/>
      <c r="T193" s="274"/>
      <c r="U193" s="27"/>
      <c r="V193" s="27"/>
      <c r="W193" s="274"/>
      <c r="X193" s="274"/>
      <c r="Y193" s="274"/>
      <c r="Z193" s="274"/>
      <c r="AA193" s="274"/>
      <c r="AB193" s="391" t="s">
        <v>32</v>
      </c>
      <c r="AC193" s="353"/>
      <c r="AD193" s="353"/>
      <c r="AE193" s="353"/>
      <c r="AF193" s="353"/>
      <c r="AG193" s="353"/>
      <c r="AH193" s="353"/>
      <c r="AI193" s="353"/>
      <c r="AJ193" s="353"/>
      <c r="AK193" s="353"/>
      <c r="AL193" s="353"/>
      <c r="AM193" s="353"/>
      <c r="AN193" s="353"/>
      <c r="AO193" s="353"/>
      <c r="AP193" s="353"/>
      <c r="AQ193" s="353"/>
      <c r="AR193" s="353"/>
      <c r="AS193" s="353"/>
      <c r="AT193" s="353"/>
      <c r="AU193" s="353"/>
      <c r="AV193" s="353"/>
      <c r="AW193" s="353"/>
      <c r="AX193" s="353"/>
      <c r="AY193" s="353"/>
      <c r="AZ193" s="353"/>
      <c r="BA193" s="353"/>
      <c r="BB193" s="353"/>
      <c r="BC193" s="353"/>
      <c r="BD193" s="353"/>
      <c r="BE193" s="353"/>
      <c r="BF193" s="353"/>
      <c r="BG193" s="353"/>
      <c r="BH193" s="353"/>
      <c r="BI193" s="353"/>
      <c r="BJ193" s="353"/>
      <c r="BK193" s="353"/>
      <c r="BL193" s="353"/>
      <c r="BM193" s="353"/>
      <c r="BN193" s="353"/>
      <c r="BO193" s="353"/>
      <c r="BP193" s="353"/>
      <c r="BQ193" s="353"/>
      <c r="BR193" s="353"/>
      <c r="BS193" s="353"/>
      <c r="BT193" s="353"/>
      <c r="BU193" s="353"/>
      <c r="BV193" s="353"/>
      <c r="BW193" s="353"/>
      <c r="BX193" s="353"/>
      <c r="BY193" s="353"/>
      <c r="BZ193" s="353"/>
      <c r="CA193" s="353"/>
      <c r="CB193" s="353"/>
      <c r="CC193" s="353"/>
      <c r="CD193" s="353"/>
      <c r="CE193" s="353"/>
      <c r="CF193" s="353"/>
      <c r="CG193" s="353"/>
      <c r="CH193" s="353"/>
      <c r="CI193" s="353"/>
      <c r="CJ193" s="353"/>
      <c r="CK193" s="353"/>
      <c r="CL193" s="353"/>
      <c r="CM193" s="353"/>
      <c r="CN193" s="353"/>
      <c r="CO193" s="353"/>
      <c r="CP193" s="353"/>
      <c r="CQ193" s="353"/>
      <c r="CR193" s="353"/>
      <c r="CS193" s="353"/>
      <c r="CT193" s="353"/>
      <c r="CU193" s="353"/>
      <c r="CV193" s="353"/>
      <c r="CW193" s="353"/>
      <c r="CX193" s="353"/>
      <c r="CY193" s="353"/>
      <c r="CZ193" s="353"/>
      <c r="DA193" s="353"/>
      <c r="DB193" s="353"/>
      <c r="DC193" s="353"/>
      <c r="DD193" s="353"/>
      <c r="DE193" s="353"/>
      <c r="DF193" s="353"/>
      <c r="DG193" s="353"/>
      <c r="DH193" s="353"/>
      <c r="DI193" s="353"/>
      <c r="DJ193" s="353"/>
      <c r="DK193" s="353"/>
      <c r="DL193" s="353"/>
      <c r="DM193" s="353"/>
      <c r="DN193" s="353"/>
      <c r="DO193" s="353"/>
      <c r="DP193" s="353"/>
      <c r="DQ193" s="353"/>
      <c r="DR193" s="353"/>
      <c r="DS193" s="353"/>
      <c r="DT193" s="354"/>
      <c r="DU193" s="354"/>
    </row>
    <row r="194" spans="1:125" ht="33" customHeight="1" x14ac:dyDescent="0.25">
      <c r="A194" s="656"/>
      <c r="B194" s="743"/>
      <c r="C194" s="745"/>
      <c r="D194" s="762"/>
      <c r="E194" s="742"/>
      <c r="F194" s="762"/>
      <c r="G194" s="750"/>
      <c r="H194" s="665"/>
      <c r="I194" s="752"/>
      <c r="J194" s="753"/>
      <c r="K194" s="754"/>
      <c r="L194" s="58" t="s">
        <v>688</v>
      </c>
      <c r="M194" s="61" t="s">
        <v>689</v>
      </c>
      <c r="N194" s="589"/>
      <c r="O194" s="590"/>
      <c r="P194" s="264">
        <v>0</v>
      </c>
      <c r="Q194" s="264"/>
      <c r="R194" s="264"/>
      <c r="S194" s="264"/>
      <c r="T194" s="264"/>
      <c r="U194" s="264"/>
      <c r="V194" s="264"/>
      <c r="W194" s="264"/>
      <c r="X194" s="264"/>
      <c r="Y194" s="264"/>
      <c r="Z194" s="264"/>
      <c r="AA194" s="264"/>
      <c r="AB194" s="391"/>
      <c r="AC194" s="353"/>
      <c r="AD194" s="353"/>
      <c r="AE194" s="353"/>
      <c r="AF194" s="353"/>
      <c r="AG194" s="353"/>
      <c r="AH194" s="353"/>
      <c r="AI194" s="353"/>
      <c r="AJ194" s="353"/>
      <c r="AK194" s="353"/>
      <c r="AL194" s="353"/>
      <c r="AM194" s="353"/>
      <c r="AN194" s="353"/>
      <c r="AO194" s="353"/>
      <c r="AP194" s="353"/>
      <c r="AQ194" s="353"/>
      <c r="AR194" s="353"/>
      <c r="AS194" s="353"/>
      <c r="AT194" s="353"/>
      <c r="AU194" s="353"/>
      <c r="AV194" s="353"/>
      <c r="AW194" s="353"/>
      <c r="AX194" s="353"/>
      <c r="AY194" s="353"/>
      <c r="AZ194" s="353"/>
      <c r="BA194" s="353"/>
      <c r="BB194" s="353"/>
      <c r="BC194" s="353"/>
      <c r="BD194" s="353"/>
      <c r="BE194" s="353"/>
      <c r="BF194" s="353"/>
      <c r="BG194" s="353"/>
      <c r="BH194" s="353"/>
      <c r="BI194" s="353"/>
      <c r="BJ194" s="353"/>
      <c r="BK194" s="353"/>
      <c r="BL194" s="353"/>
      <c r="BM194" s="353"/>
      <c r="BN194" s="353"/>
      <c r="BO194" s="353"/>
      <c r="BP194" s="353"/>
      <c r="BQ194" s="353"/>
      <c r="BR194" s="353"/>
      <c r="BS194" s="353"/>
      <c r="BT194" s="353"/>
      <c r="BU194" s="353"/>
      <c r="BV194" s="353"/>
      <c r="BW194" s="353"/>
      <c r="BX194" s="353"/>
      <c r="BY194" s="353"/>
      <c r="BZ194" s="353"/>
      <c r="CA194" s="353"/>
      <c r="CB194" s="353"/>
      <c r="CC194" s="353"/>
      <c r="CD194" s="353"/>
      <c r="CE194" s="353"/>
      <c r="CF194" s="353"/>
      <c r="CG194" s="353"/>
      <c r="CH194" s="353"/>
      <c r="CI194" s="353"/>
      <c r="CJ194" s="353"/>
      <c r="CK194" s="353"/>
      <c r="CL194" s="353"/>
      <c r="CM194" s="353"/>
      <c r="CN194" s="353"/>
      <c r="CO194" s="353"/>
      <c r="CP194" s="353"/>
      <c r="CQ194" s="353"/>
      <c r="CR194" s="353"/>
      <c r="CS194" s="353"/>
      <c r="CT194" s="353"/>
      <c r="CU194" s="353"/>
      <c r="CV194" s="353"/>
      <c r="CW194" s="353"/>
      <c r="CX194" s="353"/>
      <c r="CY194" s="353"/>
      <c r="CZ194" s="353"/>
      <c r="DA194" s="353"/>
      <c r="DB194" s="353"/>
      <c r="DC194" s="353"/>
      <c r="DD194" s="353"/>
      <c r="DE194" s="353"/>
      <c r="DF194" s="353"/>
      <c r="DG194" s="353"/>
      <c r="DH194" s="353"/>
      <c r="DI194" s="353"/>
      <c r="DJ194" s="353"/>
      <c r="DK194" s="353"/>
      <c r="DL194" s="353"/>
      <c r="DM194" s="353"/>
      <c r="DN194" s="353"/>
      <c r="DO194" s="353"/>
      <c r="DP194" s="353"/>
      <c r="DQ194" s="353"/>
      <c r="DR194" s="353"/>
      <c r="DS194" s="353"/>
      <c r="DT194" s="354"/>
      <c r="DU194" s="354"/>
    </row>
    <row r="195" spans="1:125" ht="36.75" customHeight="1" x14ac:dyDescent="0.25">
      <c r="A195" s="656"/>
      <c r="B195" s="743"/>
      <c r="C195" s="745"/>
      <c r="D195" s="762"/>
      <c r="E195" s="741"/>
      <c r="F195" s="762"/>
      <c r="G195" s="750"/>
      <c r="H195" s="665"/>
      <c r="I195" s="752"/>
      <c r="J195" s="753"/>
      <c r="K195" s="754"/>
      <c r="L195" s="58" t="s">
        <v>690</v>
      </c>
      <c r="M195" s="61" t="s">
        <v>691</v>
      </c>
      <c r="N195" s="589"/>
      <c r="O195" s="590"/>
      <c r="P195" s="27">
        <v>0</v>
      </c>
      <c r="Q195" s="27"/>
      <c r="R195" s="27"/>
      <c r="S195" s="27"/>
      <c r="T195" s="27"/>
      <c r="U195" s="27"/>
      <c r="V195" s="27"/>
      <c r="W195" s="27"/>
      <c r="X195" s="27"/>
      <c r="Y195" s="27"/>
      <c r="Z195" s="27"/>
      <c r="AA195" s="27"/>
      <c r="AB195" s="391"/>
      <c r="AC195" s="353"/>
      <c r="AD195" s="353"/>
      <c r="AE195" s="353"/>
      <c r="AF195" s="353"/>
      <c r="AG195" s="353"/>
      <c r="AH195" s="353"/>
      <c r="AI195" s="353"/>
      <c r="AJ195" s="353"/>
      <c r="AK195" s="353"/>
      <c r="AL195" s="353"/>
      <c r="AM195" s="353"/>
      <c r="AN195" s="353"/>
      <c r="AO195" s="353"/>
      <c r="AP195" s="353"/>
      <c r="AQ195" s="353"/>
      <c r="AR195" s="353"/>
      <c r="AS195" s="353"/>
      <c r="AT195" s="353"/>
      <c r="AU195" s="353"/>
      <c r="AV195" s="353"/>
      <c r="AW195" s="353"/>
      <c r="AX195" s="353"/>
      <c r="AY195" s="353"/>
      <c r="AZ195" s="353"/>
      <c r="BA195" s="353"/>
      <c r="BB195" s="353"/>
      <c r="BC195" s="353"/>
      <c r="BD195" s="353"/>
      <c r="BE195" s="353"/>
      <c r="BF195" s="353"/>
      <c r="BG195" s="353"/>
      <c r="BH195" s="353"/>
      <c r="BI195" s="353"/>
      <c r="BJ195" s="353"/>
      <c r="BK195" s="353"/>
      <c r="BL195" s="353"/>
      <c r="BM195" s="353"/>
      <c r="BN195" s="353"/>
      <c r="BO195" s="353"/>
      <c r="BP195" s="353"/>
      <c r="BQ195" s="353"/>
      <c r="BR195" s="353"/>
      <c r="BS195" s="353"/>
      <c r="BT195" s="353"/>
      <c r="BU195" s="353"/>
      <c r="BV195" s="353"/>
      <c r="BW195" s="353"/>
      <c r="BX195" s="353"/>
      <c r="BY195" s="353"/>
      <c r="BZ195" s="353"/>
      <c r="CA195" s="353"/>
      <c r="CB195" s="353"/>
      <c r="CC195" s="353"/>
      <c r="CD195" s="353"/>
      <c r="CE195" s="353"/>
      <c r="CF195" s="353"/>
      <c r="CG195" s="353"/>
      <c r="CH195" s="353"/>
      <c r="CI195" s="353"/>
      <c r="CJ195" s="353"/>
      <c r="CK195" s="353"/>
      <c r="CL195" s="353"/>
      <c r="CM195" s="353"/>
      <c r="CN195" s="353"/>
      <c r="CO195" s="353"/>
      <c r="CP195" s="353"/>
      <c r="CQ195" s="353"/>
      <c r="CR195" s="353"/>
      <c r="CS195" s="353"/>
      <c r="CT195" s="353"/>
      <c r="CU195" s="353"/>
      <c r="CV195" s="353"/>
      <c r="CW195" s="353"/>
      <c r="CX195" s="353"/>
      <c r="CY195" s="353"/>
      <c r="CZ195" s="353"/>
      <c r="DA195" s="353"/>
      <c r="DB195" s="353"/>
      <c r="DC195" s="353"/>
      <c r="DD195" s="353"/>
      <c r="DE195" s="353"/>
      <c r="DF195" s="353"/>
      <c r="DG195" s="353"/>
      <c r="DH195" s="353"/>
      <c r="DI195" s="353"/>
      <c r="DJ195" s="353"/>
      <c r="DK195" s="353"/>
      <c r="DL195" s="353"/>
      <c r="DM195" s="353"/>
      <c r="DN195" s="353"/>
      <c r="DO195" s="353"/>
      <c r="DP195" s="353"/>
      <c r="DQ195" s="353"/>
      <c r="DR195" s="353"/>
      <c r="DS195" s="353"/>
      <c r="DT195" s="354"/>
      <c r="DU195" s="354"/>
    </row>
    <row r="196" spans="1:125" ht="49.5" customHeight="1" x14ac:dyDescent="0.25">
      <c r="A196" s="656"/>
      <c r="B196" s="743"/>
      <c r="C196" s="745"/>
      <c r="D196" s="762"/>
      <c r="E196" s="329"/>
      <c r="F196" s="762"/>
      <c r="G196" s="328" t="s">
        <v>909</v>
      </c>
      <c r="H196" s="320" t="s">
        <v>911</v>
      </c>
      <c r="I196" s="388" t="s">
        <v>672</v>
      </c>
      <c r="J196" s="389" t="s">
        <v>673</v>
      </c>
      <c r="K196" s="390" t="s">
        <v>64</v>
      </c>
      <c r="L196" s="326" t="s">
        <v>674</v>
      </c>
      <c r="M196" s="61" t="s">
        <v>675</v>
      </c>
      <c r="N196" s="589"/>
      <c r="O196" s="590"/>
      <c r="P196" s="27">
        <v>0</v>
      </c>
      <c r="Q196" s="27"/>
      <c r="R196" s="27"/>
      <c r="S196" s="401">
        <v>50000000</v>
      </c>
      <c r="T196" s="27"/>
      <c r="U196" s="27"/>
      <c r="V196" s="27"/>
      <c r="W196" s="401">
        <v>59400000</v>
      </c>
      <c r="X196" s="27"/>
      <c r="Y196" s="27"/>
      <c r="Z196" s="308">
        <v>62350000</v>
      </c>
      <c r="AA196" s="27"/>
      <c r="AB196" s="391" t="s">
        <v>32</v>
      </c>
      <c r="AC196" s="353"/>
      <c r="AD196" s="353"/>
      <c r="AE196" s="353"/>
      <c r="AF196" s="353"/>
      <c r="AG196" s="353"/>
      <c r="AH196" s="353"/>
      <c r="AI196" s="353"/>
      <c r="AJ196" s="353"/>
      <c r="AK196" s="353"/>
      <c r="AL196" s="353"/>
      <c r="AM196" s="353"/>
      <c r="AN196" s="353"/>
      <c r="AO196" s="353"/>
      <c r="AP196" s="353"/>
      <c r="AQ196" s="353"/>
      <c r="AR196" s="353"/>
      <c r="AS196" s="353"/>
      <c r="AT196" s="353"/>
      <c r="AU196" s="353"/>
      <c r="AV196" s="353"/>
      <c r="AW196" s="353"/>
      <c r="AX196" s="353"/>
      <c r="AY196" s="353"/>
      <c r="AZ196" s="353"/>
      <c r="BA196" s="353"/>
      <c r="BB196" s="353"/>
      <c r="BC196" s="353"/>
      <c r="BD196" s="353"/>
      <c r="BE196" s="353"/>
      <c r="BF196" s="353"/>
      <c r="BG196" s="353"/>
      <c r="BH196" s="353"/>
      <c r="BI196" s="353"/>
      <c r="BJ196" s="353"/>
      <c r="BK196" s="353"/>
      <c r="BL196" s="353"/>
      <c r="BM196" s="353"/>
      <c r="BN196" s="353"/>
      <c r="BO196" s="353"/>
      <c r="BP196" s="353"/>
      <c r="BQ196" s="353"/>
      <c r="BR196" s="353"/>
      <c r="BS196" s="353"/>
      <c r="BT196" s="353"/>
      <c r="BU196" s="353"/>
      <c r="BV196" s="353"/>
      <c r="BW196" s="353"/>
      <c r="BX196" s="353"/>
      <c r="BY196" s="353"/>
      <c r="BZ196" s="353"/>
      <c r="CA196" s="353"/>
      <c r="CB196" s="353"/>
      <c r="CC196" s="353"/>
      <c r="CD196" s="353"/>
      <c r="CE196" s="353"/>
      <c r="CF196" s="353"/>
      <c r="CG196" s="353"/>
      <c r="CH196" s="353"/>
      <c r="CI196" s="353"/>
      <c r="CJ196" s="353"/>
      <c r="CK196" s="353"/>
      <c r="CL196" s="353"/>
      <c r="CM196" s="353"/>
      <c r="CN196" s="353"/>
      <c r="CO196" s="353"/>
      <c r="CP196" s="353"/>
      <c r="CQ196" s="353"/>
      <c r="CR196" s="353"/>
      <c r="CS196" s="353"/>
      <c r="CT196" s="353"/>
      <c r="CU196" s="353"/>
      <c r="CV196" s="353"/>
      <c r="CW196" s="353"/>
      <c r="CX196" s="353"/>
      <c r="CY196" s="353"/>
      <c r="CZ196" s="353"/>
      <c r="DA196" s="353"/>
      <c r="DB196" s="353"/>
      <c r="DC196" s="353"/>
      <c r="DD196" s="353"/>
      <c r="DE196" s="353"/>
      <c r="DF196" s="353"/>
      <c r="DG196" s="353"/>
      <c r="DH196" s="353"/>
      <c r="DI196" s="353"/>
      <c r="DJ196" s="353"/>
      <c r="DK196" s="353"/>
      <c r="DL196" s="353"/>
      <c r="DM196" s="353"/>
      <c r="DN196" s="353"/>
      <c r="DO196" s="353"/>
      <c r="DP196" s="353"/>
      <c r="DQ196" s="353"/>
      <c r="DR196" s="353"/>
      <c r="DS196" s="353"/>
      <c r="DT196" s="354"/>
      <c r="DU196" s="354"/>
    </row>
    <row r="197" spans="1:125" ht="36.75" customHeight="1" x14ac:dyDescent="0.25">
      <c r="A197" s="656"/>
      <c r="B197" s="743"/>
      <c r="C197" s="745"/>
      <c r="D197" s="763"/>
      <c r="E197" s="329"/>
      <c r="F197" s="763"/>
      <c r="G197" s="328" t="s">
        <v>910</v>
      </c>
      <c r="H197" s="320" t="s">
        <v>912</v>
      </c>
      <c r="I197" s="388" t="s">
        <v>672</v>
      </c>
      <c r="J197" s="389" t="s">
        <v>673</v>
      </c>
      <c r="K197" s="390" t="s">
        <v>64</v>
      </c>
      <c r="L197" s="326" t="s">
        <v>678</v>
      </c>
      <c r="M197" s="61" t="s">
        <v>913</v>
      </c>
      <c r="N197" s="589"/>
      <c r="O197" s="590"/>
      <c r="P197" s="27">
        <v>0</v>
      </c>
      <c r="Q197" s="27"/>
      <c r="R197" s="27"/>
      <c r="S197" s="27"/>
      <c r="T197" s="401">
        <v>50000000</v>
      </c>
      <c r="U197" s="27"/>
      <c r="V197" s="27"/>
      <c r="W197" s="27"/>
      <c r="X197" s="401">
        <v>60232000</v>
      </c>
      <c r="Y197" s="27"/>
      <c r="Z197" s="27"/>
      <c r="AA197" s="401">
        <v>63452000</v>
      </c>
      <c r="AB197" s="391" t="s">
        <v>32</v>
      </c>
      <c r="AC197" s="353"/>
      <c r="AD197" s="353"/>
      <c r="AE197" s="353"/>
      <c r="AF197" s="353"/>
      <c r="AG197" s="353"/>
      <c r="AH197" s="353"/>
      <c r="AI197" s="353"/>
      <c r="AJ197" s="353"/>
      <c r="AK197" s="353"/>
      <c r="AL197" s="353"/>
      <c r="AM197" s="353"/>
      <c r="AN197" s="353"/>
      <c r="AO197" s="353"/>
      <c r="AP197" s="353"/>
      <c r="AQ197" s="353"/>
      <c r="AR197" s="353"/>
      <c r="AS197" s="353"/>
      <c r="AT197" s="353"/>
      <c r="AU197" s="353"/>
      <c r="AV197" s="353"/>
      <c r="AW197" s="353"/>
      <c r="AX197" s="353"/>
      <c r="AY197" s="353"/>
      <c r="AZ197" s="353"/>
      <c r="BA197" s="353"/>
      <c r="BB197" s="353"/>
      <c r="BC197" s="353"/>
      <c r="BD197" s="353"/>
      <c r="BE197" s="353"/>
      <c r="BF197" s="353"/>
      <c r="BG197" s="353"/>
      <c r="BH197" s="353"/>
      <c r="BI197" s="353"/>
      <c r="BJ197" s="353"/>
      <c r="BK197" s="353"/>
      <c r="BL197" s="353"/>
      <c r="BM197" s="353"/>
      <c r="BN197" s="353"/>
      <c r="BO197" s="353"/>
      <c r="BP197" s="353"/>
      <c r="BQ197" s="353"/>
      <c r="BR197" s="353"/>
      <c r="BS197" s="353"/>
      <c r="BT197" s="353"/>
      <c r="BU197" s="353"/>
      <c r="BV197" s="353"/>
      <c r="BW197" s="353"/>
      <c r="BX197" s="353"/>
      <c r="BY197" s="353"/>
      <c r="BZ197" s="353"/>
      <c r="CA197" s="353"/>
      <c r="CB197" s="353"/>
      <c r="CC197" s="353"/>
      <c r="CD197" s="353"/>
      <c r="CE197" s="353"/>
      <c r="CF197" s="353"/>
      <c r="CG197" s="353"/>
      <c r="CH197" s="353"/>
      <c r="CI197" s="353"/>
      <c r="CJ197" s="353"/>
      <c r="CK197" s="353"/>
      <c r="CL197" s="353"/>
      <c r="CM197" s="353"/>
      <c r="CN197" s="353"/>
      <c r="CO197" s="353"/>
      <c r="CP197" s="353"/>
      <c r="CQ197" s="353"/>
      <c r="CR197" s="353"/>
      <c r="CS197" s="353"/>
      <c r="CT197" s="353"/>
      <c r="CU197" s="353"/>
      <c r="CV197" s="353"/>
      <c r="CW197" s="353"/>
      <c r="CX197" s="353"/>
      <c r="CY197" s="353"/>
      <c r="CZ197" s="353"/>
      <c r="DA197" s="353"/>
      <c r="DB197" s="353"/>
      <c r="DC197" s="353"/>
      <c r="DD197" s="353"/>
      <c r="DE197" s="353"/>
      <c r="DF197" s="353"/>
      <c r="DG197" s="353"/>
      <c r="DH197" s="353"/>
      <c r="DI197" s="353"/>
      <c r="DJ197" s="353"/>
      <c r="DK197" s="353"/>
      <c r="DL197" s="353"/>
      <c r="DM197" s="353"/>
      <c r="DN197" s="353"/>
      <c r="DO197" s="353"/>
      <c r="DP197" s="353"/>
      <c r="DQ197" s="353"/>
      <c r="DR197" s="353"/>
      <c r="DS197" s="353"/>
      <c r="DT197" s="354"/>
      <c r="DU197" s="354"/>
    </row>
    <row r="198" spans="1:125" s="121" customFormat="1" ht="19.5" customHeight="1" x14ac:dyDescent="0.25">
      <c r="A198" s="656"/>
      <c r="B198" s="743"/>
      <c r="C198" s="745"/>
      <c r="D198" s="191"/>
      <c r="E198" s="167"/>
      <c r="F198" s="138"/>
      <c r="G198" s="170"/>
      <c r="H198" s="142"/>
      <c r="I198" s="192"/>
      <c r="J198" s="193"/>
      <c r="K198" s="193"/>
      <c r="L198" s="181"/>
      <c r="M198" s="120"/>
      <c r="N198" s="120"/>
      <c r="O198" s="572">
        <v>135326086.95652175</v>
      </c>
      <c r="P198" s="566">
        <f t="shared" ref="P198:Z198" si="24">SUM(P173:P197)</f>
        <v>135326086.95652175</v>
      </c>
      <c r="Q198" s="132">
        <f t="shared" si="24"/>
        <v>258452823.56760001</v>
      </c>
      <c r="R198" s="132">
        <f t="shared" si="24"/>
        <v>1187159969.5871763</v>
      </c>
      <c r="S198" s="132">
        <f t="shared" si="24"/>
        <v>1432628123.2987399</v>
      </c>
      <c r="T198" s="132">
        <f>SUM(T173:T197)</f>
        <v>1313371511.9538727</v>
      </c>
      <c r="U198" s="132">
        <f t="shared" si="24"/>
        <v>1544442812.3382564</v>
      </c>
      <c r="V198" s="132">
        <f t="shared" si="24"/>
        <v>345868179.10110247</v>
      </c>
      <c r="W198" s="132">
        <f t="shared" si="24"/>
        <v>1808659997.9126997</v>
      </c>
      <c r="X198" s="132">
        <f t="shared" si="24"/>
        <v>2150350089.4102583</v>
      </c>
      <c r="Y198" s="132">
        <f t="shared" si="24"/>
        <v>2032210373.6547089</v>
      </c>
      <c r="Z198" s="132">
        <f t="shared" si="24"/>
        <v>2008592793.636559</v>
      </c>
      <c r="AA198" s="132">
        <f>SUM(AA173:AA197)</f>
        <v>2283391575.8384309</v>
      </c>
      <c r="AB198" s="396"/>
      <c r="AC198" s="357"/>
      <c r="AD198" s="357"/>
      <c r="AE198" s="357"/>
      <c r="AF198" s="357"/>
      <c r="AG198" s="357"/>
      <c r="AH198" s="357"/>
      <c r="AI198" s="357"/>
      <c r="AJ198" s="357"/>
      <c r="AK198" s="357"/>
      <c r="AL198" s="357"/>
      <c r="AM198" s="357"/>
      <c r="AN198" s="357"/>
      <c r="AO198" s="357"/>
      <c r="AP198" s="353"/>
      <c r="AQ198" s="353"/>
      <c r="AR198" s="353"/>
      <c r="AS198" s="353"/>
      <c r="AT198" s="353"/>
      <c r="AU198" s="353"/>
      <c r="AV198" s="353"/>
      <c r="AW198" s="353"/>
      <c r="AX198" s="353"/>
      <c r="AY198" s="353"/>
      <c r="AZ198" s="353"/>
      <c r="BA198" s="353"/>
      <c r="BB198" s="353"/>
      <c r="BC198" s="353"/>
      <c r="BD198" s="353"/>
      <c r="BE198" s="353"/>
      <c r="BF198" s="353"/>
      <c r="BG198" s="353"/>
      <c r="BH198" s="353"/>
      <c r="BI198" s="353"/>
      <c r="BJ198" s="353"/>
      <c r="BK198" s="353"/>
      <c r="BL198" s="353"/>
      <c r="BM198" s="353"/>
      <c r="BN198" s="353"/>
      <c r="BO198" s="353"/>
      <c r="BP198" s="353"/>
      <c r="BQ198" s="353"/>
      <c r="BR198" s="353"/>
      <c r="BS198" s="353"/>
      <c r="BT198" s="353"/>
      <c r="BU198" s="353"/>
      <c r="BV198" s="353"/>
      <c r="BW198" s="353"/>
      <c r="BX198" s="353"/>
      <c r="BY198" s="353"/>
      <c r="BZ198" s="353"/>
      <c r="CA198" s="353"/>
      <c r="CB198" s="353"/>
      <c r="CC198" s="353"/>
      <c r="CD198" s="353"/>
      <c r="CE198" s="353"/>
      <c r="CF198" s="353"/>
      <c r="CG198" s="353"/>
      <c r="CH198" s="353"/>
      <c r="CI198" s="353"/>
      <c r="CJ198" s="353"/>
      <c r="CK198" s="353"/>
      <c r="CL198" s="353"/>
      <c r="CM198" s="353"/>
      <c r="CN198" s="353"/>
      <c r="CO198" s="353"/>
      <c r="CP198" s="353"/>
      <c r="CQ198" s="353"/>
      <c r="CR198" s="353"/>
      <c r="CS198" s="353"/>
      <c r="CT198" s="353"/>
      <c r="CU198" s="353"/>
      <c r="CV198" s="353"/>
      <c r="CW198" s="353"/>
      <c r="CX198" s="353"/>
      <c r="CY198" s="353"/>
      <c r="CZ198" s="353"/>
      <c r="DA198" s="353"/>
      <c r="DB198" s="353"/>
      <c r="DC198" s="353"/>
      <c r="DD198" s="353"/>
      <c r="DE198" s="353"/>
      <c r="DF198" s="353"/>
      <c r="DG198" s="353"/>
      <c r="DH198" s="353"/>
      <c r="DI198" s="353"/>
      <c r="DJ198" s="353"/>
      <c r="DK198" s="353"/>
      <c r="DL198" s="353"/>
      <c r="DM198" s="353"/>
      <c r="DN198" s="353"/>
      <c r="DO198" s="353"/>
      <c r="DP198" s="353"/>
      <c r="DQ198" s="353"/>
      <c r="DR198" s="353"/>
      <c r="DS198" s="353"/>
      <c r="DT198" s="354"/>
      <c r="DU198" s="354"/>
    </row>
    <row r="199" spans="1:125" ht="30.75" customHeight="1" x14ac:dyDescent="0.25">
      <c r="A199" s="656"/>
      <c r="B199" s="743"/>
      <c r="C199" s="745"/>
      <c r="D199" s="761" t="s">
        <v>692</v>
      </c>
      <c r="E199" s="740">
        <v>0.08</v>
      </c>
      <c r="F199" s="761" t="s">
        <v>693</v>
      </c>
      <c r="G199" s="638" t="s">
        <v>694</v>
      </c>
      <c r="H199" s="674" t="s">
        <v>695</v>
      </c>
      <c r="I199" s="755" t="s">
        <v>696</v>
      </c>
      <c r="J199" s="674" t="s">
        <v>697</v>
      </c>
      <c r="K199" s="674" t="s">
        <v>698</v>
      </c>
      <c r="L199" s="58" t="s">
        <v>699</v>
      </c>
      <c r="M199" s="61" t="s">
        <v>700</v>
      </c>
      <c r="N199" s="589"/>
      <c r="O199" s="590"/>
      <c r="P199" s="27">
        <v>0</v>
      </c>
      <c r="Q199" s="27"/>
      <c r="R199" s="27"/>
      <c r="S199" s="27"/>
      <c r="T199" s="27"/>
      <c r="U199" s="27"/>
      <c r="V199" s="27"/>
      <c r="W199" s="27"/>
      <c r="X199" s="27"/>
      <c r="Y199" s="27"/>
      <c r="Z199" s="27"/>
      <c r="AA199" s="27"/>
      <c r="AB199" s="391"/>
      <c r="AC199" s="353"/>
      <c r="AD199" s="353"/>
      <c r="AE199" s="353"/>
      <c r="AF199" s="353"/>
      <c r="AG199" s="353"/>
      <c r="AH199" s="353"/>
      <c r="AI199" s="353"/>
      <c r="AJ199" s="353"/>
      <c r="AK199" s="353"/>
      <c r="AL199" s="353"/>
      <c r="AM199" s="353"/>
      <c r="AN199" s="353"/>
      <c r="AO199" s="353"/>
      <c r="AP199" s="353"/>
      <c r="AQ199" s="353"/>
      <c r="AR199" s="353"/>
      <c r="AS199" s="353"/>
      <c r="AT199" s="353"/>
      <c r="AU199" s="353"/>
      <c r="AV199" s="353"/>
      <c r="AW199" s="353"/>
      <c r="AX199" s="353"/>
      <c r="AY199" s="353"/>
      <c r="AZ199" s="353"/>
      <c r="BA199" s="353"/>
      <c r="BB199" s="353"/>
      <c r="BC199" s="353"/>
      <c r="BD199" s="353"/>
      <c r="BE199" s="353"/>
      <c r="BF199" s="353"/>
      <c r="BG199" s="353"/>
      <c r="BH199" s="353"/>
      <c r="BI199" s="353"/>
      <c r="BJ199" s="353"/>
      <c r="BK199" s="353"/>
      <c r="BL199" s="353"/>
      <c r="BM199" s="353"/>
      <c r="BN199" s="353"/>
      <c r="BO199" s="353"/>
      <c r="BP199" s="353"/>
      <c r="BQ199" s="353"/>
      <c r="BR199" s="353"/>
      <c r="BS199" s="353"/>
      <c r="BT199" s="353"/>
      <c r="BU199" s="353"/>
      <c r="BV199" s="353"/>
      <c r="BW199" s="353"/>
      <c r="BX199" s="353"/>
      <c r="BY199" s="353"/>
      <c r="BZ199" s="353"/>
      <c r="CA199" s="353"/>
      <c r="CB199" s="353"/>
      <c r="CC199" s="353"/>
      <c r="CD199" s="353"/>
      <c r="CE199" s="353"/>
      <c r="CF199" s="353"/>
      <c r="CG199" s="353"/>
      <c r="CH199" s="353"/>
      <c r="CI199" s="353"/>
      <c r="CJ199" s="353"/>
      <c r="CK199" s="353"/>
      <c r="CL199" s="353"/>
      <c r="CM199" s="353"/>
      <c r="CN199" s="353"/>
      <c r="CO199" s="353"/>
      <c r="CP199" s="353"/>
      <c r="CQ199" s="353"/>
      <c r="CR199" s="353"/>
      <c r="CS199" s="353"/>
      <c r="CT199" s="353"/>
      <c r="CU199" s="353"/>
      <c r="CV199" s="353"/>
      <c r="CW199" s="353"/>
      <c r="CX199" s="353"/>
      <c r="CY199" s="353"/>
      <c r="CZ199" s="353"/>
      <c r="DA199" s="353"/>
      <c r="DB199" s="353"/>
      <c r="DC199" s="353"/>
      <c r="DD199" s="353"/>
      <c r="DE199" s="353"/>
      <c r="DF199" s="353"/>
      <c r="DG199" s="353"/>
      <c r="DH199" s="353"/>
      <c r="DI199" s="353"/>
      <c r="DJ199" s="353"/>
      <c r="DK199" s="353"/>
      <c r="DL199" s="353"/>
      <c r="DM199" s="353"/>
      <c r="DN199" s="353"/>
      <c r="DO199" s="353"/>
      <c r="DP199" s="353"/>
      <c r="DQ199" s="353"/>
      <c r="DR199" s="353"/>
      <c r="DS199" s="353"/>
      <c r="DT199" s="354"/>
      <c r="DU199" s="354"/>
    </row>
    <row r="200" spans="1:125" ht="28.5" customHeight="1" x14ac:dyDescent="0.25">
      <c r="A200" s="656"/>
      <c r="B200" s="743"/>
      <c r="C200" s="745"/>
      <c r="D200" s="762"/>
      <c r="E200" s="742"/>
      <c r="F200" s="762"/>
      <c r="G200" s="687"/>
      <c r="H200" s="688"/>
      <c r="I200" s="757"/>
      <c r="J200" s="688"/>
      <c r="K200" s="688"/>
      <c r="L200" s="58" t="s">
        <v>701</v>
      </c>
      <c r="M200" s="61" t="s">
        <v>702</v>
      </c>
      <c r="N200" s="589"/>
      <c r="O200" s="590"/>
      <c r="P200" s="308">
        <v>90217391.304347798</v>
      </c>
      <c r="Q200" s="308">
        <v>172301882.3784</v>
      </c>
      <c r="R200" s="308">
        <v>146111996.25688323</v>
      </c>
      <c r="S200" s="308">
        <v>154878716.03229621</v>
      </c>
      <c r="T200" s="308">
        <v>164171438.99423403</v>
      </c>
      <c r="U200" s="308">
        <v>174021725.33388805</v>
      </c>
      <c r="V200" s="308">
        <v>230578786.06740132</v>
      </c>
      <c r="W200" s="308">
        <v>195530810.58515665</v>
      </c>
      <c r="X200" s="308">
        <v>207262659.22026604</v>
      </c>
      <c r="Y200" s="308">
        <v>219698418.77348202</v>
      </c>
      <c r="Z200" s="308">
        <v>232880323.89989093</v>
      </c>
      <c r="AA200" s="308">
        <v>246853143.33388445</v>
      </c>
      <c r="AB200" s="391" t="s">
        <v>32</v>
      </c>
      <c r="AC200" s="353"/>
      <c r="AD200" s="353"/>
      <c r="AE200" s="353"/>
      <c r="AF200" s="353"/>
      <c r="AG200" s="353"/>
      <c r="AH200" s="353"/>
      <c r="AI200" s="353"/>
      <c r="AJ200" s="353"/>
      <c r="AK200" s="353"/>
      <c r="AL200" s="353"/>
      <c r="AM200" s="353"/>
      <c r="AN200" s="353"/>
      <c r="AO200" s="353"/>
      <c r="AP200" s="353"/>
      <c r="AQ200" s="353"/>
      <c r="AR200" s="353"/>
      <c r="AS200" s="353"/>
      <c r="AT200" s="353"/>
      <c r="AU200" s="353"/>
      <c r="AV200" s="353"/>
      <c r="AW200" s="353"/>
      <c r="AX200" s="353"/>
      <c r="AY200" s="353"/>
      <c r="AZ200" s="353"/>
      <c r="BA200" s="353"/>
      <c r="BB200" s="353"/>
      <c r="BC200" s="353"/>
      <c r="BD200" s="353"/>
      <c r="BE200" s="353"/>
      <c r="BF200" s="353"/>
      <c r="BG200" s="353"/>
      <c r="BH200" s="353"/>
      <c r="BI200" s="353"/>
      <c r="BJ200" s="353"/>
      <c r="BK200" s="353"/>
      <c r="BL200" s="353"/>
      <c r="BM200" s="353"/>
      <c r="BN200" s="353"/>
      <c r="BO200" s="353"/>
      <c r="BP200" s="353"/>
      <c r="BQ200" s="353"/>
      <c r="BR200" s="353"/>
      <c r="BS200" s="353"/>
      <c r="BT200" s="353"/>
      <c r="BU200" s="353"/>
      <c r="BV200" s="353"/>
      <c r="BW200" s="353"/>
      <c r="BX200" s="353"/>
      <c r="BY200" s="353"/>
      <c r="BZ200" s="353"/>
      <c r="CA200" s="353"/>
      <c r="CB200" s="353"/>
      <c r="CC200" s="353"/>
      <c r="CD200" s="353"/>
      <c r="CE200" s="353"/>
      <c r="CF200" s="353"/>
      <c r="CG200" s="353"/>
      <c r="CH200" s="353"/>
      <c r="CI200" s="353"/>
      <c r="CJ200" s="353"/>
      <c r="CK200" s="353"/>
      <c r="CL200" s="353"/>
      <c r="CM200" s="353"/>
      <c r="CN200" s="353"/>
      <c r="CO200" s="353"/>
      <c r="CP200" s="353"/>
      <c r="CQ200" s="353"/>
      <c r="CR200" s="353"/>
      <c r="CS200" s="353"/>
      <c r="CT200" s="353"/>
      <c r="CU200" s="353"/>
      <c r="CV200" s="353"/>
      <c r="CW200" s="353"/>
      <c r="CX200" s="353"/>
      <c r="CY200" s="353"/>
      <c r="CZ200" s="353"/>
      <c r="DA200" s="353"/>
      <c r="DB200" s="353"/>
      <c r="DC200" s="353"/>
      <c r="DD200" s="353"/>
      <c r="DE200" s="353"/>
      <c r="DF200" s="353"/>
      <c r="DG200" s="353"/>
      <c r="DH200" s="353"/>
      <c r="DI200" s="353"/>
      <c r="DJ200" s="353"/>
      <c r="DK200" s="353"/>
      <c r="DL200" s="353"/>
      <c r="DM200" s="353"/>
      <c r="DN200" s="353"/>
      <c r="DO200" s="353"/>
      <c r="DP200" s="353"/>
      <c r="DQ200" s="353"/>
      <c r="DR200" s="353"/>
      <c r="DS200" s="353"/>
      <c r="DT200" s="354"/>
      <c r="DU200" s="354"/>
    </row>
    <row r="201" spans="1:125" ht="16.5" x14ac:dyDescent="0.25">
      <c r="A201" s="656"/>
      <c r="B201" s="743"/>
      <c r="C201" s="745"/>
      <c r="D201" s="762"/>
      <c r="E201" s="742"/>
      <c r="F201" s="762"/>
      <c r="G201" s="687"/>
      <c r="H201" s="688"/>
      <c r="I201" s="756"/>
      <c r="J201" s="675"/>
      <c r="K201" s="675"/>
      <c r="L201" s="58" t="s">
        <v>703</v>
      </c>
      <c r="M201" s="61" t="s">
        <v>704</v>
      </c>
      <c r="N201" s="589"/>
      <c r="O201" s="590"/>
      <c r="P201" s="27">
        <v>0</v>
      </c>
      <c r="Q201" s="27"/>
      <c r="R201" s="307">
        <v>36527999.064220808</v>
      </c>
      <c r="S201" s="27"/>
      <c r="T201" s="27"/>
      <c r="U201" s="27"/>
      <c r="V201" s="27"/>
      <c r="W201" s="27"/>
      <c r="X201" s="27"/>
      <c r="Y201" s="27"/>
      <c r="Z201" s="27"/>
      <c r="AA201" s="27"/>
      <c r="AB201" s="391" t="s">
        <v>32</v>
      </c>
      <c r="AC201" s="353"/>
      <c r="AD201" s="353"/>
      <c r="AE201" s="353"/>
      <c r="AF201" s="353"/>
      <c r="AG201" s="353"/>
      <c r="AH201" s="353"/>
      <c r="AI201" s="353"/>
      <c r="AJ201" s="353"/>
      <c r="AK201" s="353"/>
      <c r="AL201" s="353"/>
      <c r="AM201" s="353"/>
      <c r="AN201" s="353"/>
      <c r="AO201" s="353"/>
      <c r="AP201" s="353"/>
      <c r="AQ201" s="353"/>
      <c r="AR201" s="353"/>
      <c r="AS201" s="353"/>
      <c r="AT201" s="353"/>
      <c r="AU201" s="353"/>
      <c r="AV201" s="353"/>
      <c r="AW201" s="353"/>
      <c r="AX201" s="353"/>
      <c r="AY201" s="353"/>
      <c r="AZ201" s="353"/>
      <c r="BA201" s="353"/>
      <c r="BB201" s="353"/>
      <c r="BC201" s="353"/>
      <c r="BD201" s="353"/>
      <c r="BE201" s="353"/>
      <c r="BF201" s="353"/>
      <c r="BG201" s="353"/>
      <c r="BH201" s="353"/>
      <c r="BI201" s="353"/>
      <c r="BJ201" s="353"/>
      <c r="BK201" s="353"/>
      <c r="BL201" s="353"/>
      <c r="BM201" s="353"/>
      <c r="BN201" s="353"/>
      <c r="BO201" s="353"/>
      <c r="BP201" s="353"/>
      <c r="BQ201" s="353"/>
      <c r="BR201" s="353"/>
      <c r="BS201" s="353"/>
      <c r="BT201" s="353"/>
      <c r="BU201" s="353"/>
      <c r="BV201" s="353"/>
      <c r="BW201" s="353"/>
      <c r="BX201" s="353"/>
      <c r="BY201" s="353"/>
      <c r="BZ201" s="353"/>
      <c r="CA201" s="353"/>
      <c r="CB201" s="353"/>
      <c r="CC201" s="353"/>
      <c r="CD201" s="353"/>
      <c r="CE201" s="353"/>
      <c r="CF201" s="353"/>
      <c r="CG201" s="353"/>
      <c r="CH201" s="353"/>
      <c r="CI201" s="353"/>
      <c r="CJ201" s="353"/>
      <c r="CK201" s="353"/>
      <c r="CL201" s="353"/>
      <c r="CM201" s="353"/>
      <c r="CN201" s="353"/>
      <c r="CO201" s="353"/>
      <c r="CP201" s="353"/>
      <c r="CQ201" s="353"/>
      <c r="CR201" s="353"/>
      <c r="CS201" s="353"/>
      <c r="CT201" s="353"/>
      <c r="CU201" s="353"/>
      <c r="CV201" s="353"/>
      <c r="CW201" s="353"/>
      <c r="CX201" s="353"/>
      <c r="CY201" s="353"/>
      <c r="CZ201" s="353"/>
      <c r="DA201" s="353"/>
      <c r="DB201" s="353"/>
      <c r="DC201" s="353"/>
      <c r="DD201" s="353"/>
      <c r="DE201" s="353"/>
      <c r="DF201" s="353"/>
      <c r="DG201" s="353"/>
      <c r="DH201" s="353"/>
      <c r="DI201" s="353"/>
      <c r="DJ201" s="353"/>
      <c r="DK201" s="353"/>
      <c r="DL201" s="353"/>
      <c r="DM201" s="353"/>
      <c r="DN201" s="353"/>
      <c r="DO201" s="353"/>
      <c r="DP201" s="353"/>
      <c r="DQ201" s="353"/>
      <c r="DR201" s="353"/>
      <c r="DS201" s="353"/>
      <c r="DT201" s="354"/>
      <c r="DU201" s="354"/>
    </row>
    <row r="202" spans="1:125" ht="15.75" customHeight="1" x14ac:dyDescent="0.25">
      <c r="A202" s="656"/>
      <c r="B202" s="743"/>
      <c r="C202" s="745"/>
      <c r="D202" s="762"/>
      <c r="E202" s="742"/>
      <c r="F202" s="762"/>
      <c r="G202" s="687"/>
      <c r="H202" s="688"/>
      <c r="I202" s="755" t="s">
        <v>705</v>
      </c>
      <c r="J202" s="674" t="s">
        <v>706</v>
      </c>
      <c r="K202" s="674" t="s">
        <v>707</v>
      </c>
      <c r="L202" s="58" t="s">
        <v>708</v>
      </c>
      <c r="M202" s="61" t="s">
        <v>709</v>
      </c>
      <c r="N202" s="589"/>
      <c r="O202" s="590"/>
      <c r="P202" s="308">
        <v>63152173.913043477</v>
      </c>
      <c r="Q202" s="308">
        <v>120611317.66488001</v>
      </c>
      <c r="R202" s="308">
        <v>73055998.128441617</v>
      </c>
      <c r="S202" s="308">
        <v>77439358.016148105</v>
      </c>
      <c r="T202" s="308">
        <v>82085719.497117013</v>
      </c>
      <c r="U202" s="308">
        <v>65258147.00020802</v>
      </c>
      <c r="V202" s="308">
        <v>92231514.426960662</v>
      </c>
      <c r="W202" s="308">
        <v>97765405.292578325</v>
      </c>
      <c r="X202" s="308">
        <v>103631329.61013302</v>
      </c>
      <c r="Y202" s="308">
        <v>109849209.38674101</v>
      </c>
      <c r="Z202" s="308">
        <v>116440161.94994546</v>
      </c>
      <c r="AA202" s="308">
        <v>123426571.66694222</v>
      </c>
      <c r="AB202" s="391" t="s">
        <v>32</v>
      </c>
      <c r="AC202" s="353"/>
      <c r="AD202" s="353"/>
      <c r="AE202" s="353"/>
      <c r="AF202" s="353"/>
      <c r="AG202" s="353"/>
      <c r="AH202" s="353"/>
      <c r="AI202" s="353"/>
      <c r="AJ202" s="353"/>
      <c r="AK202" s="353"/>
      <c r="AL202" s="353"/>
      <c r="AM202" s="353"/>
      <c r="AN202" s="353"/>
      <c r="AO202" s="353"/>
      <c r="AP202" s="353"/>
      <c r="AQ202" s="353"/>
      <c r="AR202" s="353"/>
      <c r="AS202" s="353"/>
      <c r="AT202" s="353"/>
      <c r="AU202" s="353"/>
      <c r="AV202" s="353"/>
      <c r="AW202" s="353"/>
      <c r="AX202" s="353"/>
      <c r="AY202" s="353"/>
      <c r="AZ202" s="353"/>
      <c r="BA202" s="353"/>
      <c r="BB202" s="353"/>
      <c r="BC202" s="353"/>
      <c r="BD202" s="353"/>
      <c r="BE202" s="353"/>
      <c r="BF202" s="353"/>
      <c r="BG202" s="353"/>
      <c r="BH202" s="353"/>
      <c r="BI202" s="353"/>
      <c r="BJ202" s="353"/>
      <c r="BK202" s="353"/>
      <c r="BL202" s="353"/>
      <c r="BM202" s="353"/>
      <c r="BN202" s="353"/>
      <c r="BO202" s="353"/>
      <c r="BP202" s="353"/>
      <c r="BQ202" s="353"/>
      <c r="BR202" s="353"/>
      <c r="BS202" s="353"/>
      <c r="BT202" s="353"/>
      <c r="BU202" s="353"/>
      <c r="BV202" s="353"/>
      <c r="BW202" s="353"/>
      <c r="BX202" s="353"/>
      <c r="BY202" s="353"/>
      <c r="BZ202" s="353"/>
      <c r="CA202" s="353"/>
      <c r="CB202" s="353"/>
      <c r="CC202" s="353"/>
      <c r="CD202" s="353"/>
      <c r="CE202" s="353"/>
      <c r="CF202" s="353"/>
      <c r="CG202" s="353"/>
      <c r="CH202" s="353"/>
      <c r="CI202" s="353"/>
      <c r="CJ202" s="353"/>
      <c r="CK202" s="353"/>
      <c r="CL202" s="353"/>
      <c r="CM202" s="353"/>
      <c r="CN202" s="353"/>
      <c r="CO202" s="353"/>
      <c r="CP202" s="353"/>
      <c r="CQ202" s="353"/>
      <c r="CR202" s="353"/>
      <c r="CS202" s="353"/>
      <c r="CT202" s="353"/>
      <c r="CU202" s="353"/>
      <c r="CV202" s="353"/>
      <c r="CW202" s="353"/>
      <c r="CX202" s="353"/>
      <c r="CY202" s="353"/>
      <c r="CZ202" s="353"/>
      <c r="DA202" s="353"/>
      <c r="DB202" s="353"/>
      <c r="DC202" s="353"/>
      <c r="DD202" s="353"/>
      <c r="DE202" s="353"/>
      <c r="DF202" s="353"/>
      <c r="DG202" s="353"/>
      <c r="DH202" s="353"/>
      <c r="DI202" s="353"/>
      <c r="DJ202" s="353"/>
      <c r="DK202" s="353"/>
      <c r="DL202" s="353"/>
      <c r="DM202" s="353"/>
      <c r="DN202" s="353"/>
      <c r="DO202" s="353"/>
      <c r="DP202" s="353"/>
      <c r="DQ202" s="353"/>
      <c r="DR202" s="353"/>
      <c r="DS202" s="353"/>
      <c r="DT202" s="354"/>
      <c r="DU202" s="354"/>
    </row>
    <row r="203" spans="1:125" ht="33" x14ac:dyDescent="0.25">
      <c r="A203" s="656"/>
      <c r="B203" s="743"/>
      <c r="C203" s="745"/>
      <c r="D203" s="762"/>
      <c r="E203" s="741"/>
      <c r="F203" s="762"/>
      <c r="G203" s="639"/>
      <c r="H203" s="675"/>
      <c r="I203" s="756"/>
      <c r="J203" s="675"/>
      <c r="K203" s="675"/>
      <c r="L203" s="58" t="s">
        <v>710</v>
      </c>
      <c r="M203" s="61" t="s">
        <v>711</v>
      </c>
      <c r="N203" s="589"/>
      <c r="O203" s="590"/>
      <c r="P203" s="27">
        <v>0</v>
      </c>
      <c r="Q203" s="27"/>
      <c r="R203" s="27"/>
      <c r="S203" s="27"/>
      <c r="T203" s="27"/>
      <c r="U203" s="27"/>
      <c r="V203" s="27"/>
      <c r="W203" s="27"/>
      <c r="X203" s="27"/>
      <c r="Y203" s="27"/>
      <c r="Z203" s="27"/>
      <c r="AA203" s="27"/>
      <c r="AB203" s="391"/>
      <c r="AC203" s="353"/>
      <c r="AD203" s="353"/>
      <c r="AE203" s="353"/>
      <c r="AF203" s="353"/>
      <c r="AG203" s="353"/>
      <c r="AH203" s="353"/>
      <c r="AI203" s="353"/>
      <c r="AJ203" s="353"/>
      <c r="AK203" s="353"/>
      <c r="AL203" s="353"/>
      <c r="AM203" s="353"/>
      <c r="AN203" s="353"/>
      <c r="AO203" s="353"/>
      <c r="AP203" s="353"/>
      <c r="AQ203" s="353"/>
      <c r="AR203" s="353"/>
      <c r="AS203" s="353"/>
      <c r="AT203" s="353"/>
      <c r="AU203" s="353"/>
      <c r="AV203" s="353"/>
      <c r="AW203" s="353"/>
      <c r="AX203" s="353"/>
      <c r="AY203" s="353"/>
      <c r="AZ203" s="353"/>
      <c r="BA203" s="353"/>
      <c r="BB203" s="353"/>
      <c r="BC203" s="353"/>
      <c r="BD203" s="353"/>
      <c r="BE203" s="353"/>
      <c r="BF203" s="353"/>
      <c r="BG203" s="353"/>
      <c r="BH203" s="353"/>
      <c r="BI203" s="353"/>
      <c r="BJ203" s="353"/>
      <c r="BK203" s="353"/>
      <c r="BL203" s="353"/>
      <c r="BM203" s="353"/>
      <c r="BN203" s="353"/>
      <c r="BO203" s="353"/>
      <c r="BP203" s="353"/>
      <c r="BQ203" s="353"/>
      <c r="BR203" s="353"/>
      <c r="BS203" s="353"/>
      <c r="BT203" s="353"/>
      <c r="BU203" s="353"/>
      <c r="BV203" s="353"/>
      <c r="BW203" s="353"/>
      <c r="BX203" s="353"/>
      <c r="BY203" s="353"/>
      <c r="BZ203" s="353"/>
      <c r="CA203" s="353"/>
      <c r="CB203" s="353"/>
      <c r="CC203" s="353"/>
      <c r="CD203" s="353"/>
      <c r="CE203" s="353"/>
      <c r="CF203" s="353"/>
      <c r="CG203" s="353"/>
      <c r="CH203" s="353"/>
      <c r="CI203" s="353"/>
      <c r="CJ203" s="353"/>
      <c r="CK203" s="353"/>
      <c r="CL203" s="353"/>
      <c r="CM203" s="353"/>
      <c r="CN203" s="353"/>
      <c r="CO203" s="353"/>
      <c r="CP203" s="353"/>
      <c r="CQ203" s="353"/>
      <c r="CR203" s="353"/>
      <c r="CS203" s="353"/>
      <c r="CT203" s="353"/>
      <c r="CU203" s="353"/>
      <c r="CV203" s="353"/>
      <c r="CW203" s="353"/>
      <c r="CX203" s="353"/>
      <c r="CY203" s="353"/>
      <c r="CZ203" s="353"/>
      <c r="DA203" s="353"/>
      <c r="DB203" s="353"/>
      <c r="DC203" s="353"/>
      <c r="DD203" s="353"/>
      <c r="DE203" s="353"/>
      <c r="DF203" s="353"/>
      <c r="DG203" s="353"/>
      <c r="DH203" s="353"/>
      <c r="DI203" s="353"/>
      <c r="DJ203" s="353"/>
      <c r="DK203" s="353"/>
      <c r="DL203" s="353"/>
      <c r="DM203" s="353"/>
      <c r="DN203" s="353"/>
      <c r="DO203" s="353"/>
      <c r="DP203" s="353"/>
      <c r="DQ203" s="353"/>
      <c r="DR203" s="353"/>
      <c r="DS203" s="353"/>
      <c r="DT203" s="354"/>
      <c r="DU203" s="354"/>
    </row>
    <row r="204" spans="1:125" ht="16.5" x14ac:dyDescent="0.25">
      <c r="A204" s="656"/>
      <c r="B204" s="743"/>
      <c r="C204" s="745"/>
      <c r="D204" s="762"/>
      <c r="E204" s="740">
        <v>0.04</v>
      </c>
      <c r="F204" s="762"/>
      <c r="G204" s="645" t="s">
        <v>712</v>
      </c>
      <c r="H204" s="665" t="s">
        <v>713</v>
      </c>
      <c r="I204" s="749" t="s">
        <v>606</v>
      </c>
      <c r="J204" s="674" t="s">
        <v>607</v>
      </c>
      <c r="K204" s="674" t="s">
        <v>608</v>
      </c>
      <c r="L204" s="58" t="s">
        <v>714</v>
      </c>
      <c r="M204" s="61" t="s">
        <v>715</v>
      </c>
      <c r="N204" s="589"/>
      <c r="O204" s="590"/>
      <c r="P204" s="264">
        <v>0</v>
      </c>
      <c r="Q204" s="264"/>
      <c r="R204" s="264"/>
      <c r="S204" s="264"/>
      <c r="T204" s="264"/>
      <c r="U204" s="308">
        <v>87010862.666944027</v>
      </c>
      <c r="V204" s="264"/>
      <c r="W204" s="264"/>
      <c r="X204" s="264"/>
      <c r="Y204" s="264"/>
      <c r="Z204" s="264"/>
      <c r="AA204" s="264"/>
      <c r="AB204" s="391" t="s">
        <v>32</v>
      </c>
      <c r="AC204" s="353"/>
      <c r="AD204" s="353"/>
      <c r="AE204" s="353"/>
      <c r="AF204" s="353"/>
      <c r="AG204" s="353"/>
      <c r="AH204" s="353"/>
      <c r="AI204" s="353"/>
      <c r="AJ204" s="353"/>
      <c r="AK204" s="353"/>
      <c r="AL204" s="353"/>
      <c r="AM204" s="353"/>
      <c r="AN204" s="353"/>
      <c r="AO204" s="353"/>
      <c r="AP204" s="353"/>
      <c r="AQ204" s="353"/>
      <c r="AR204" s="353"/>
      <c r="AS204" s="353"/>
      <c r="AT204" s="353"/>
      <c r="AU204" s="353"/>
      <c r="AV204" s="353"/>
      <c r="AW204" s="353"/>
      <c r="AX204" s="353"/>
      <c r="AY204" s="353"/>
      <c r="AZ204" s="353"/>
      <c r="BA204" s="353"/>
      <c r="BB204" s="353"/>
      <c r="BC204" s="353"/>
      <c r="BD204" s="353"/>
      <c r="BE204" s="353"/>
      <c r="BF204" s="353"/>
      <c r="BG204" s="353"/>
      <c r="BH204" s="353"/>
      <c r="BI204" s="353"/>
      <c r="BJ204" s="353"/>
      <c r="BK204" s="353"/>
      <c r="BL204" s="353"/>
      <c r="BM204" s="353"/>
      <c r="BN204" s="353"/>
      <c r="BO204" s="353"/>
      <c r="BP204" s="353"/>
      <c r="BQ204" s="353"/>
      <c r="BR204" s="353"/>
      <c r="BS204" s="353"/>
      <c r="BT204" s="353"/>
      <c r="BU204" s="353"/>
      <c r="BV204" s="353"/>
      <c r="BW204" s="353"/>
      <c r="BX204" s="353"/>
      <c r="BY204" s="353"/>
      <c r="BZ204" s="353"/>
      <c r="CA204" s="353"/>
      <c r="CB204" s="353"/>
      <c r="CC204" s="353"/>
      <c r="CD204" s="353"/>
      <c r="CE204" s="353"/>
      <c r="CF204" s="353"/>
      <c r="CG204" s="353"/>
      <c r="CH204" s="353"/>
      <c r="CI204" s="353"/>
      <c r="CJ204" s="353"/>
      <c r="CK204" s="353"/>
      <c r="CL204" s="353"/>
      <c r="CM204" s="353"/>
      <c r="CN204" s="353"/>
      <c r="CO204" s="353"/>
      <c r="CP204" s="353"/>
      <c r="CQ204" s="353"/>
      <c r="CR204" s="353"/>
      <c r="CS204" s="353"/>
      <c r="CT204" s="353"/>
      <c r="CU204" s="353"/>
      <c r="CV204" s="353"/>
      <c r="CW204" s="353"/>
      <c r="CX204" s="353"/>
      <c r="CY204" s="353"/>
      <c r="CZ204" s="353"/>
      <c r="DA204" s="353"/>
      <c r="DB204" s="353"/>
      <c r="DC204" s="353"/>
      <c r="DD204" s="353"/>
      <c r="DE204" s="353"/>
      <c r="DF204" s="353"/>
      <c r="DG204" s="353"/>
      <c r="DH204" s="353"/>
      <c r="DI204" s="353"/>
      <c r="DJ204" s="353"/>
      <c r="DK204" s="353"/>
      <c r="DL204" s="353"/>
      <c r="DM204" s="353"/>
      <c r="DN204" s="353"/>
      <c r="DO204" s="353"/>
      <c r="DP204" s="353"/>
      <c r="DQ204" s="353"/>
      <c r="DR204" s="353"/>
      <c r="DS204" s="353"/>
      <c r="DT204" s="354"/>
      <c r="DU204" s="354"/>
    </row>
    <row r="205" spans="1:125" ht="16.5" x14ac:dyDescent="0.25">
      <c r="A205" s="656"/>
      <c r="B205" s="743"/>
      <c r="C205" s="745"/>
      <c r="D205" s="762"/>
      <c r="E205" s="741"/>
      <c r="F205" s="762"/>
      <c r="G205" s="645"/>
      <c r="H205" s="665"/>
      <c r="I205" s="749"/>
      <c r="J205" s="675"/>
      <c r="K205" s="675"/>
      <c r="L205" s="58" t="s">
        <v>716</v>
      </c>
      <c r="M205" s="61" t="s">
        <v>717</v>
      </c>
      <c r="N205" s="589"/>
      <c r="O205" s="590"/>
      <c r="P205" s="27">
        <v>0</v>
      </c>
      <c r="Q205" s="27"/>
      <c r="R205" s="27"/>
      <c r="S205" s="27"/>
      <c r="T205" s="307">
        <v>205214298.74279252</v>
      </c>
      <c r="U205" s="27"/>
      <c r="V205" s="27"/>
      <c r="W205" s="27"/>
      <c r="X205" s="27"/>
      <c r="Y205" s="27"/>
      <c r="Z205" s="27"/>
      <c r="AA205" s="27"/>
      <c r="AB205" s="391" t="s">
        <v>32</v>
      </c>
      <c r="AC205" s="353"/>
      <c r="AD205" s="353"/>
      <c r="AE205" s="353"/>
      <c r="AF205" s="353"/>
      <c r="AG205" s="353"/>
      <c r="AH205" s="353"/>
      <c r="AI205" s="353"/>
      <c r="AJ205" s="353"/>
      <c r="AK205" s="353"/>
      <c r="AL205" s="353"/>
      <c r="AM205" s="353"/>
      <c r="AN205" s="353"/>
      <c r="AO205" s="353"/>
      <c r="AP205" s="353"/>
      <c r="AQ205" s="353"/>
      <c r="AR205" s="353"/>
      <c r="AS205" s="353"/>
      <c r="AT205" s="353"/>
      <c r="AU205" s="353"/>
      <c r="AV205" s="353"/>
      <c r="AW205" s="353"/>
      <c r="AX205" s="353"/>
      <c r="AY205" s="353"/>
      <c r="AZ205" s="353"/>
      <c r="BA205" s="353"/>
      <c r="BB205" s="353"/>
      <c r="BC205" s="353"/>
      <c r="BD205" s="353"/>
      <c r="BE205" s="353"/>
      <c r="BF205" s="353"/>
      <c r="BG205" s="353"/>
      <c r="BH205" s="353"/>
      <c r="BI205" s="353"/>
      <c r="BJ205" s="353"/>
      <c r="BK205" s="353"/>
      <c r="BL205" s="353"/>
      <c r="BM205" s="353"/>
      <c r="BN205" s="353"/>
      <c r="BO205" s="353"/>
      <c r="BP205" s="353"/>
      <c r="BQ205" s="353"/>
      <c r="BR205" s="353"/>
      <c r="BS205" s="353"/>
      <c r="BT205" s="353"/>
      <c r="BU205" s="353"/>
      <c r="BV205" s="353"/>
      <c r="BW205" s="353"/>
      <c r="BX205" s="353"/>
      <c r="BY205" s="353"/>
      <c r="BZ205" s="353"/>
      <c r="CA205" s="353"/>
      <c r="CB205" s="353"/>
      <c r="CC205" s="353"/>
      <c r="CD205" s="353"/>
      <c r="CE205" s="353"/>
      <c r="CF205" s="353"/>
      <c r="CG205" s="353"/>
      <c r="CH205" s="353"/>
      <c r="CI205" s="353"/>
      <c r="CJ205" s="353"/>
      <c r="CK205" s="353"/>
      <c r="CL205" s="353"/>
      <c r="CM205" s="353"/>
      <c r="CN205" s="353"/>
      <c r="CO205" s="353"/>
      <c r="CP205" s="353"/>
      <c r="CQ205" s="353"/>
      <c r="CR205" s="353"/>
      <c r="CS205" s="353"/>
      <c r="CT205" s="353"/>
      <c r="CU205" s="353"/>
      <c r="CV205" s="353"/>
      <c r="CW205" s="353"/>
      <c r="CX205" s="353"/>
      <c r="CY205" s="353"/>
      <c r="CZ205" s="353"/>
      <c r="DA205" s="353"/>
      <c r="DB205" s="353"/>
      <c r="DC205" s="353"/>
      <c r="DD205" s="353"/>
      <c r="DE205" s="353"/>
      <c r="DF205" s="353"/>
      <c r="DG205" s="353"/>
      <c r="DH205" s="353"/>
      <c r="DI205" s="353"/>
      <c r="DJ205" s="353"/>
      <c r="DK205" s="353"/>
      <c r="DL205" s="353"/>
      <c r="DM205" s="353"/>
      <c r="DN205" s="353"/>
      <c r="DO205" s="353"/>
      <c r="DP205" s="353"/>
      <c r="DQ205" s="353"/>
      <c r="DR205" s="353"/>
      <c r="DS205" s="353"/>
      <c r="DT205" s="354"/>
      <c r="DU205" s="354"/>
    </row>
    <row r="206" spans="1:125" ht="31.5" customHeight="1" x14ac:dyDescent="0.25">
      <c r="A206" s="656"/>
      <c r="B206" s="743"/>
      <c r="C206" s="745"/>
      <c r="D206" s="762"/>
      <c r="E206" s="740">
        <v>0.14000000000000001</v>
      </c>
      <c r="F206" s="762"/>
      <c r="G206" s="638" t="s">
        <v>718</v>
      </c>
      <c r="H206" s="674" t="s">
        <v>719</v>
      </c>
      <c r="I206" s="752" t="s">
        <v>651</v>
      </c>
      <c r="J206" s="753" t="s">
        <v>652</v>
      </c>
      <c r="K206" s="758" t="s">
        <v>653</v>
      </c>
      <c r="L206" s="58" t="s">
        <v>659</v>
      </c>
      <c r="M206" s="61" t="s">
        <v>720</v>
      </c>
      <c r="N206" s="589"/>
      <c r="O206" s="590"/>
      <c r="P206" s="308">
        <v>126304347.82608697</v>
      </c>
      <c r="Q206" s="308">
        <v>241222635.32976004</v>
      </c>
      <c r="R206" s="308">
        <v>255695993.44954565</v>
      </c>
      <c r="S206" s="308">
        <v>271037753.05651844</v>
      </c>
      <c r="T206" s="308">
        <v>287300018.23990953</v>
      </c>
      <c r="U206" s="308">
        <v>304538019.33430409</v>
      </c>
      <c r="V206" s="308">
        <v>391983936.31458247</v>
      </c>
      <c r="W206" s="308">
        <v>342178918.52402413</v>
      </c>
      <c r="X206" s="308">
        <v>362709653.63546562</v>
      </c>
      <c r="Y206" s="308">
        <v>384472232.85359359</v>
      </c>
      <c r="Z206" s="308">
        <v>407540566.82480919</v>
      </c>
      <c r="AA206" s="308">
        <v>431993000.83429778</v>
      </c>
      <c r="AB206" s="391" t="s">
        <v>32</v>
      </c>
      <c r="AC206" s="353"/>
      <c r="AD206" s="353"/>
      <c r="AE206" s="353"/>
      <c r="AF206" s="353"/>
      <c r="AG206" s="353"/>
      <c r="AH206" s="353"/>
      <c r="AI206" s="353"/>
      <c r="AJ206" s="353"/>
      <c r="AK206" s="353"/>
      <c r="AL206" s="353"/>
      <c r="AM206" s="353"/>
      <c r="AN206" s="353"/>
      <c r="AO206" s="353"/>
      <c r="AP206" s="353"/>
      <c r="AQ206" s="353"/>
      <c r="AR206" s="353"/>
      <c r="AS206" s="353"/>
      <c r="AT206" s="353"/>
      <c r="AU206" s="353"/>
      <c r="AV206" s="353"/>
      <c r="AW206" s="353"/>
      <c r="AX206" s="353"/>
      <c r="AY206" s="353"/>
      <c r="AZ206" s="353"/>
      <c r="BA206" s="353"/>
      <c r="BB206" s="353"/>
      <c r="BC206" s="353"/>
      <c r="BD206" s="353"/>
      <c r="BE206" s="353"/>
      <c r="BF206" s="353"/>
      <c r="BG206" s="353"/>
      <c r="BH206" s="353"/>
      <c r="BI206" s="353"/>
      <c r="BJ206" s="353"/>
      <c r="BK206" s="353"/>
      <c r="BL206" s="353"/>
      <c r="BM206" s="353"/>
      <c r="BN206" s="353"/>
      <c r="BO206" s="353"/>
      <c r="BP206" s="353"/>
      <c r="BQ206" s="353"/>
      <c r="BR206" s="353"/>
      <c r="BS206" s="353"/>
      <c r="BT206" s="353"/>
      <c r="BU206" s="353"/>
      <c r="BV206" s="353"/>
      <c r="BW206" s="353"/>
      <c r="BX206" s="353"/>
      <c r="BY206" s="353"/>
      <c r="BZ206" s="353"/>
      <c r="CA206" s="353"/>
      <c r="CB206" s="353"/>
      <c r="CC206" s="353"/>
      <c r="CD206" s="353"/>
      <c r="CE206" s="353"/>
      <c r="CF206" s="353"/>
      <c r="CG206" s="353"/>
      <c r="CH206" s="353"/>
      <c r="CI206" s="353"/>
      <c r="CJ206" s="353"/>
      <c r="CK206" s="353"/>
      <c r="CL206" s="353"/>
      <c r="CM206" s="353"/>
      <c r="CN206" s="353"/>
      <c r="CO206" s="353"/>
      <c r="CP206" s="353"/>
      <c r="CQ206" s="353"/>
      <c r="CR206" s="353"/>
      <c r="CS206" s="353"/>
      <c r="CT206" s="353"/>
      <c r="CU206" s="353"/>
      <c r="CV206" s="353"/>
      <c r="CW206" s="353"/>
      <c r="CX206" s="353"/>
      <c r="CY206" s="353"/>
      <c r="CZ206" s="353"/>
      <c r="DA206" s="353"/>
      <c r="DB206" s="353"/>
      <c r="DC206" s="353"/>
      <c r="DD206" s="353"/>
      <c r="DE206" s="353"/>
      <c r="DF206" s="353"/>
      <c r="DG206" s="353"/>
      <c r="DH206" s="353"/>
      <c r="DI206" s="353"/>
      <c r="DJ206" s="353"/>
      <c r="DK206" s="353"/>
      <c r="DL206" s="353"/>
      <c r="DM206" s="353"/>
      <c r="DN206" s="353"/>
      <c r="DO206" s="353"/>
      <c r="DP206" s="353"/>
      <c r="DQ206" s="353"/>
      <c r="DR206" s="353"/>
      <c r="DS206" s="353"/>
      <c r="DT206" s="354"/>
      <c r="DU206" s="354"/>
    </row>
    <row r="207" spans="1:125" ht="28.5" customHeight="1" x14ac:dyDescent="0.25">
      <c r="A207" s="656"/>
      <c r="B207" s="743"/>
      <c r="C207" s="745"/>
      <c r="D207" s="762"/>
      <c r="E207" s="742"/>
      <c r="F207" s="762"/>
      <c r="G207" s="687"/>
      <c r="H207" s="688"/>
      <c r="I207" s="752"/>
      <c r="J207" s="753"/>
      <c r="K207" s="759"/>
      <c r="L207" s="58" t="s">
        <v>661</v>
      </c>
      <c r="M207" s="61" t="s">
        <v>721</v>
      </c>
      <c r="N207" s="589"/>
      <c r="O207" s="590"/>
      <c r="P207" s="264">
        <v>0</v>
      </c>
      <c r="Q207" s="264"/>
      <c r="R207" s="264"/>
      <c r="S207" s="264"/>
      <c r="T207" s="264"/>
      <c r="U207" s="264"/>
      <c r="V207" s="264"/>
      <c r="W207" s="264"/>
      <c r="X207" s="264"/>
      <c r="Y207" s="264"/>
      <c r="Z207" s="264"/>
      <c r="AA207" s="264"/>
      <c r="AB207" s="391"/>
      <c r="AC207" s="353"/>
      <c r="AD207" s="353"/>
      <c r="AE207" s="353"/>
      <c r="AF207" s="353"/>
      <c r="AG207" s="353"/>
      <c r="AH207" s="353"/>
      <c r="AI207" s="353"/>
      <c r="AJ207" s="353"/>
      <c r="AK207" s="353"/>
      <c r="AL207" s="353"/>
      <c r="AM207" s="353"/>
      <c r="AN207" s="353"/>
      <c r="AO207" s="353"/>
      <c r="AP207" s="353"/>
      <c r="AQ207" s="353"/>
      <c r="AR207" s="353"/>
      <c r="AS207" s="353"/>
      <c r="AT207" s="353"/>
      <c r="AU207" s="353"/>
      <c r="AV207" s="353"/>
      <c r="AW207" s="353"/>
      <c r="AX207" s="353"/>
      <c r="AY207" s="353"/>
      <c r="AZ207" s="353"/>
      <c r="BA207" s="353"/>
      <c r="BB207" s="353"/>
      <c r="BC207" s="353"/>
      <c r="BD207" s="353"/>
      <c r="BE207" s="353"/>
      <c r="BF207" s="353"/>
      <c r="BG207" s="353"/>
      <c r="BH207" s="353"/>
      <c r="BI207" s="353"/>
      <c r="BJ207" s="353"/>
      <c r="BK207" s="353"/>
      <c r="BL207" s="353"/>
      <c r="BM207" s="353"/>
      <c r="BN207" s="353"/>
      <c r="BO207" s="353"/>
      <c r="BP207" s="353"/>
      <c r="BQ207" s="353"/>
      <c r="BR207" s="353"/>
      <c r="BS207" s="353"/>
      <c r="BT207" s="353"/>
      <c r="BU207" s="353"/>
      <c r="BV207" s="353"/>
      <c r="BW207" s="353"/>
      <c r="BX207" s="353"/>
      <c r="BY207" s="353"/>
      <c r="BZ207" s="353"/>
      <c r="CA207" s="353"/>
      <c r="CB207" s="353"/>
      <c r="CC207" s="353"/>
      <c r="CD207" s="353"/>
      <c r="CE207" s="353"/>
      <c r="CF207" s="353"/>
      <c r="CG207" s="353"/>
      <c r="CH207" s="353"/>
      <c r="CI207" s="353"/>
      <c r="CJ207" s="353"/>
      <c r="CK207" s="353"/>
      <c r="CL207" s="353"/>
      <c r="CM207" s="353"/>
      <c r="CN207" s="353"/>
      <c r="CO207" s="353"/>
      <c r="CP207" s="353"/>
      <c r="CQ207" s="353"/>
      <c r="CR207" s="353"/>
      <c r="CS207" s="353"/>
      <c r="CT207" s="353"/>
      <c r="CU207" s="353"/>
      <c r="CV207" s="353"/>
      <c r="CW207" s="353"/>
      <c r="CX207" s="353"/>
      <c r="CY207" s="353"/>
      <c r="CZ207" s="353"/>
      <c r="DA207" s="353"/>
      <c r="DB207" s="353"/>
      <c r="DC207" s="353"/>
      <c r="DD207" s="353"/>
      <c r="DE207" s="353"/>
      <c r="DF207" s="353"/>
      <c r="DG207" s="353"/>
      <c r="DH207" s="353"/>
      <c r="DI207" s="353"/>
      <c r="DJ207" s="353"/>
      <c r="DK207" s="353"/>
      <c r="DL207" s="353"/>
      <c r="DM207" s="353"/>
      <c r="DN207" s="353"/>
      <c r="DO207" s="353"/>
      <c r="DP207" s="353"/>
      <c r="DQ207" s="353"/>
      <c r="DR207" s="353"/>
      <c r="DS207" s="353"/>
      <c r="DT207" s="354"/>
      <c r="DU207" s="354"/>
    </row>
    <row r="208" spans="1:125" ht="44.25" customHeight="1" x14ac:dyDescent="0.25">
      <c r="A208" s="656"/>
      <c r="B208" s="743"/>
      <c r="C208" s="745"/>
      <c r="D208" s="763"/>
      <c r="E208" s="741"/>
      <c r="F208" s="763"/>
      <c r="G208" s="639"/>
      <c r="H208" s="675"/>
      <c r="I208" s="752"/>
      <c r="J208" s="753"/>
      <c r="K208" s="760"/>
      <c r="L208" s="58" t="s">
        <v>654</v>
      </c>
      <c r="M208" s="61" t="s">
        <v>655</v>
      </c>
      <c r="N208" s="589"/>
      <c r="O208" s="590"/>
      <c r="P208" s="27">
        <v>0</v>
      </c>
      <c r="Q208" s="27"/>
      <c r="R208" s="307">
        <v>127847996.72477283</v>
      </c>
      <c r="S208" s="27"/>
      <c r="T208" s="27"/>
      <c r="U208" s="27"/>
      <c r="V208" s="307">
        <v>161405150.24718118</v>
      </c>
      <c r="W208" s="27"/>
      <c r="X208" s="27"/>
      <c r="Y208" s="27"/>
      <c r="Z208" s="307">
        <v>145550202.43743184</v>
      </c>
      <c r="AA208" s="27"/>
      <c r="AB208" s="391" t="s">
        <v>32</v>
      </c>
      <c r="AC208" s="353"/>
      <c r="AD208" s="353"/>
      <c r="AE208" s="353"/>
      <c r="AF208" s="353"/>
      <c r="AG208" s="353"/>
      <c r="AH208" s="353"/>
      <c r="AI208" s="353"/>
      <c r="AJ208" s="353"/>
      <c r="AK208" s="353"/>
      <c r="AL208" s="353"/>
      <c r="AM208" s="353"/>
      <c r="AN208" s="353"/>
      <c r="AO208" s="353"/>
      <c r="AP208" s="353"/>
      <c r="AQ208" s="353"/>
      <c r="AR208" s="353"/>
      <c r="AS208" s="353"/>
      <c r="AT208" s="353"/>
      <c r="AU208" s="353"/>
      <c r="AV208" s="353"/>
      <c r="AW208" s="353"/>
      <c r="AX208" s="353"/>
      <c r="AY208" s="353"/>
      <c r="AZ208" s="353"/>
      <c r="BA208" s="353"/>
      <c r="BB208" s="353"/>
      <c r="BC208" s="353"/>
      <c r="BD208" s="353"/>
      <c r="BE208" s="353"/>
      <c r="BF208" s="353"/>
      <c r="BG208" s="353"/>
      <c r="BH208" s="353"/>
      <c r="BI208" s="353"/>
      <c r="BJ208" s="353"/>
      <c r="BK208" s="353"/>
      <c r="BL208" s="353"/>
      <c r="BM208" s="353"/>
      <c r="BN208" s="353"/>
      <c r="BO208" s="353"/>
      <c r="BP208" s="353"/>
      <c r="BQ208" s="353"/>
      <c r="BR208" s="353"/>
      <c r="BS208" s="353"/>
      <c r="BT208" s="353"/>
      <c r="BU208" s="353"/>
      <c r="BV208" s="353"/>
      <c r="BW208" s="353"/>
      <c r="BX208" s="353"/>
      <c r="BY208" s="353"/>
      <c r="BZ208" s="353"/>
      <c r="CA208" s="353"/>
      <c r="CB208" s="353"/>
      <c r="CC208" s="353"/>
      <c r="CD208" s="353"/>
      <c r="CE208" s="353"/>
      <c r="CF208" s="353"/>
      <c r="CG208" s="353"/>
      <c r="CH208" s="353"/>
      <c r="CI208" s="353"/>
      <c r="CJ208" s="353"/>
      <c r="CK208" s="353"/>
      <c r="CL208" s="353"/>
      <c r="CM208" s="353"/>
      <c r="CN208" s="353"/>
      <c r="CO208" s="353"/>
      <c r="CP208" s="353"/>
      <c r="CQ208" s="353"/>
      <c r="CR208" s="353"/>
      <c r="CS208" s="353"/>
      <c r="CT208" s="353"/>
      <c r="CU208" s="353"/>
      <c r="CV208" s="353"/>
      <c r="CW208" s="353"/>
      <c r="CX208" s="353"/>
      <c r="CY208" s="353"/>
      <c r="CZ208" s="353"/>
      <c r="DA208" s="353"/>
      <c r="DB208" s="353"/>
      <c r="DC208" s="353"/>
      <c r="DD208" s="353"/>
      <c r="DE208" s="353"/>
      <c r="DF208" s="353"/>
      <c r="DG208" s="353"/>
      <c r="DH208" s="353"/>
      <c r="DI208" s="353"/>
      <c r="DJ208" s="353"/>
      <c r="DK208" s="353"/>
      <c r="DL208" s="353"/>
      <c r="DM208" s="353"/>
      <c r="DN208" s="353"/>
      <c r="DO208" s="353"/>
      <c r="DP208" s="353"/>
      <c r="DQ208" s="353"/>
      <c r="DR208" s="353"/>
      <c r="DS208" s="353"/>
      <c r="DT208" s="354"/>
      <c r="DU208" s="354"/>
    </row>
    <row r="209" spans="1:125" s="121" customFormat="1" ht="16.5" customHeight="1" x14ac:dyDescent="0.25">
      <c r="A209" s="143"/>
      <c r="B209" s="138"/>
      <c r="C209" s="139"/>
      <c r="D209" s="144"/>
      <c r="E209" s="167"/>
      <c r="F209" s="144"/>
      <c r="G209" s="194"/>
      <c r="H209" s="160"/>
      <c r="I209" s="192"/>
      <c r="J209" s="193"/>
      <c r="K209" s="195"/>
      <c r="L209" s="181"/>
      <c r="M209" s="120"/>
      <c r="N209" s="120"/>
      <c r="O209" s="572">
        <v>279673913.04347825</v>
      </c>
      <c r="P209" s="566">
        <f>SUM(P199:P208)</f>
        <v>279673913.04347825</v>
      </c>
      <c r="Q209" s="132">
        <f t="shared" ref="Q209:AA209" si="25">SUM(Q199:Q208)</f>
        <v>534135835.37304008</v>
      </c>
      <c r="R209" s="132">
        <f t="shared" si="25"/>
        <v>639239983.62386417</v>
      </c>
      <c r="S209" s="132">
        <f t="shared" si="25"/>
        <v>503355827.10496277</v>
      </c>
      <c r="T209" s="132">
        <f t="shared" si="25"/>
        <v>738771475.47405314</v>
      </c>
      <c r="U209" s="132">
        <f t="shared" si="25"/>
        <v>630828754.3353442</v>
      </c>
      <c r="V209" s="132">
        <f t="shared" si="25"/>
        <v>876199387.05612564</v>
      </c>
      <c r="W209" s="132">
        <f t="shared" si="25"/>
        <v>635475134.40175915</v>
      </c>
      <c r="X209" s="132">
        <f t="shared" si="25"/>
        <v>673603642.46586466</v>
      </c>
      <c r="Y209" s="132">
        <f t="shared" si="25"/>
        <v>714019861.0138166</v>
      </c>
      <c r="Z209" s="132">
        <f t="shared" si="25"/>
        <v>902411255.11207747</v>
      </c>
      <c r="AA209" s="132">
        <f t="shared" si="25"/>
        <v>802272715.83512449</v>
      </c>
      <c r="AB209" s="391"/>
      <c r="AC209" s="353"/>
      <c r="AD209" s="353"/>
      <c r="AE209" s="353"/>
      <c r="AF209" s="353"/>
      <c r="AG209" s="353"/>
      <c r="AH209" s="353"/>
      <c r="AI209" s="353"/>
      <c r="AJ209" s="353"/>
      <c r="AK209" s="353"/>
      <c r="AL209" s="353"/>
      <c r="AM209" s="353"/>
      <c r="AN209" s="353"/>
      <c r="AO209" s="353"/>
      <c r="AP209" s="353"/>
      <c r="AQ209" s="353"/>
      <c r="AR209" s="353"/>
      <c r="AS209" s="353"/>
      <c r="AT209" s="353"/>
      <c r="AU209" s="353"/>
      <c r="AV209" s="353"/>
      <c r="AW209" s="353"/>
      <c r="AX209" s="353"/>
      <c r="AY209" s="353"/>
      <c r="AZ209" s="353"/>
      <c r="BA209" s="353"/>
      <c r="BB209" s="353"/>
      <c r="BC209" s="353"/>
      <c r="BD209" s="353"/>
      <c r="BE209" s="353"/>
      <c r="BF209" s="353"/>
      <c r="BG209" s="353"/>
      <c r="BH209" s="353"/>
      <c r="BI209" s="353"/>
      <c r="BJ209" s="353"/>
      <c r="BK209" s="353"/>
      <c r="BL209" s="353"/>
      <c r="BM209" s="353"/>
      <c r="BN209" s="353"/>
      <c r="BO209" s="353"/>
      <c r="BP209" s="353"/>
      <c r="BQ209" s="353"/>
      <c r="BR209" s="353"/>
      <c r="BS209" s="353"/>
      <c r="BT209" s="353"/>
      <c r="BU209" s="353"/>
      <c r="BV209" s="353"/>
      <c r="BW209" s="353"/>
      <c r="BX209" s="353"/>
      <c r="BY209" s="353"/>
      <c r="BZ209" s="353"/>
      <c r="CA209" s="353"/>
      <c r="CB209" s="353"/>
      <c r="CC209" s="353"/>
      <c r="CD209" s="353"/>
      <c r="CE209" s="353"/>
      <c r="CF209" s="353"/>
      <c r="CG209" s="353"/>
      <c r="CH209" s="353"/>
      <c r="CI209" s="353"/>
      <c r="CJ209" s="353"/>
      <c r="CK209" s="353"/>
      <c r="CL209" s="353"/>
      <c r="CM209" s="353"/>
      <c r="CN209" s="353"/>
      <c r="CO209" s="353"/>
      <c r="CP209" s="353"/>
      <c r="CQ209" s="353"/>
      <c r="CR209" s="353"/>
      <c r="CS209" s="353"/>
      <c r="CT209" s="353"/>
      <c r="CU209" s="353"/>
      <c r="CV209" s="353"/>
      <c r="CW209" s="353"/>
      <c r="CX209" s="353"/>
      <c r="CY209" s="353"/>
      <c r="CZ209" s="353"/>
      <c r="DA209" s="353"/>
      <c r="DB209" s="353"/>
      <c r="DC209" s="353"/>
      <c r="DD209" s="353"/>
      <c r="DE209" s="353"/>
      <c r="DF209" s="353"/>
      <c r="DG209" s="353"/>
      <c r="DH209" s="353"/>
      <c r="DI209" s="353"/>
      <c r="DJ209" s="353"/>
      <c r="DK209" s="353"/>
      <c r="DL209" s="353"/>
      <c r="DM209" s="353"/>
      <c r="DN209" s="353"/>
      <c r="DO209" s="353"/>
      <c r="DP209" s="353"/>
      <c r="DQ209" s="353"/>
      <c r="DR209" s="353"/>
      <c r="DS209" s="353"/>
      <c r="DT209" s="354"/>
      <c r="DU209" s="354"/>
    </row>
    <row r="210" spans="1:125" s="226" customFormat="1" ht="16.5" customHeight="1" x14ac:dyDescent="0.25">
      <c r="A210" s="231"/>
      <c r="B210" s="220"/>
      <c r="C210" s="275"/>
      <c r="D210" s="232"/>
      <c r="E210" s="246"/>
      <c r="F210" s="232"/>
      <c r="G210" s="276"/>
      <c r="H210" s="277"/>
      <c r="I210" s="278"/>
      <c r="J210" s="279"/>
      <c r="K210" s="280"/>
      <c r="L210" s="271"/>
      <c r="M210" s="225"/>
      <c r="N210" s="225"/>
      <c r="O210" s="225"/>
      <c r="P210" s="218">
        <f>P209+P198</f>
        <v>415000000</v>
      </c>
      <c r="Q210" s="218">
        <f t="shared" ref="Q210:AA210" si="26">Q209+Q198</f>
        <v>792588658.94064009</v>
      </c>
      <c r="R210" s="218">
        <f t="shared" si="26"/>
        <v>1826399953.2110405</v>
      </c>
      <c r="S210" s="218">
        <f t="shared" si="26"/>
        <v>1935983950.4037027</v>
      </c>
      <c r="T210" s="218">
        <f t="shared" si="26"/>
        <v>2052142987.4279258</v>
      </c>
      <c r="U210" s="218">
        <f t="shared" si="26"/>
        <v>2175271566.6736007</v>
      </c>
      <c r="V210" s="218">
        <f t="shared" si="26"/>
        <v>1222067566.157228</v>
      </c>
      <c r="W210" s="218">
        <f t="shared" si="26"/>
        <v>2444135132.3144588</v>
      </c>
      <c r="X210" s="218">
        <f t="shared" si="26"/>
        <v>2823953731.876123</v>
      </c>
      <c r="Y210" s="218">
        <f t="shared" si="26"/>
        <v>2746230234.6685257</v>
      </c>
      <c r="Z210" s="218">
        <f t="shared" si="26"/>
        <v>2911004048.7486362</v>
      </c>
      <c r="AA210" s="218">
        <f t="shared" si="26"/>
        <v>3085664291.6735554</v>
      </c>
      <c r="AB210" s="394"/>
      <c r="AC210" s="355"/>
      <c r="AD210" s="355"/>
      <c r="AE210" s="355"/>
      <c r="AF210" s="355"/>
      <c r="AG210" s="355"/>
      <c r="AH210" s="355"/>
      <c r="AI210" s="355"/>
      <c r="AJ210" s="355"/>
      <c r="AK210" s="355"/>
      <c r="AL210" s="355"/>
      <c r="AM210" s="355"/>
      <c r="AN210" s="355"/>
      <c r="AO210" s="355"/>
      <c r="AP210" s="355"/>
      <c r="AQ210" s="355"/>
      <c r="AR210" s="355"/>
      <c r="AS210" s="355"/>
      <c r="AT210" s="355"/>
      <c r="AU210" s="355"/>
      <c r="AV210" s="355"/>
      <c r="AW210" s="355"/>
      <c r="AX210" s="355"/>
      <c r="AY210" s="355"/>
      <c r="AZ210" s="355"/>
      <c r="BA210" s="355"/>
      <c r="BB210" s="355"/>
      <c r="BC210" s="355"/>
      <c r="BD210" s="355"/>
      <c r="BE210" s="355"/>
      <c r="BF210" s="355"/>
      <c r="BG210" s="355"/>
      <c r="BH210" s="355"/>
      <c r="BI210" s="355"/>
      <c r="BJ210" s="355"/>
      <c r="BK210" s="355"/>
      <c r="BL210" s="355"/>
      <c r="BM210" s="355"/>
      <c r="BN210" s="355"/>
      <c r="BO210" s="355"/>
      <c r="BP210" s="355"/>
      <c r="BQ210" s="355"/>
      <c r="BR210" s="355"/>
      <c r="BS210" s="355"/>
      <c r="BT210" s="355"/>
      <c r="BU210" s="355"/>
      <c r="BV210" s="355"/>
      <c r="BW210" s="355"/>
      <c r="BX210" s="355"/>
      <c r="BY210" s="355"/>
      <c r="BZ210" s="355"/>
      <c r="CA210" s="355"/>
      <c r="CB210" s="355"/>
      <c r="CC210" s="355"/>
      <c r="CD210" s="355"/>
      <c r="CE210" s="355"/>
      <c r="CF210" s="355"/>
      <c r="CG210" s="355"/>
      <c r="CH210" s="355"/>
      <c r="CI210" s="355"/>
      <c r="CJ210" s="355"/>
      <c r="CK210" s="355"/>
      <c r="CL210" s="355"/>
      <c r="CM210" s="355"/>
      <c r="CN210" s="355"/>
      <c r="CO210" s="355"/>
      <c r="CP210" s="355"/>
      <c r="CQ210" s="355"/>
      <c r="CR210" s="355"/>
      <c r="CS210" s="355"/>
      <c r="CT210" s="355"/>
      <c r="CU210" s="355"/>
      <c r="CV210" s="355"/>
      <c r="CW210" s="355"/>
      <c r="CX210" s="355"/>
      <c r="CY210" s="355"/>
      <c r="CZ210" s="355"/>
      <c r="DA210" s="355"/>
      <c r="DB210" s="355"/>
      <c r="DC210" s="355"/>
      <c r="DD210" s="355"/>
      <c r="DE210" s="355"/>
      <c r="DF210" s="355"/>
      <c r="DG210" s="355"/>
      <c r="DH210" s="355"/>
      <c r="DI210" s="355"/>
      <c r="DJ210" s="355"/>
      <c r="DK210" s="355"/>
      <c r="DL210" s="355"/>
      <c r="DM210" s="355"/>
      <c r="DN210" s="355"/>
      <c r="DO210" s="355"/>
      <c r="DP210" s="355"/>
      <c r="DQ210" s="355"/>
      <c r="DR210" s="355"/>
      <c r="DS210" s="355"/>
      <c r="DT210" s="356"/>
      <c r="DU210" s="356"/>
    </row>
    <row r="211" spans="1:125" ht="49.5" x14ac:dyDescent="0.25">
      <c r="A211" s="656"/>
      <c r="B211" s="768" t="s">
        <v>722</v>
      </c>
      <c r="C211" s="771">
        <f>E211+E214+E216+E217+E219+E220+E221+E223+E224</f>
        <v>1</v>
      </c>
      <c r="D211" s="768" t="s">
        <v>723</v>
      </c>
      <c r="E211" s="764">
        <v>0.12</v>
      </c>
      <c r="F211" s="768" t="s">
        <v>724</v>
      </c>
      <c r="G211" s="638" t="s">
        <v>725</v>
      </c>
      <c r="H211" s="674" t="s">
        <v>726</v>
      </c>
      <c r="I211" s="674" t="s">
        <v>727</v>
      </c>
      <c r="J211" s="674" t="s">
        <v>728</v>
      </c>
      <c r="K211" s="648" t="s">
        <v>729</v>
      </c>
      <c r="L211" s="30" t="s">
        <v>730</v>
      </c>
      <c r="M211" s="51" t="s">
        <v>731</v>
      </c>
      <c r="N211" s="51"/>
      <c r="O211" s="51"/>
      <c r="P211" s="264"/>
      <c r="Q211" s="264"/>
      <c r="R211" s="308">
        <v>43833598.877064966</v>
      </c>
      <c r="S211" s="264"/>
      <c r="T211" s="264"/>
      <c r="U211" s="265"/>
      <c r="V211" s="308">
        <v>55338908.656176396</v>
      </c>
      <c r="W211" s="264"/>
      <c r="X211" s="264"/>
      <c r="Y211" s="264"/>
      <c r="Z211" s="308">
        <v>69864097.169967279</v>
      </c>
      <c r="AA211" s="264"/>
      <c r="AB211" s="391" t="s">
        <v>32</v>
      </c>
      <c r="AC211" s="353"/>
      <c r="AD211" s="353"/>
      <c r="AE211" s="353"/>
      <c r="AF211" s="353"/>
      <c r="AG211" s="353"/>
      <c r="AH211" s="353"/>
      <c r="AI211" s="353"/>
      <c r="AJ211" s="353"/>
      <c r="AK211" s="353"/>
      <c r="AL211" s="353"/>
      <c r="AM211" s="353"/>
      <c r="AN211" s="353"/>
      <c r="AO211" s="353"/>
      <c r="AP211" s="353"/>
      <c r="AQ211" s="353"/>
      <c r="AR211" s="353"/>
      <c r="AS211" s="353"/>
      <c r="AT211" s="353"/>
      <c r="AU211" s="353"/>
      <c r="AV211" s="353"/>
      <c r="AW211" s="353"/>
      <c r="AX211" s="353"/>
      <c r="AY211" s="353"/>
      <c r="AZ211" s="353"/>
      <c r="BA211" s="353"/>
      <c r="BB211" s="353"/>
      <c r="BC211" s="353"/>
      <c r="BD211" s="353"/>
      <c r="BE211" s="353"/>
      <c r="BF211" s="353"/>
      <c r="BG211" s="353"/>
      <c r="BH211" s="353"/>
      <c r="BI211" s="353"/>
      <c r="BJ211" s="353"/>
      <c r="BK211" s="353"/>
      <c r="BL211" s="353"/>
      <c r="BM211" s="353"/>
      <c r="BN211" s="353"/>
      <c r="BO211" s="353"/>
      <c r="BP211" s="353"/>
      <c r="BQ211" s="353"/>
      <c r="BR211" s="353"/>
      <c r="BS211" s="353"/>
      <c r="BT211" s="353"/>
      <c r="BU211" s="353"/>
      <c r="BV211" s="353"/>
      <c r="BW211" s="353"/>
      <c r="BX211" s="353"/>
      <c r="BY211" s="353"/>
      <c r="BZ211" s="353"/>
      <c r="CA211" s="353"/>
      <c r="CB211" s="353"/>
      <c r="CC211" s="353"/>
      <c r="CD211" s="353"/>
      <c r="CE211" s="353"/>
      <c r="CF211" s="353"/>
      <c r="CG211" s="353"/>
      <c r="CH211" s="353"/>
      <c r="CI211" s="353"/>
      <c r="CJ211" s="353"/>
      <c r="CK211" s="353"/>
      <c r="CL211" s="353"/>
      <c r="CM211" s="353"/>
      <c r="CN211" s="353"/>
      <c r="CO211" s="353"/>
      <c r="CP211" s="353"/>
      <c r="CQ211" s="353"/>
      <c r="CR211" s="353"/>
      <c r="CS211" s="353"/>
      <c r="CT211" s="353"/>
      <c r="CU211" s="353"/>
      <c r="CV211" s="353"/>
      <c r="CW211" s="353"/>
      <c r="CX211" s="353"/>
      <c r="CY211" s="353"/>
      <c r="CZ211" s="353"/>
      <c r="DA211" s="353"/>
      <c r="DB211" s="353"/>
      <c r="DC211" s="353"/>
      <c r="DD211" s="353"/>
      <c r="DE211" s="353"/>
      <c r="DF211" s="353"/>
      <c r="DG211" s="353"/>
      <c r="DH211" s="353"/>
      <c r="DI211" s="353"/>
      <c r="DJ211" s="353"/>
      <c r="DK211" s="353"/>
      <c r="DL211" s="353"/>
      <c r="DM211" s="353"/>
      <c r="DN211" s="353"/>
      <c r="DO211" s="353"/>
      <c r="DP211" s="353"/>
      <c r="DQ211" s="353"/>
      <c r="DR211" s="353"/>
      <c r="DS211" s="353"/>
      <c r="DT211" s="354"/>
      <c r="DU211" s="354"/>
    </row>
    <row r="212" spans="1:125" ht="49.5" x14ac:dyDescent="0.25">
      <c r="A212" s="656"/>
      <c r="B212" s="769"/>
      <c r="C212" s="772"/>
      <c r="D212" s="770"/>
      <c r="E212" s="765"/>
      <c r="F212" s="770"/>
      <c r="G212" s="639"/>
      <c r="H212" s="675"/>
      <c r="I212" s="675"/>
      <c r="J212" s="675"/>
      <c r="K212" s="649"/>
      <c r="L212" s="30" t="s">
        <v>732</v>
      </c>
      <c r="M212" s="51" t="s">
        <v>733</v>
      </c>
      <c r="N212" s="51"/>
      <c r="O212" s="51"/>
      <c r="P212" s="27"/>
      <c r="Q212" s="27"/>
      <c r="R212" s="307">
        <v>73055998.128441617</v>
      </c>
      <c r="S212" s="27"/>
      <c r="T212" s="281"/>
      <c r="U212" s="27"/>
      <c r="V212" s="307">
        <v>92231514.426960662</v>
      </c>
      <c r="W212" s="27"/>
      <c r="X212" s="27"/>
      <c r="Y212" s="27"/>
      <c r="Z212" s="308">
        <v>52398072.8774755</v>
      </c>
      <c r="AA212" s="27"/>
      <c r="AB212" s="391" t="s">
        <v>32</v>
      </c>
      <c r="AC212" s="353"/>
      <c r="AD212" s="353"/>
      <c r="AE212" s="353"/>
      <c r="AF212" s="353"/>
      <c r="AG212" s="353"/>
      <c r="AH212" s="353"/>
      <c r="AI212" s="353"/>
      <c r="AJ212" s="353"/>
      <c r="AK212" s="353"/>
      <c r="AL212" s="353"/>
      <c r="AM212" s="353"/>
      <c r="AN212" s="353"/>
      <c r="AO212" s="353"/>
      <c r="AP212" s="353"/>
      <c r="AQ212" s="353"/>
      <c r="AR212" s="353"/>
      <c r="AS212" s="353"/>
      <c r="AT212" s="353"/>
      <c r="AU212" s="353"/>
      <c r="AV212" s="353"/>
      <c r="AW212" s="353"/>
      <c r="AX212" s="353"/>
      <c r="AY212" s="353"/>
      <c r="AZ212" s="353"/>
      <c r="BA212" s="353"/>
      <c r="BB212" s="353"/>
      <c r="BC212" s="353"/>
      <c r="BD212" s="353"/>
      <c r="BE212" s="353"/>
      <c r="BF212" s="353"/>
      <c r="BG212" s="353"/>
      <c r="BH212" s="353"/>
      <c r="BI212" s="353"/>
      <c r="BJ212" s="353"/>
      <c r="BK212" s="353"/>
      <c r="BL212" s="353"/>
      <c r="BM212" s="353"/>
      <c r="BN212" s="353"/>
      <c r="BO212" s="353"/>
      <c r="BP212" s="353"/>
      <c r="BQ212" s="353"/>
      <c r="BR212" s="353"/>
      <c r="BS212" s="353"/>
      <c r="BT212" s="353"/>
      <c r="BU212" s="353"/>
      <c r="BV212" s="353"/>
      <c r="BW212" s="353"/>
      <c r="BX212" s="353"/>
      <c r="BY212" s="353"/>
      <c r="BZ212" s="353"/>
      <c r="CA212" s="353"/>
      <c r="CB212" s="353"/>
      <c r="CC212" s="353"/>
      <c r="CD212" s="353"/>
      <c r="CE212" s="353"/>
      <c r="CF212" s="353"/>
      <c r="CG212" s="353"/>
      <c r="CH212" s="353"/>
      <c r="CI212" s="353"/>
      <c r="CJ212" s="353"/>
      <c r="CK212" s="353"/>
      <c r="CL212" s="353"/>
      <c r="CM212" s="353"/>
      <c r="CN212" s="353"/>
      <c r="CO212" s="353"/>
      <c r="CP212" s="353"/>
      <c r="CQ212" s="353"/>
      <c r="CR212" s="353"/>
      <c r="CS212" s="353"/>
      <c r="CT212" s="353"/>
      <c r="CU212" s="353"/>
      <c r="CV212" s="353"/>
      <c r="CW212" s="353"/>
      <c r="CX212" s="353"/>
      <c r="CY212" s="353"/>
      <c r="CZ212" s="353"/>
      <c r="DA212" s="353"/>
      <c r="DB212" s="353"/>
      <c r="DC212" s="353"/>
      <c r="DD212" s="353"/>
      <c r="DE212" s="353"/>
      <c r="DF212" s="353"/>
      <c r="DG212" s="353"/>
      <c r="DH212" s="353"/>
      <c r="DI212" s="353"/>
      <c r="DJ212" s="353"/>
      <c r="DK212" s="353"/>
      <c r="DL212" s="353"/>
      <c r="DM212" s="353"/>
      <c r="DN212" s="353"/>
      <c r="DO212" s="353"/>
      <c r="DP212" s="353"/>
      <c r="DQ212" s="353"/>
      <c r="DR212" s="353"/>
      <c r="DS212" s="353"/>
      <c r="DT212" s="354"/>
      <c r="DU212" s="354"/>
    </row>
    <row r="213" spans="1:125" s="121" customFormat="1" ht="16.5" x14ac:dyDescent="0.25">
      <c r="A213" s="656"/>
      <c r="B213" s="769"/>
      <c r="C213" s="772"/>
      <c r="D213" s="144"/>
      <c r="E213" s="167"/>
      <c r="F213" s="144"/>
      <c r="G213" s="194"/>
      <c r="H213" s="160"/>
      <c r="I213" s="160"/>
      <c r="J213" s="150"/>
      <c r="K213" s="160"/>
      <c r="L213" s="136"/>
      <c r="M213" s="120"/>
      <c r="N213" s="120"/>
      <c r="O213" s="120"/>
      <c r="P213" s="566">
        <v>0</v>
      </c>
      <c r="Q213" s="132">
        <v>0</v>
      </c>
      <c r="R213" s="132">
        <f>R212+R211</f>
        <v>116889597.00550658</v>
      </c>
      <c r="S213" s="132">
        <v>0</v>
      </c>
      <c r="T213" s="132">
        <v>0</v>
      </c>
      <c r="U213" s="132">
        <v>0</v>
      </c>
      <c r="V213" s="132">
        <f>V212+V211</f>
        <v>147570423.08313707</v>
      </c>
      <c r="W213" s="132">
        <v>0</v>
      </c>
      <c r="X213" s="132">
        <v>0</v>
      </c>
      <c r="Y213" s="132">
        <v>0</v>
      </c>
      <c r="Z213" s="132">
        <f>Z212+Z211</f>
        <v>122262170.04744278</v>
      </c>
      <c r="AA213" s="132">
        <v>0</v>
      </c>
      <c r="AB213" s="391"/>
      <c r="AC213" s="353"/>
      <c r="AD213" s="353"/>
      <c r="AE213" s="353"/>
      <c r="AF213" s="353"/>
      <c r="AG213" s="353"/>
      <c r="AH213" s="353"/>
      <c r="AI213" s="353"/>
      <c r="AJ213" s="353"/>
      <c r="AK213" s="353"/>
      <c r="AL213" s="353"/>
      <c r="AM213" s="353"/>
      <c r="AN213" s="353"/>
      <c r="AO213" s="353"/>
      <c r="AP213" s="353"/>
      <c r="AQ213" s="353"/>
      <c r="AR213" s="353"/>
      <c r="AS213" s="353"/>
      <c r="AT213" s="353"/>
      <c r="AU213" s="353"/>
      <c r="AV213" s="353"/>
      <c r="AW213" s="353"/>
      <c r="AX213" s="353"/>
      <c r="AY213" s="353"/>
      <c r="AZ213" s="353"/>
      <c r="BA213" s="353"/>
      <c r="BB213" s="353"/>
      <c r="BC213" s="353"/>
      <c r="BD213" s="353"/>
      <c r="BE213" s="353"/>
      <c r="BF213" s="353"/>
      <c r="BG213" s="353"/>
      <c r="BH213" s="353"/>
      <c r="BI213" s="353"/>
      <c r="BJ213" s="353"/>
      <c r="BK213" s="353"/>
      <c r="BL213" s="353"/>
      <c r="BM213" s="353"/>
      <c r="BN213" s="353"/>
      <c r="BO213" s="353"/>
      <c r="BP213" s="353"/>
      <c r="BQ213" s="353"/>
      <c r="BR213" s="353"/>
      <c r="BS213" s="353"/>
      <c r="BT213" s="353"/>
      <c r="BU213" s="353"/>
      <c r="BV213" s="353"/>
      <c r="BW213" s="353"/>
      <c r="BX213" s="353"/>
      <c r="BY213" s="353"/>
      <c r="BZ213" s="353"/>
      <c r="CA213" s="353"/>
      <c r="CB213" s="353"/>
      <c r="CC213" s="353"/>
      <c r="CD213" s="353"/>
      <c r="CE213" s="353"/>
      <c r="CF213" s="353"/>
      <c r="CG213" s="353"/>
      <c r="CH213" s="353"/>
      <c r="CI213" s="353"/>
      <c r="CJ213" s="353"/>
      <c r="CK213" s="353"/>
      <c r="CL213" s="353"/>
      <c r="CM213" s="353"/>
      <c r="CN213" s="353"/>
      <c r="CO213" s="353"/>
      <c r="CP213" s="353"/>
      <c r="CQ213" s="353"/>
      <c r="CR213" s="353"/>
      <c r="CS213" s="353"/>
      <c r="CT213" s="353"/>
      <c r="CU213" s="353"/>
      <c r="CV213" s="353"/>
      <c r="CW213" s="353"/>
      <c r="CX213" s="353"/>
      <c r="CY213" s="353"/>
      <c r="CZ213" s="353"/>
      <c r="DA213" s="353"/>
      <c r="DB213" s="353"/>
      <c r="DC213" s="353"/>
      <c r="DD213" s="353"/>
      <c r="DE213" s="353"/>
      <c r="DF213" s="353"/>
      <c r="DG213" s="353"/>
      <c r="DH213" s="353"/>
      <c r="DI213" s="353"/>
      <c r="DJ213" s="353"/>
      <c r="DK213" s="353"/>
      <c r="DL213" s="353"/>
      <c r="DM213" s="353"/>
      <c r="DN213" s="353"/>
      <c r="DO213" s="353"/>
      <c r="DP213" s="353"/>
      <c r="DQ213" s="353"/>
      <c r="DR213" s="353"/>
      <c r="DS213" s="353"/>
      <c r="DT213" s="354"/>
      <c r="DU213" s="354"/>
    </row>
    <row r="214" spans="1:125" ht="33" x14ac:dyDescent="0.25">
      <c r="A214" s="656"/>
      <c r="B214" s="769"/>
      <c r="C214" s="772"/>
      <c r="D214" s="768" t="s">
        <v>734</v>
      </c>
      <c r="E214" s="764">
        <v>0.11</v>
      </c>
      <c r="F214" s="768" t="s">
        <v>735</v>
      </c>
      <c r="G214" s="638" t="s">
        <v>736</v>
      </c>
      <c r="H214" s="674" t="s">
        <v>737</v>
      </c>
      <c r="I214" s="674">
        <v>3208012</v>
      </c>
      <c r="J214" s="723" t="s">
        <v>738</v>
      </c>
      <c r="K214" s="776" t="s">
        <v>739</v>
      </c>
      <c r="L214" s="30" t="s">
        <v>740</v>
      </c>
      <c r="M214" s="51" t="s">
        <v>741</v>
      </c>
      <c r="N214" s="586"/>
      <c r="O214" s="585"/>
      <c r="P214" s="308">
        <v>176258484.0182648</v>
      </c>
      <c r="Q214" s="308">
        <v>58582640.008655995</v>
      </c>
      <c r="R214" s="308">
        <v>18263999.532110404</v>
      </c>
      <c r="S214" s="308">
        <v>38719679.008074053</v>
      </c>
      <c r="T214" s="308">
        <v>69772861.572549507</v>
      </c>
      <c r="U214" s="308">
        <v>73959233.266902417</v>
      </c>
      <c r="V214" s="308">
        <v>23057878.606740166</v>
      </c>
      <c r="W214" s="309"/>
      <c r="X214" s="308">
        <v>88086630.168613106</v>
      </c>
      <c r="Y214" s="308">
        <v>93371827.978729784</v>
      </c>
      <c r="Z214" s="308">
        <v>58220080.974972501</v>
      </c>
      <c r="AA214" s="308">
        <v>104912585.91690081</v>
      </c>
      <c r="AB214" s="391" t="s">
        <v>32</v>
      </c>
      <c r="AC214" s="353"/>
      <c r="AD214" s="353"/>
      <c r="AE214" s="353"/>
      <c r="AF214" s="353"/>
      <c r="AG214" s="353"/>
      <c r="AH214" s="353"/>
      <c r="AI214" s="353"/>
      <c r="AJ214" s="353"/>
      <c r="AK214" s="353"/>
      <c r="AL214" s="353"/>
      <c r="AM214" s="353"/>
      <c r="AN214" s="353"/>
      <c r="AO214" s="353"/>
      <c r="AP214" s="353"/>
      <c r="AQ214" s="353"/>
      <c r="AR214" s="353"/>
      <c r="AS214" s="353"/>
      <c r="AT214" s="353"/>
      <c r="AU214" s="353"/>
      <c r="AV214" s="353"/>
      <c r="AW214" s="353"/>
      <c r="AX214" s="353"/>
      <c r="AY214" s="353"/>
      <c r="AZ214" s="353"/>
      <c r="BA214" s="353"/>
      <c r="BB214" s="353"/>
      <c r="BC214" s="353"/>
      <c r="BD214" s="353"/>
      <c r="BE214" s="353"/>
      <c r="BF214" s="353"/>
      <c r="BG214" s="353"/>
      <c r="BH214" s="353"/>
      <c r="BI214" s="353"/>
      <c r="BJ214" s="353"/>
      <c r="BK214" s="353"/>
      <c r="BL214" s="353"/>
      <c r="BM214" s="353"/>
      <c r="BN214" s="353"/>
      <c r="BO214" s="353"/>
      <c r="BP214" s="353"/>
      <c r="BQ214" s="353"/>
      <c r="BR214" s="353"/>
      <c r="BS214" s="353"/>
      <c r="BT214" s="353"/>
      <c r="BU214" s="353"/>
      <c r="BV214" s="353"/>
      <c r="BW214" s="353"/>
      <c r="BX214" s="353"/>
      <c r="BY214" s="353"/>
      <c r="BZ214" s="353"/>
      <c r="CA214" s="353"/>
      <c r="CB214" s="353"/>
      <c r="CC214" s="353"/>
      <c r="CD214" s="353"/>
      <c r="CE214" s="353"/>
      <c r="CF214" s="353"/>
      <c r="CG214" s="353"/>
      <c r="CH214" s="353"/>
      <c r="CI214" s="353"/>
      <c r="CJ214" s="353"/>
      <c r="CK214" s="353"/>
      <c r="CL214" s="353"/>
      <c r="CM214" s="353"/>
      <c r="CN214" s="353"/>
      <c r="CO214" s="353"/>
      <c r="CP214" s="353"/>
      <c r="CQ214" s="353"/>
      <c r="CR214" s="353"/>
      <c r="CS214" s="353"/>
      <c r="CT214" s="353"/>
      <c r="CU214" s="353"/>
      <c r="CV214" s="353"/>
      <c r="CW214" s="353"/>
      <c r="CX214" s="353"/>
      <c r="CY214" s="353"/>
      <c r="CZ214" s="353"/>
      <c r="DA214" s="353"/>
      <c r="DB214" s="353"/>
      <c r="DC214" s="353"/>
      <c r="DD214" s="353"/>
      <c r="DE214" s="353"/>
      <c r="DF214" s="353"/>
      <c r="DG214" s="353"/>
      <c r="DH214" s="353"/>
      <c r="DI214" s="353"/>
      <c r="DJ214" s="353"/>
      <c r="DK214" s="353"/>
      <c r="DL214" s="353"/>
      <c r="DM214" s="353"/>
      <c r="DN214" s="353"/>
      <c r="DO214" s="353"/>
      <c r="DP214" s="353"/>
      <c r="DQ214" s="353"/>
      <c r="DR214" s="353"/>
      <c r="DS214" s="353"/>
      <c r="DT214" s="354"/>
      <c r="DU214" s="354"/>
    </row>
    <row r="215" spans="1:125" ht="33" x14ac:dyDescent="0.25">
      <c r="A215" s="656"/>
      <c r="B215" s="769"/>
      <c r="C215" s="772"/>
      <c r="D215" s="769"/>
      <c r="E215" s="765"/>
      <c r="F215" s="769"/>
      <c r="G215" s="687"/>
      <c r="H215" s="688"/>
      <c r="I215" s="675"/>
      <c r="J215" s="723"/>
      <c r="K215" s="777"/>
      <c r="L215" s="30">
        <v>320801202</v>
      </c>
      <c r="M215" s="51" t="s">
        <v>742</v>
      </c>
      <c r="N215" s="586"/>
      <c r="O215" s="585"/>
      <c r="P215" s="308">
        <v>114049607.30593607</v>
      </c>
      <c r="Q215" s="308">
        <v>37906414.123248003</v>
      </c>
      <c r="R215" s="308">
        <v>40180798.970642887</v>
      </c>
      <c r="S215" s="308">
        <v>42591646.908881456</v>
      </c>
      <c r="T215" s="308">
        <v>45147145.723414354</v>
      </c>
      <c r="U215" s="308">
        <v>47855974.466819212</v>
      </c>
      <c r="V215" s="308">
        <v>50727332.934828363</v>
      </c>
      <c r="W215" s="308">
        <v>53770972.910918072</v>
      </c>
      <c r="X215" s="308">
        <v>56997231.285573162</v>
      </c>
      <c r="Y215" s="308">
        <v>60417065.162707545</v>
      </c>
      <c r="Z215" s="308">
        <v>64042089.072470009</v>
      </c>
      <c r="AA215" s="308">
        <v>67884614.416818202</v>
      </c>
      <c r="AB215" s="391" t="s">
        <v>32</v>
      </c>
      <c r="AC215" s="353"/>
      <c r="AD215" s="353"/>
      <c r="AE215" s="353"/>
      <c r="AF215" s="353"/>
      <c r="AG215" s="353"/>
      <c r="AH215" s="353"/>
      <c r="AI215" s="353"/>
      <c r="AJ215" s="353"/>
      <c r="AK215" s="353"/>
      <c r="AL215" s="353"/>
      <c r="AM215" s="353"/>
      <c r="AN215" s="353"/>
      <c r="AO215" s="353"/>
      <c r="AP215" s="353"/>
      <c r="AQ215" s="353"/>
      <c r="AR215" s="353"/>
      <c r="AS215" s="353"/>
      <c r="AT215" s="353"/>
      <c r="AU215" s="353"/>
      <c r="AV215" s="353"/>
      <c r="AW215" s="353"/>
      <c r="AX215" s="353"/>
      <c r="AY215" s="353"/>
      <c r="AZ215" s="353"/>
      <c r="BA215" s="353"/>
      <c r="BB215" s="353"/>
      <c r="BC215" s="353"/>
      <c r="BD215" s="353"/>
      <c r="BE215" s="353"/>
      <c r="BF215" s="353"/>
      <c r="BG215" s="353"/>
      <c r="BH215" s="353"/>
      <c r="BI215" s="353"/>
      <c r="BJ215" s="353"/>
      <c r="BK215" s="353"/>
      <c r="BL215" s="353"/>
      <c r="BM215" s="353"/>
      <c r="BN215" s="353"/>
      <c r="BO215" s="353"/>
      <c r="BP215" s="353"/>
      <c r="BQ215" s="353"/>
      <c r="BR215" s="353"/>
      <c r="BS215" s="353"/>
      <c r="BT215" s="353"/>
      <c r="BU215" s="353"/>
      <c r="BV215" s="353"/>
      <c r="BW215" s="353"/>
      <c r="BX215" s="353"/>
      <c r="BY215" s="353"/>
      <c r="BZ215" s="353"/>
      <c r="CA215" s="353"/>
      <c r="CB215" s="353"/>
      <c r="CC215" s="353"/>
      <c r="CD215" s="353"/>
      <c r="CE215" s="353"/>
      <c r="CF215" s="353"/>
      <c r="CG215" s="353"/>
      <c r="CH215" s="353"/>
      <c r="CI215" s="353"/>
      <c r="CJ215" s="353"/>
      <c r="CK215" s="353"/>
      <c r="CL215" s="353"/>
      <c r="CM215" s="353"/>
      <c r="CN215" s="353"/>
      <c r="CO215" s="353"/>
      <c r="CP215" s="353"/>
      <c r="CQ215" s="353"/>
      <c r="CR215" s="353"/>
      <c r="CS215" s="353"/>
      <c r="CT215" s="353"/>
      <c r="CU215" s="353"/>
      <c r="CV215" s="353"/>
      <c r="CW215" s="353"/>
      <c r="CX215" s="353"/>
      <c r="CY215" s="353"/>
      <c r="CZ215" s="353"/>
      <c r="DA215" s="353"/>
      <c r="DB215" s="353"/>
      <c r="DC215" s="353"/>
      <c r="DD215" s="353"/>
      <c r="DE215" s="353"/>
      <c r="DF215" s="353"/>
      <c r="DG215" s="353"/>
      <c r="DH215" s="353"/>
      <c r="DI215" s="353"/>
      <c r="DJ215" s="353"/>
      <c r="DK215" s="353"/>
      <c r="DL215" s="353"/>
      <c r="DM215" s="353"/>
      <c r="DN215" s="353"/>
      <c r="DO215" s="353"/>
      <c r="DP215" s="353"/>
      <c r="DQ215" s="353"/>
      <c r="DR215" s="353"/>
      <c r="DS215" s="353"/>
      <c r="DT215" s="354"/>
      <c r="DU215" s="354"/>
    </row>
    <row r="216" spans="1:125" ht="49.5" x14ac:dyDescent="0.25">
      <c r="A216" s="656"/>
      <c r="B216" s="769"/>
      <c r="C216" s="772"/>
      <c r="D216" s="769"/>
      <c r="E216" s="97">
        <v>0.1</v>
      </c>
      <c r="F216" s="769"/>
      <c r="G216" s="687"/>
      <c r="H216" s="675"/>
      <c r="I216" s="65" t="s">
        <v>743</v>
      </c>
      <c r="J216" s="65" t="s">
        <v>744</v>
      </c>
      <c r="K216" s="58" t="s">
        <v>745</v>
      </c>
      <c r="L216" s="30" t="s">
        <v>746</v>
      </c>
      <c r="M216" s="51" t="s">
        <v>747</v>
      </c>
      <c r="N216" s="586"/>
      <c r="O216" s="585"/>
      <c r="P216" s="308">
        <v>103681461.18721461</v>
      </c>
      <c r="Q216" s="308">
        <v>34460376.475680001</v>
      </c>
      <c r="R216" s="308">
        <v>36527999.064220808</v>
      </c>
      <c r="S216" s="308">
        <v>38719679.008074053</v>
      </c>
      <c r="T216" s="308">
        <v>41042859.748558506</v>
      </c>
      <c r="U216" s="308">
        <v>43505431.333472013</v>
      </c>
      <c r="V216" s="308">
        <v>46115757.213480331</v>
      </c>
      <c r="W216" s="308">
        <v>48882702.646289162</v>
      </c>
      <c r="X216" s="308">
        <v>51815664.805066511</v>
      </c>
      <c r="Y216" s="308">
        <v>54924604.693370499</v>
      </c>
      <c r="Z216" s="308">
        <v>58220080.97497274</v>
      </c>
      <c r="AA216" s="308">
        <v>61713285.833471097</v>
      </c>
      <c r="AB216" s="391" t="s">
        <v>32</v>
      </c>
      <c r="AC216" s="353"/>
      <c r="AD216" s="353"/>
      <c r="AE216" s="353"/>
      <c r="AF216" s="353"/>
      <c r="AG216" s="353"/>
      <c r="AH216" s="353"/>
      <c r="AI216" s="353"/>
      <c r="AJ216" s="353"/>
      <c r="AK216" s="353"/>
      <c r="AL216" s="353"/>
      <c r="AM216" s="353"/>
      <c r="AN216" s="353"/>
      <c r="AO216" s="353"/>
      <c r="AP216" s="353"/>
      <c r="AQ216" s="353"/>
      <c r="AR216" s="353"/>
      <c r="AS216" s="353"/>
      <c r="AT216" s="353"/>
      <c r="AU216" s="353"/>
      <c r="AV216" s="353"/>
      <c r="AW216" s="353"/>
      <c r="AX216" s="353"/>
      <c r="AY216" s="353"/>
      <c r="AZ216" s="353"/>
      <c r="BA216" s="353"/>
      <c r="BB216" s="353"/>
      <c r="BC216" s="353"/>
      <c r="BD216" s="353"/>
      <c r="BE216" s="353"/>
      <c r="BF216" s="353"/>
      <c r="BG216" s="353"/>
      <c r="BH216" s="353"/>
      <c r="BI216" s="353"/>
      <c r="BJ216" s="353"/>
      <c r="BK216" s="353"/>
      <c r="BL216" s="353"/>
      <c r="BM216" s="353"/>
      <c r="BN216" s="353"/>
      <c r="BO216" s="353"/>
      <c r="BP216" s="353"/>
      <c r="BQ216" s="353"/>
      <c r="BR216" s="353"/>
      <c r="BS216" s="353"/>
      <c r="BT216" s="353"/>
      <c r="BU216" s="353"/>
      <c r="BV216" s="353"/>
      <c r="BW216" s="353"/>
      <c r="BX216" s="353"/>
      <c r="BY216" s="353"/>
      <c r="BZ216" s="353"/>
      <c r="CA216" s="353"/>
      <c r="CB216" s="353"/>
      <c r="CC216" s="353"/>
      <c r="CD216" s="353"/>
      <c r="CE216" s="353"/>
      <c r="CF216" s="353"/>
      <c r="CG216" s="353"/>
      <c r="CH216" s="353"/>
      <c r="CI216" s="353"/>
      <c r="CJ216" s="353"/>
      <c r="CK216" s="353"/>
      <c r="CL216" s="353"/>
      <c r="CM216" s="353"/>
      <c r="CN216" s="353"/>
      <c r="CO216" s="353"/>
      <c r="CP216" s="353"/>
      <c r="CQ216" s="353"/>
      <c r="CR216" s="353"/>
      <c r="CS216" s="353"/>
      <c r="CT216" s="353"/>
      <c r="CU216" s="353"/>
      <c r="CV216" s="353"/>
      <c r="CW216" s="353"/>
      <c r="CX216" s="353"/>
      <c r="CY216" s="353"/>
      <c r="CZ216" s="353"/>
      <c r="DA216" s="353"/>
      <c r="DB216" s="353"/>
      <c r="DC216" s="353"/>
      <c r="DD216" s="353"/>
      <c r="DE216" s="353"/>
      <c r="DF216" s="353"/>
      <c r="DG216" s="353"/>
      <c r="DH216" s="353"/>
      <c r="DI216" s="353"/>
      <c r="DJ216" s="353"/>
      <c r="DK216" s="353"/>
      <c r="DL216" s="353"/>
      <c r="DM216" s="353"/>
      <c r="DN216" s="353"/>
      <c r="DO216" s="353"/>
      <c r="DP216" s="353"/>
      <c r="DQ216" s="353"/>
      <c r="DR216" s="353"/>
      <c r="DS216" s="353"/>
      <c r="DT216" s="354"/>
      <c r="DU216" s="354"/>
    </row>
    <row r="217" spans="1:125" ht="49.5" x14ac:dyDescent="0.25">
      <c r="A217" s="656"/>
      <c r="B217" s="769"/>
      <c r="C217" s="772"/>
      <c r="D217" s="769"/>
      <c r="E217" s="97">
        <v>0.18</v>
      </c>
      <c r="F217" s="769"/>
      <c r="G217" s="687"/>
      <c r="H217" s="46" t="s">
        <v>748</v>
      </c>
      <c r="I217" s="65" t="s">
        <v>743</v>
      </c>
      <c r="J217" s="65" t="s">
        <v>744</v>
      </c>
      <c r="K217" s="58" t="s">
        <v>745</v>
      </c>
      <c r="L217" s="30" t="s">
        <v>746</v>
      </c>
      <c r="M217" s="51" t="s">
        <v>747</v>
      </c>
      <c r="N217" s="586"/>
      <c r="O217" s="585"/>
      <c r="P217" s="308">
        <v>186626630.13698629</v>
      </c>
      <c r="Q217" s="308">
        <v>62028677.656223997</v>
      </c>
      <c r="R217" s="308">
        <v>65750398.315597445</v>
      </c>
      <c r="S217" s="308">
        <v>69695422.214533284</v>
      </c>
      <c r="T217" s="308">
        <v>73877147.547405303</v>
      </c>
      <c r="U217" s="308">
        <v>78309776.400249615</v>
      </c>
      <c r="V217" s="308">
        <v>83008362.984264597</v>
      </c>
      <c r="W217" s="308">
        <v>87988864.763320476</v>
      </c>
      <c r="X217" s="308">
        <v>93268196.649119705</v>
      </c>
      <c r="Y217" s="308">
        <v>98864288.44806689</v>
      </c>
      <c r="Z217" s="308">
        <v>104796145.75495093</v>
      </c>
      <c r="AA217" s="308">
        <v>111083914.50024797</v>
      </c>
      <c r="AB217" s="391" t="s">
        <v>32</v>
      </c>
      <c r="AC217" s="353"/>
      <c r="AD217" s="353"/>
      <c r="AE217" s="353"/>
      <c r="AF217" s="353"/>
      <c r="AG217" s="353"/>
      <c r="AH217" s="353"/>
      <c r="AI217" s="353"/>
      <c r="AJ217" s="353"/>
      <c r="AK217" s="353"/>
      <c r="AL217" s="353"/>
      <c r="AM217" s="353"/>
      <c r="AN217" s="353"/>
      <c r="AO217" s="353"/>
      <c r="AP217" s="353"/>
      <c r="AQ217" s="353"/>
      <c r="AR217" s="353"/>
      <c r="AS217" s="353"/>
      <c r="AT217" s="353"/>
      <c r="AU217" s="353"/>
      <c r="AV217" s="353"/>
      <c r="AW217" s="353"/>
      <c r="AX217" s="353"/>
      <c r="AY217" s="353"/>
      <c r="AZ217" s="353"/>
      <c r="BA217" s="353"/>
      <c r="BB217" s="353"/>
      <c r="BC217" s="353"/>
      <c r="BD217" s="353"/>
      <c r="BE217" s="353"/>
      <c r="BF217" s="353"/>
      <c r="BG217" s="353"/>
      <c r="BH217" s="353"/>
      <c r="BI217" s="353"/>
      <c r="BJ217" s="353"/>
      <c r="BK217" s="353"/>
      <c r="BL217" s="353"/>
      <c r="BM217" s="353"/>
      <c r="BN217" s="353"/>
      <c r="BO217" s="353"/>
      <c r="BP217" s="353"/>
      <c r="BQ217" s="353"/>
      <c r="BR217" s="353"/>
      <c r="BS217" s="353"/>
      <c r="BT217" s="353"/>
      <c r="BU217" s="353"/>
      <c r="BV217" s="353"/>
      <c r="BW217" s="353"/>
      <c r="BX217" s="353"/>
      <c r="BY217" s="353"/>
      <c r="BZ217" s="353"/>
      <c r="CA217" s="353"/>
      <c r="CB217" s="353"/>
      <c r="CC217" s="353"/>
      <c r="CD217" s="353"/>
      <c r="CE217" s="353"/>
      <c r="CF217" s="353"/>
      <c r="CG217" s="353"/>
      <c r="CH217" s="353"/>
      <c r="CI217" s="353"/>
      <c r="CJ217" s="353"/>
      <c r="CK217" s="353"/>
      <c r="CL217" s="353"/>
      <c r="CM217" s="353"/>
      <c r="CN217" s="353"/>
      <c r="CO217" s="353"/>
      <c r="CP217" s="353"/>
      <c r="CQ217" s="353"/>
      <c r="CR217" s="353"/>
      <c r="CS217" s="353"/>
      <c r="CT217" s="353"/>
      <c r="CU217" s="353"/>
      <c r="CV217" s="353"/>
      <c r="CW217" s="353"/>
      <c r="CX217" s="353"/>
      <c r="CY217" s="353"/>
      <c r="CZ217" s="353"/>
      <c r="DA217" s="353"/>
      <c r="DB217" s="353"/>
      <c r="DC217" s="353"/>
      <c r="DD217" s="353"/>
      <c r="DE217" s="353"/>
      <c r="DF217" s="353"/>
      <c r="DG217" s="353"/>
      <c r="DH217" s="353"/>
      <c r="DI217" s="353"/>
      <c r="DJ217" s="353"/>
      <c r="DK217" s="353"/>
      <c r="DL217" s="353"/>
      <c r="DM217" s="353"/>
      <c r="DN217" s="353"/>
      <c r="DO217" s="353"/>
      <c r="DP217" s="353"/>
      <c r="DQ217" s="353"/>
      <c r="DR217" s="353"/>
      <c r="DS217" s="353"/>
      <c r="DT217" s="354"/>
      <c r="DU217" s="354"/>
    </row>
    <row r="218" spans="1:125" s="121" customFormat="1" ht="16.5" x14ac:dyDescent="0.25">
      <c r="A218" s="656"/>
      <c r="B218" s="769"/>
      <c r="C218" s="772"/>
      <c r="D218" s="144"/>
      <c r="E218" s="116"/>
      <c r="F218" s="144"/>
      <c r="G218" s="194"/>
      <c r="H218" s="160"/>
      <c r="I218" s="181"/>
      <c r="J218" s="181"/>
      <c r="K218" s="181"/>
      <c r="L218" s="136"/>
      <c r="M218" s="120"/>
      <c r="N218" s="120"/>
      <c r="O218" s="572">
        <v>580616182.64840174</v>
      </c>
      <c r="P218" s="568">
        <f>P217+P216+P215+P214</f>
        <v>580616182.64840174</v>
      </c>
      <c r="Q218" s="135">
        <f t="shared" ref="Q218:AA218" si="27">Q217+Q216+Q215+Q214</f>
        <v>192978108.26380801</v>
      </c>
      <c r="R218" s="135">
        <f t="shared" si="27"/>
        <v>160723195.88257155</v>
      </c>
      <c r="S218" s="135">
        <f t="shared" si="27"/>
        <v>189726427.13956285</v>
      </c>
      <c r="T218" s="135">
        <f t="shared" si="27"/>
        <v>229840014.59192765</v>
      </c>
      <c r="U218" s="135">
        <f t="shared" si="27"/>
        <v>243630415.46744326</v>
      </c>
      <c r="V218" s="135">
        <f t="shared" si="27"/>
        <v>202909331.73931348</v>
      </c>
      <c r="W218" s="135">
        <f t="shared" si="27"/>
        <v>190642540.32052773</v>
      </c>
      <c r="X218" s="135">
        <f t="shared" si="27"/>
        <v>290167722.90837246</v>
      </c>
      <c r="Y218" s="135">
        <f t="shared" si="27"/>
        <v>307577786.2828747</v>
      </c>
      <c r="Z218" s="135">
        <f t="shared" si="27"/>
        <v>285278396.77736616</v>
      </c>
      <c r="AA218" s="135">
        <f t="shared" si="27"/>
        <v>345594400.66743809</v>
      </c>
      <c r="AB218" s="391"/>
      <c r="AC218" s="353"/>
      <c r="AD218" s="353"/>
      <c r="AE218" s="353"/>
      <c r="AF218" s="353"/>
      <c r="AG218" s="353"/>
      <c r="AH218" s="353"/>
      <c r="AI218" s="353"/>
      <c r="AJ218" s="353"/>
      <c r="AK218" s="353"/>
      <c r="AL218" s="353"/>
      <c r="AM218" s="353"/>
      <c r="AN218" s="353"/>
      <c r="AO218" s="353"/>
      <c r="AP218" s="353"/>
      <c r="AQ218" s="353"/>
      <c r="AR218" s="353"/>
      <c r="AS218" s="353"/>
      <c r="AT218" s="353"/>
      <c r="AU218" s="353"/>
      <c r="AV218" s="353"/>
      <c r="AW218" s="353"/>
      <c r="AX218" s="353"/>
      <c r="AY218" s="353"/>
      <c r="AZ218" s="353"/>
      <c r="BA218" s="353"/>
      <c r="BB218" s="353"/>
      <c r="BC218" s="353"/>
      <c r="BD218" s="353"/>
      <c r="BE218" s="353"/>
      <c r="BF218" s="353"/>
      <c r="BG218" s="353"/>
      <c r="BH218" s="353"/>
      <c r="BI218" s="353"/>
      <c r="BJ218" s="353"/>
      <c r="BK218" s="353"/>
      <c r="BL218" s="353"/>
      <c r="BM218" s="353"/>
      <c r="BN218" s="353"/>
      <c r="BO218" s="353"/>
      <c r="BP218" s="353"/>
      <c r="BQ218" s="353"/>
      <c r="BR218" s="353"/>
      <c r="BS218" s="353"/>
      <c r="BT218" s="353"/>
      <c r="BU218" s="353"/>
      <c r="BV218" s="353"/>
      <c r="BW218" s="353"/>
      <c r="BX218" s="353"/>
      <c r="BY218" s="353"/>
      <c r="BZ218" s="353"/>
      <c r="CA218" s="353"/>
      <c r="CB218" s="353"/>
      <c r="CC218" s="353"/>
      <c r="CD218" s="353"/>
      <c r="CE218" s="353"/>
      <c r="CF218" s="353"/>
      <c r="CG218" s="353"/>
      <c r="CH218" s="353"/>
      <c r="CI218" s="353"/>
      <c r="CJ218" s="353"/>
      <c r="CK218" s="353"/>
      <c r="CL218" s="353"/>
      <c r="CM218" s="353"/>
      <c r="CN218" s="353"/>
      <c r="CO218" s="353"/>
      <c r="CP218" s="353"/>
      <c r="CQ218" s="353"/>
      <c r="CR218" s="353"/>
      <c r="CS218" s="353"/>
      <c r="CT218" s="353"/>
      <c r="CU218" s="353"/>
      <c r="CV218" s="353"/>
      <c r="CW218" s="353"/>
      <c r="CX218" s="353"/>
      <c r="CY218" s="353"/>
      <c r="CZ218" s="353"/>
      <c r="DA218" s="353"/>
      <c r="DB218" s="353"/>
      <c r="DC218" s="353"/>
      <c r="DD218" s="353"/>
      <c r="DE218" s="353"/>
      <c r="DF218" s="353"/>
      <c r="DG218" s="353"/>
      <c r="DH218" s="353"/>
      <c r="DI218" s="353"/>
      <c r="DJ218" s="353"/>
      <c r="DK218" s="353"/>
      <c r="DL218" s="353"/>
      <c r="DM218" s="353"/>
      <c r="DN218" s="353"/>
      <c r="DO218" s="353"/>
      <c r="DP218" s="353"/>
      <c r="DQ218" s="353"/>
      <c r="DR218" s="353"/>
      <c r="DS218" s="353"/>
      <c r="DT218" s="354"/>
      <c r="DU218" s="354"/>
    </row>
    <row r="219" spans="1:125" ht="82.5" x14ac:dyDescent="0.25">
      <c r="A219" s="656"/>
      <c r="B219" s="769"/>
      <c r="C219" s="772"/>
      <c r="D219" s="768" t="s">
        <v>749</v>
      </c>
      <c r="E219" s="97">
        <v>0.2</v>
      </c>
      <c r="F219" s="768" t="s">
        <v>750</v>
      </c>
      <c r="G219" s="62" t="s">
        <v>751</v>
      </c>
      <c r="H219" s="43" t="s">
        <v>752</v>
      </c>
      <c r="I219" s="65" t="s">
        <v>753</v>
      </c>
      <c r="J219" s="65" t="s">
        <v>738</v>
      </c>
      <c r="K219" s="58" t="s">
        <v>739</v>
      </c>
      <c r="L219" s="58" t="s">
        <v>740</v>
      </c>
      <c r="M219" s="59" t="s">
        <v>741</v>
      </c>
      <c r="N219" s="587"/>
      <c r="O219" s="585"/>
      <c r="P219" s="76">
        <v>0</v>
      </c>
      <c r="Q219" s="76"/>
      <c r="R219" s="264"/>
      <c r="S219" s="308">
        <v>38719679.008074053</v>
      </c>
      <c r="T219" s="264"/>
      <c r="U219" s="264"/>
      <c r="V219" s="264"/>
      <c r="W219" s="308">
        <v>97765405.292578325</v>
      </c>
      <c r="X219" s="264"/>
      <c r="Y219" s="264"/>
      <c r="Z219" s="308">
        <v>58220080.974972501</v>
      </c>
      <c r="AA219" s="264"/>
      <c r="AB219" s="391" t="s">
        <v>32</v>
      </c>
      <c r="AC219" s="353"/>
      <c r="AD219" s="353"/>
      <c r="AE219" s="353"/>
      <c r="AF219" s="353"/>
      <c r="AG219" s="353"/>
      <c r="AH219" s="353"/>
      <c r="AI219" s="353"/>
      <c r="AJ219" s="353"/>
      <c r="AK219" s="353"/>
      <c r="AL219" s="353"/>
      <c r="AM219" s="353"/>
      <c r="AN219" s="353"/>
      <c r="AO219" s="353"/>
      <c r="AP219" s="353"/>
      <c r="AQ219" s="353"/>
      <c r="AR219" s="353"/>
      <c r="AS219" s="353"/>
      <c r="AT219" s="353"/>
      <c r="AU219" s="353"/>
      <c r="AV219" s="353"/>
      <c r="AW219" s="353"/>
      <c r="AX219" s="353"/>
      <c r="AY219" s="353"/>
      <c r="AZ219" s="353"/>
      <c r="BA219" s="353"/>
      <c r="BB219" s="353"/>
      <c r="BC219" s="353"/>
      <c r="BD219" s="353"/>
      <c r="BE219" s="353"/>
      <c r="BF219" s="353"/>
      <c r="BG219" s="353"/>
      <c r="BH219" s="353"/>
      <c r="BI219" s="353"/>
      <c r="BJ219" s="353"/>
      <c r="BK219" s="353"/>
      <c r="BL219" s="353"/>
      <c r="BM219" s="353"/>
      <c r="BN219" s="353"/>
      <c r="BO219" s="353"/>
      <c r="BP219" s="353"/>
      <c r="BQ219" s="353"/>
      <c r="BR219" s="353"/>
      <c r="BS219" s="353"/>
      <c r="BT219" s="353"/>
      <c r="BU219" s="353"/>
      <c r="BV219" s="353"/>
      <c r="BW219" s="353"/>
      <c r="BX219" s="353"/>
      <c r="BY219" s="353"/>
      <c r="BZ219" s="353"/>
      <c r="CA219" s="353"/>
      <c r="CB219" s="353"/>
      <c r="CC219" s="353"/>
      <c r="CD219" s="353"/>
      <c r="CE219" s="353"/>
      <c r="CF219" s="353"/>
      <c r="CG219" s="353"/>
      <c r="CH219" s="353"/>
      <c r="CI219" s="353"/>
      <c r="CJ219" s="353"/>
      <c r="CK219" s="353"/>
      <c r="CL219" s="353"/>
      <c r="CM219" s="353"/>
      <c r="CN219" s="353"/>
      <c r="CO219" s="353"/>
      <c r="CP219" s="353"/>
      <c r="CQ219" s="353"/>
      <c r="CR219" s="353"/>
      <c r="CS219" s="353"/>
      <c r="CT219" s="353"/>
      <c r="CU219" s="353"/>
      <c r="CV219" s="353"/>
      <c r="CW219" s="353"/>
      <c r="CX219" s="353"/>
      <c r="CY219" s="353"/>
      <c r="CZ219" s="353"/>
      <c r="DA219" s="353"/>
      <c r="DB219" s="353"/>
      <c r="DC219" s="353"/>
      <c r="DD219" s="353"/>
      <c r="DE219" s="353"/>
      <c r="DF219" s="353"/>
      <c r="DG219" s="353"/>
      <c r="DH219" s="353"/>
      <c r="DI219" s="353"/>
      <c r="DJ219" s="353"/>
      <c r="DK219" s="353"/>
      <c r="DL219" s="353"/>
      <c r="DM219" s="353"/>
      <c r="DN219" s="353"/>
      <c r="DO219" s="353"/>
      <c r="DP219" s="353"/>
      <c r="DQ219" s="353"/>
      <c r="DR219" s="353"/>
      <c r="DS219" s="353"/>
      <c r="DT219" s="354"/>
      <c r="DU219" s="354"/>
    </row>
    <row r="220" spans="1:125" ht="82.5" x14ac:dyDescent="0.25">
      <c r="A220" s="656"/>
      <c r="B220" s="769"/>
      <c r="C220" s="772"/>
      <c r="D220" s="769"/>
      <c r="E220" s="97">
        <v>0.18</v>
      </c>
      <c r="F220" s="769"/>
      <c r="G220" s="62" t="s">
        <v>754</v>
      </c>
      <c r="H220" s="63" t="s">
        <v>755</v>
      </c>
      <c r="I220" s="65" t="s">
        <v>753</v>
      </c>
      <c r="J220" s="65" t="s">
        <v>738</v>
      </c>
      <c r="K220" s="58" t="s">
        <v>739</v>
      </c>
      <c r="L220" s="58" t="s">
        <v>740</v>
      </c>
      <c r="M220" s="59" t="s">
        <v>741</v>
      </c>
      <c r="N220" s="587"/>
      <c r="O220" s="585"/>
      <c r="P220" s="308">
        <v>186626630.13698632</v>
      </c>
      <c r="Q220" s="308">
        <v>62028677.656223997</v>
      </c>
      <c r="R220" s="308">
        <v>65750398.315597445</v>
      </c>
      <c r="S220" s="308">
        <v>69695422.214533284</v>
      </c>
      <c r="T220" s="308">
        <v>73877147.547405303</v>
      </c>
      <c r="U220" s="308">
        <v>78309776.400249615</v>
      </c>
      <c r="V220" s="308">
        <v>83008362.984264597</v>
      </c>
      <c r="W220" s="308">
        <v>87988864.763320476</v>
      </c>
      <c r="X220" s="308">
        <v>93268196.649119705</v>
      </c>
      <c r="Y220" s="308">
        <v>98864288.44806689</v>
      </c>
      <c r="Z220" s="308">
        <v>52398072.8774755</v>
      </c>
      <c r="AA220" s="308">
        <v>111083914.50024797</v>
      </c>
      <c r="AB220" s="391" t="s">
        <v>32</v>
      </c>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3"/>
      <c r="AY220" s="353"/>
      <c r="AZ220" s="353"/>
      <c r="BA220" s="353"/>
      <c r="BB220" s="353"/>
      <c r="BC220" s="353"/>
      <c r="BD220" s="353"/>
      <c r="BE220" s="353"/>
      <c r="BF220" s="353"/>
      <c r="BG220" s="353"/>
      <c r="BH220" s="353"/>
      <c r="BI220" s="353"/>
      <c r="BJ220" s="353"/>
      <c r="BK220" s="353"/>
      <c r="BL220" s="353"/>
      <c r="BM220" s="353"/>
      <c r="BN220" s="353"/>
      <c r="BO220" s="353"/>
      <c r="BP220" s="353"/>
      <c r="BQ220" s="353"/>
      <c r="BR220" s="353"/>
      <c r="BS220" s="353"/>
      <c r="BT220" s="353"/>
      <c r="BU220" s="353"/>
      <c r="BV220" s="353"/>
      <c r="BW220" s="353"/>
      <c r="BX220" s="353"/>
      <c r="BY220" s="353"/>
      <c r="BZ220" s="353"/>
      <c r="CA220" s="353"/>
      <c r="CB220" s="353"/>
      <c r="CC220" s="353"/>
      <c r="CD220" s="353"/>
      <c r="CE220" s="353"/>
      <c r="CF220" s="353"/>
      <c r="CG220" s="353"/>
      <c r="CH220" s="353"/>
      <c r="CI220" s="353"/>
      <c r="CJ220" s="353"/>
      <c r="CK220" s="353"/>
      <c r="CL220" s="353"/>
      <c r="CM220" s="353"/>
      <c r="CN220" s="353"/>
      <c r="CO220" s="353"/>
      <c r="CP220" s="353"/>
      <c r="CQ220" s="353"/>
      <c r="CR220" s="353"/>
      <c r="CS220" s="353"/>
      <c r="CT220" s="353"/>
      <c r="CU220" s="353"/>
      <c r="CV220" s="353"/>
      <c r="CW220" s="353"/>
      <c r="CX220" s="353"/>
      <c r="CY220" s="353"/>
      <c r="CZ220" s="353"/>
      <c r="DA220" s="353"/>
      <c r="DB220" s="353"/>
      <c r="DC220" s="353"/>
      <c r="DD220" s="353"/>
      <c r="DE220" s="353"/>
      <c r="DF220" s="353"/>
      <c r="DG220" s="353"/>
      <c r="DH220" s="353"/>
      <c r="DI220" s="353"/>
      <c r="DJ220" s="353"/>
      <c r="DK220" s="353"/>
      <c r="DL220" s="353"/>
      <c r="DM220" s="353"/>
      <c r="DN220" s="353"/>
      <c r="DO220" s="353"/>
      <c r="DP220" s="353"/>
      <c r="DQ220" s="353"/>
      <c r="DR220" s="353"/>
      <c r="DS220" s="353"/>
      <c r="DT220" s="354"/>
      <c r="DU220" s="354"/>
    </row>
    <row r="221" spans="1:125" ht="49.5" x14ac:dyDescent="0.25">
      <c r="A221" s="656"/>
      <c r="B221" s="769"/>
      <c r="C221" s="772"/>
      <c r="D221" s="770"/>
      <c r="E221" s="97">
        <v>0.03</v>
      </c>
      <c r="F221" s="770"/>
      <c r="G221" s="62" t="s">
        <v>756</v>
      </c>
      <c r="H221" s="63" t="s">
        <v>757</v>
      </c>
      <c r="I221" s="65" t="s">
        <v>743</v>
      </c>
      <c r="J221" s="65" t="s">
        <v>758</v>
      </c>
      <c r="K221" s="58" t="s">
        <v>745</v>
      </c>
      <c r="L221" s="58" t="s">
        <v>746</v>
      </c>
      <c r="M221" s="59" t="s">
        <v>747</v>
      </c>
      <c r="N221" s="587"/>
      <c r="O221" s="585"/>
      <c r="P221" s="308">
        <v>31104438.356164385</v>
      </c>
      <c r="Q221" s="308">
        <v>10338112.942704</v>
      </c>
      <c r="R221" s="308">
        <v>10958399.719266241</v>
      </c>
      <c r="S221" s="308">
        <v>11615903.702422215</v>
      </c>
      <c r="T221" s="308">
        <v>12312857.92456755</v>
      </c>
      <c r="U221" s="308">
        <v>13051629.400041603</v>
      </c>
      <c r="V221" s="308">
        <v>13834727.164044099</v>
      </c>
      <c r="W221" s="308">
        <v>14664810.793886747</v>
      </c>
      <c r="X221" s="308">
        <v>15544699.441519951</v>
      </c>
      <c r="Y221" s="308">
        <v>16477381.408011148</v>
      </c>
      <c r="Z221" s="308">
        <v>17466024.29249182</v>
      </c>
      <c r="AA221" s="308">
        <v>18513985.750041328</v>
      </c>
      <c r="AB221" s="391" t="s">
        <v>32</v>
      </c>
      <c r="AC221" s="353"/>
      <c r="AD221" s="353"/>
      <c r="AE221" s="353"/>
      <c r="AF221" s="353"/>
      <c r="AG221" s="353"/>
      <c r="AH221" s="353"/>
      <c r="AI221" s="353"/>
      <c r="AJ221" s="353"/>
      <c r="AK221" s="353"/>
      <c r="AL221" s="353"/>
      <c r="AM221" s="353"/>
      <c r="AN221" s="353"/>
      <c r="AO221" s="353"/>
      <c r="AP221" s="353"/>
      <c r="AQ221" s="353"/>
      <c r="AR221" s="353"/>
      <c r="AS221" s="353"/>
      <c r="AT221" s="353"/>
      <c r="AU221" s="353"/>
      <c r="AV221" s="353"/>
      <c r="AW221" s="353"/>
      <c r="AX221" s="353"/>
      <c r="AY221" s="353"/>
      <c r="AZ221" s="353"/>
      <c r="BA221" s="353"/>
      <c r="BB221" s="353"/>
      <c r="BC221" s="353"/>
      <c r="BD221" s="353"/>
      <c r="BE221" s="353"/>
      <c r="BF221" s="353"/>
      <c r="BG221" s="353"/>
      <c r="BH221" s="353"/>
      <c r="BI221" s="353"/>
      <c r="BJ221" s="353"/>
      <c r="BK221" s="353"/>
      <c r="BL221" s="353"/>
      <c r="BM221" s="353"/>
      <c r="BN221" s="353"/>
      <c r="BO221" s="353"/>
      <c r="BP221" s="353"/>
      <c r="BQ221" s="353"/>
      <c r="BR221" s="353"/>
      <c r="BS221" s="353"/>
      <c r="BT221" s="353"/>
      <c r="BU221" s="353"/>
      <c r="BV221" s="353"/>
      <c r="BW221" s="353"/>
      <c r="BX221" s="353"/>
      <c r="BY221" s="353"/>
      <c r="BZ221" s="353"/>
      <c r="CA221" s="353"/>
      <c r="CB221" s="353"/>
      <c r="CC221" s="353"/>
      <c r="CD221" s="353"/>
      <c r="CE221" s="353"/>
      <c r="CF221" s="353"/>
      <c r="CG221" s="353"/>
      <c r="CH221" s="353"/>
      <c r="CI221" s="353"/>
      <c r="CJ221" s="353"/>
      <c r="CK221" s="353"/>
      <c r="CL221" s="353"/>
      <c r="CM221" s="353"/>
      <c r="CN221" s="353"/>
      <c r="CO221" s="353"/>
      <c r="CP221" s="353"/>
      <c r="CQ221" s="353"/>
      <c r="CR221" s="353"/>
      <c r="CS221" s="353"/>
      <c r="CT221" s="353"/>
      <c r="CU221" s="353"/>
      <c r="CV221" s="353"/>
      <c r="CW221" s="353"/>
      <c r="CX221" s="353"/>
      <c r="CY221" s="353"/>
      <c r="CZ221" s="353"/>
      <c r="DA221" s="353"/>
      <c r="DB221" s="353"/>
      <c r="DC221" s="353"/>
      <c r="DD221" s="353"/>
      <c r="DE221" s="353"/>
      <c r="DF221" s="353"/>
      <c r="DG221" s="353"/>
      <c r="DH221" s="353"/>
      <c r="DI221" s="353"/>
      <c r="DJ221" s="353"/>
      <c r="DK221" s="353"/>
      <c r="DL221" s="353"/>
      <c r="DM221" s="353"/>
      <c r="DN221" s="353"/>
      <c r="DO221" s="353"/>
      <c r="DP221" s="353"/>
      <c r="DQ221" s="353"/>
      <c r="DR221" s="353"/>
      <c r="DS221" s="353"/>
      <c r="DT221" s="354"/>
      <c r="DU221" s="354"/>
    </row>
    <row r="222" spans="1:125" s="121" customFormat="1" ht="16.5" x14ac:dyDescent="0.25">
      <c r="A222" s="656"/>
      <c r="B222" s="769"/>
      <c r="C222" s="772"/>
      <c r="D222" s="144"/>
      <c r="E222" s="116"/>
      <c r="F222" s="144"/>
      <c r="G222" s="194"/>
      <c r="H222" s="142"/>
      <c r="I222" s="181"/>
      <c r="J222" s="181"/>
      <c r="K222" s="181"/>
      <c r="L222" s="181"/>
      <c r="M222" s="182"/>
      <c r="N222" s="182"/>
      <c r="O222" s="572">
        <v>217731068.49315071</v>
      </c>
      <c r="P222" s="568">
        <f>SUM(P219:P221)</f>
        <v>217731068.49315071</v>
      </c>
      <c r="Q222" s="135">
        <f t="shared" ref="Q222:AA222" si="28">SUM(Q219:Q221)</f>
        <v>72366790.598928005</v>
      </c>
      <c r="R222" s="135">
        <f t="shared" si="28"/>
        <v>76708798.034863681</v>
      </c>
      <c r="S222" s="135">
        <f t="shared" si="28"/>
        <v>120031004.92502956</v>
      </c>
      <c r="T222" s="135">
        <f t="shared" si="28"/>
        <v>86190005.471972853</v>
      </c>
      <c r="U222" s="135">
        <f t="shared" si="28"/>
        <v>91361405.80029121</v>
      </c>
      <c r="V222" s="135">
        <f t="shared" si="28"/>
        <v>96843090.148308694</v>
      </c>
      <c r="W222" s="135">
        <f t="shared" si="28"/>
        <v>200419080.84978554</v>
      </c>
      <c r="X222" s="135">
        <f t="shared" si="28"/>
        <v>108812896.09063965</v>
      </c>
      <c r="Y222" s="135">
        <f t="shared" si="28"/>
        <v>115341669.85607804</v>
      </c>
      <c r="Z222" s="135">
        <f t="shared" si="28"/>
        <v>128084178.14493982</v>
      </c>
      <c r="AA222" s="135">
        <f t="shared" si="28"/>
        <v>129597900.25028929</v>
      </c>
      <c r="AB222" s="391"/>
      <c r="AC222" s="353"/>
      <c r="AD222" s="353"/>
      <c r="AE222" s="353"/>
      <c r="AF222" s="353"/>
      <c r="AG222" s="353"/>
      <c r="AH222" s="353"/>
      <c r="AI222" s="353"/>
      <c r="AJ222" s="353"/>
      <c r="AK222" s="353"/>
      <c r="AL222" s="353"/>
      <c r="AM222" s="353"/>
      <c r="AN222" s="353"/>
      <c r="AO222" s="353"/>
      <c r="AP222" s="353"/>
      <c r="AQ222" s="353"/>
      <c r="AR222" s="353"/>
      <c r="AS222" s="353"/>
      <c r="AT222" s="353"/>
      <c r="AU222" s="353"/>
      <c r="AV222" s="353"/>
      <c r="AW222" s="353"/>
      <c r="AX222" s="353"/>
      <c r="AY222" s="353"/>
      <c r="AZ222" s="353"/>
      <c r="BA222" s="353"/>
      <c r="BB222" s="353"/>
      <c r="BC222" s="353"/>
      <c r="BD222" s="353"/>
      <c r="BE222" s="353"/>
      <c r="BF222" s="353"/>
      <c r="BG222" s="353"/>
      <c r="BH222" s="353"/>
      <c r="BI222" s="353"/>
      <c r="BJ222" s="353"/>
      <c r="BK222" s="353"/>
      <c r="BL222" s="353"/>
      <c r="BM222" s="353"/>
      <c r="BN222" s="353"/>
      <c r="BO222" s="353"/>
      <c r="BP222" s="353"/>
      <c r="BQ222" s="353"/>
      <c r="BR222" s="353"/>
      <c r="BS222" s="353"/>
      <c r="BT222" s="353"/>
      <c r="BU222" s="353"/>
      <c r="BV222" s="353"/>
      <c r="BW222" s="353"/>
      <c r="BX222" s="353"/>
      <c r="BY222" s="353"/>
      <c r="BZ222" s="353"/>
      <c r="CA222" s="353"/>
      <c r="CB222" s="353"/>
      <c r="CC222" s="353"/>
      <c r="CD222" s="353"/>
      <c r="CE222" s="353"/>
      <c r="CF222" s="353"/>
      <c r="CG222" s="353"/>
      <c r="CH222" s="353"/>
      <c r="CI222" s="353"/>
      <c r="CJ222" s="353"/>
      <c r="CK222" s="353"/>
      <c r="CL222" s="353"/>
      <c r="CM222" s="353"/>
      <c r="CN222" s="353"/>
      <c r="CO222" s="353"/>
      <c r="CP222" s="353"/>
      <c r="CQ222" s="353"/>
      <c r="CR222" s="353"/>
      <c r="CS222" s="353"/>
      <c r="CT222" s="353"/>
      <c r="CU222" s="353"/>
      <c r="CV222" s="353"/>
      <c r="CW222" s="353"/>
      <c r="CX222" s="353"/>
      <c r="CY222" s="353"/>
      <c r="CZ222" s="353"/>
      <c r="DA222" s="353"/>
      <c r="DB222" s="353"/>
      <c r="DC222" s="353"/>
      <c r="DD222" s="353"/>
      <c r="DE222" s="353"/>
      <c r="DF222" s="353"/>
      <c r="DG222" s="353"/>
      <c r="DH222" s="353"/>
      <c r="DI222" s="353"/>
      <c r="DJ222" s="353"/>
      <c r="DK222" s="353"/>
      <c r="DL222" s="353"/>
      <c r="DM222" s="353"/>
      <c r="DN222" s="353"/>
      <c r="DO222" s="353"/>
      <c r="DP222" s="353"/>
      <c r="DQ222" s="353"/>
      <c r="DR222" s="353"/>
      <c r="DS222" s="353"/>
      <c r="DT222" s="354"/>
      <c r="DU222" s="354"/>
    </row>
    <row r="223" spans="1:125" ht="66" x14ac:dyDescent="0.25">
      <c r="A223" s="656"/>
      <c r="B223" s="769"/>
      <c r="C223" s="772"/>
      <c r="D223" s="768" t="s">
        <v>759</v>
      </c>
      <c r="E223" s="97">
        <v>0.05</v>
      </c>
      <c r="F223" s="774" t="s">
        <v>760</v>
      </c>
      <c r="G223" s="735" t="s">
        <v>761</v>
      </c>
      <c r="H223" s="674" t="s">
        <v>762</v>
      </c>
      <c r="I223" s="65" t="s">
        <v>763</v>
      </c>
      <c r="J223" s="65" t="s">
        <v>764</v>
      </c>
      <c r="K223" s="58" t="s">
        <v>765</v>
      </c>
      <c r="L223" s="58" t="s">
        <v>766</v>
      </c>
      <c r="M223" s="59" t="s">
        <v>767</v>
      </c>
      <c r="N223" s="59"/>
      <c r="O223" s="59"/>
      <c r="P223" s="264"/>
      <c r="Q223" s="264"/>
      <c r="R223" s="264"/>
      <c r="S223" s="308">
        <v>19359839.504037026</v>
      </c>
      <c r="T223" s="264"/>
      <c r="U223" s="264"/>
      <c r="V223" s="264"/>
      <c r="W223" s="308">
        <v>24441351.323144581</v>
      </c>
      <c r="X223" s="264"/>
      <c r="Y223" s="264"/>
      <c r="Z223" s="264"/>
      <c r="AA223" s="264"/>
      <c r="AB223" s="391" t="s">
        <v>32</v>
      </c>
      <c r="AC223" s="353"/>
      <c r="AD223" s="353"/>
      <c r="AE223" s="353"/>
      <c r="AF223" s="353"/>
      <c r="AG223" s="353"/>
      <c r="AH223" s="353"/>
      <c r="AI223" s="353"/>
      <c r="AJ223" s="353"/>
      <c r="AK223" s="353"/>
      <c r="AL223" s="353"/>
      <c r="AM223" s="353"/>
      <c r="AN223" s="353"/>
      <c r="AO223" s="353"/>
      <c r="AP223" s="353"/>
      <c r="AQ223" s="353"/>
      <c r="AR223" s="353"/>
      <c r="AS223" s="353"/>
      <c r="AT223" s="353"/>
      <c r="AU223" s="353"/>
      <c r="AV223" s="353"/>
      <c r="AW223" s="353"/>
      <c r="AX223" s="353"/>
      <c r="AY223" s="353"/>
      <c r="AZ223" s="353"/>
      <c r="BA223" s="353"/>
      <c r="BB223" s="353"/>
      <c r="BC223" s="353"/>
      <c r="BD223" s="353"/>
      <c r="BE223" s="353"/>
      <c r="BF223" s="353"/>
      <c r="BG223" s="353"/>
      <c r="BH223" s="353"/>
      <c r="BI223" s="353"/>
      <c r="BJ223" s="353"/>
      <c r="BK223" s="353"/>
      <c r="BL223" s="353"/>
      <c r="BM223" s="353"/>
      <c r="BN223" s="353"/>
      <c r="BO223" s="353"/>
      <c r="BP223" s="353"/>
      <c r="BQ223" s="353"/>
      <c r="BR223" s="353"/>
      <c r="BS223" s="353"/>
      <c r="BT223" s="353"/>
      <c r="BU223" s="353"/>
      <c r="BV223" s="353"/>
      <c r="BW223" s="353"/>
      <c r="BX223" s="353"/>
      <c r="BY223" s="353"/>
      <c r="BZ223" s="353"/>
      <c r="CA223" s="353"/>
      <c r="CB223" s="353"/>
      <c r="CC223" s="353"/>
      <c r="CD223" s="353"/>
      <c r="CE223" s="353"/>
      <c r="CF223" s="353"/>
      <c r="CG223" s="353"/>
      <c r="CH223" s="353"/>
      <c r="CI223" s="353"/>
      <c r="CJ223" s="353"/>
      <c r="CK223" s="353"/>
      <c r="CL223" s="353"/>
      <c r="CM223" s="353"/>
      <c r="CN223" s="353"/>
      <c r="CO223" s="353"/>
      <c r="CP223" s="353"/>
      <c r="CQ223" s="353"/>
      <c r="CR223" s="353"/>
      <c r="CS223" s="353"/>
      <c r="CT223" s="353"/>
      <c r="CU223" s="353"/>
      <c r="CV223" s="353"/>
      <c r="CW223" s="353"/>
      <c r="CX223" s="353"/>
      <c r="CY223" s="353"/>
      <c r="CZ223" s="353"/>
      <c r="DA223" s="353"/>
      <c r="DB223" s="353"/>
      <c r="DC223" s="353"/>
      <c r="DD223" s="353"/>
      <c r="DE223" s="353"/>
      <c r="DF223" s="353"/>
      <c r="DG223" s="353"/>
      <c r="DH223" s="353"/>
      <c r="DI223" s="353"/>
      <c r="DJ223" s="353"/>
      <c r="DK223" s="353"/>
      <c r="DL223" s="353"/>
      <c r="DM223" s="353"/>
      <c r="DN223" s="353"/>
      <c r="DO223" s="353"/>
      <c r="DP223" s="353"/>
      <c r="DQ223" s="353"/>
      <c r="DR223" s="353"/>
      <c r="DS223" s="353"/>
      <c r="DT223" s="354"/>
      <c r="DU223" s="354"/>
    </row>
    <row r="224" spans="1:125" ht="66" x14ac:dyDescent="0.25">
      <c r="A224" s="656"/>
      <c r="B224" s="770"/>
      <c r="C224" s="773"/>
      <c r="D224" s="770"/>
      <c r="E224" s="97">
        <v>0.03</v>
      </c>
      <c r="F224" s="775"/>
      <c r="G224" s="736"/>
      <c r="H224" s="675"/>
      <c r="I224" s="65" t="s">
        <v>763</v>
      </c>
      <c r="J224" s="65" t="s">
        <v>764</v>
      </c>
      <c r="K224" s="58" t="s">
        <v>765</v>
      </c>
      <c r="L224" s="58" t="s">
        <v>768</v>
      </c>
      <c r="M224" s="59" t="s">
        <v>769</v>
      </c>
      <c r="N224" s="59"/>
      <c r="O224" s="59"/>
      <c r="P224" s="76"/>
      <c r="Q224" s="264"/>
      <c r="R224" s="264"/>
      <c r="S224" s="308">
        <v>11615903.702422215</v>
      </c>
      <c r="T224" s="264"/>
      <c r="U224" s="264"/>
      <c r="V224" s="264"/>
      <c r="W224" s="308">
        <v>14664810.793886747</v>
      </c>
      <c r="X224" s="264"/>
      <c r="Y224" s="264"/>
      <c r="Z224" s="264"/>
      <c r="AA224" s="264"/>
      <c r="AB224" s="391" t="s">
        <v>32</v>
      </c>
      <c r="AC224" s="353"/>
      <c r="AD224" s="353"/>
      <c r="AE224" s="353"/>
      <c r="AF224" s="353"/>
      <c r="AG224" s="353"/>
      <c r="AH224" s="353"/>
      <c r="AI224" s="353"/>
      <c r="AJ224" s="353"/>
      <c r="AK224" s="353"/>
      <c r="AL224" s="353"/>
      <c r="AM224" s="353"/>
      <c r="AN224" s="353"/>
      <c r="AO224" s="353"/>
      <c r="AP224" s="353"/>
      <c r="AQ224" s="353"/>
      <c r="AR224" s="353"/>
      <c r="AS224" s="353"/>
      <c r="AT224" s="353"/>
      <c r="AU224" s="353"/>
      <c r="AV224" s="353"/>
      <c r="AW224" s="353"/>
      <c r="AX224" s="353"/>
      <c r="AY224" s="353"/>
      <c r="AZ224" s="353"/>
      <c r="BA224" s="353"/>
      <c r="BB224" s="353"/>
      <c r="BC224" s="353"/>
      <c r="BD224" s="353"/>
      <c r="BE224" s="353"/>
      <c r="BF224" s="353"/>
      <c r="BG224" s="353"/>
      <c r="BH224" s="353"/>
      <c r="BI224" s="353"/>
      <c r="BJ224" s="353"/>
      <c r="BK224" s="353"/>
      <c r="BL224" s="353"/>
      <c r="BM224" s="353"/>
      <c r="BN224" s="353"/>
      <c r="BO224" s="353"/>
      <c r="BP224" s="353"/>
      <c r="BQ224" s="353"/>
      <c r="BR224" s="353"/>
      <c r="BS224" s="353"/>
      <c r="BT224" s="353"/>
      <c r="BU224" s="353"/>
      <c r="BV224" s="353"/>
      <c r="BW224" s="353"/>
      <c r="BX224" s="353"/>
      <c r="BY224" s="353"/>
      <c r="BZ224" s="353"/>
      <c r="CA224" s="353"/>
      <c r="CB224" s="353"/>
      <c r="CC224" s="353"/>
      <c r="CD224" s="353"/>
      <c r="CE224" s="353"/>
      <c r="CF224" s="353"/>
      <c r="CG224" s="353"/>
      <c r="CH224" s="353"/>
      <c r="CI224" s="353"/>
      <c r="CJ224" s="353"/>
      <c r="CK224" s="353"/>
      <c r="CL224" s="353"/>
      <c r="CM224" s="353"/>
      <c r="CN224" s="353"/>
      <c r="CO224" s="353"/>
      <c r="CP224" s="353"/>
      <c r="CQ224" s="353"/>
      <c r="CR224" s="353"/>
      <c r="CS224" s="353"/>
      <c r="CT224" s="353"/>
      <c r="CU224" s="353"/>
      <c r="CV224" s="353"/>
      <c r="CW224" s="353"/>
      <c r="CX224" s="353"/>
      <c r="CY224" s="353"/>
      <c r="CZ224" s="353"/>
      <c r="DA224" s="353"/>
      <c r="DB224" s="353"/>
      <c r="DC224" s="353"/>
      <c r="DD224" s="353"/>
      <c r="DE224" s="353"/>
      <c r="DF224" s="353"/>
      <c r="DG224" s="353"/>
      <c r="DH224" s="353"/>
      <c r="DI224" s="353"/>
      <c r="DJ224" s="353"/>
      <c r="DK224" s="353"/>
      <c r="DL224" s="353"/>
      <c r="DM224" s="353"/>
      <c r="DN224" s="353"/>
      <c r="DO224" s="353"/>
      <c r="DP224" s="353"/>
      <c r="DQ224" s="353"/>
      <c r="DR224" s="353"/>
      <c r="DS224" s="353"/>
      <c r="DT224" s="354"/>
      <c r="DU224" s="354"/>
    </row>
    <row r="225" spans="1:125" s="121" customFormat="1" ht="23.25" x14ac:dyDescent="0.25">
      <c r="A225" s="656"/>
      <c r="B225" s="144"/>
      <c r="C225" s="196"/>
      <c r="D225" s="156"/>
      <c r="E225" s="140"/>
      <c r="F225" s="194"/>
      <c r="G225" s="197"/>
      <c r="H225" s="150"/>
      <c r="I225" s="181"/>
      <c r="J225" s="181"/>
      <c r="K225" s="198"/>
      <c r="L225" s="181"/>
      <c r="M225" s="182"/>
      <c r="N225" s="182"/>
      <c r="O225" s="182"/>
      <c r="P225" s="568">
        <v>0</v>
      </c>
      <c r="Q225" s="135">
        <v>0</v>
      </c>
      <c r="R225" s="135">
        <v>0</v>
      </c>
      <c r="S225" s="135">
        <f>S224+S223</f>
        <v>30975743.206459239</v>
      </c>
      <c r="T225" s="135">
        <v>0</v>
      </c>
      <c r="U225" s="135">
        <v>0</v>
      </c>
      <c r="V225" s="135">
        <v>0</v>
      </c>
      <c r="W225" s="135">
        <f>W224+W223</f>
        <v>39106162.117031328</v>
      </c>
      <c r="X225" s="135">
        <v>0</v>
      </c>
      <c r="Y225" s="135">
        <v>0</v>
      </c>
      <c r="Z225" s="135">
        <v>0</v>
      </c>
      <c r="AA225" s="135">
        <v>0</v>
      </c>
      <c r="AB225" s="391"/>
      <c r="AC225" s="353"/>
      <c r="AD225" s="353"/>
      <c r="AE225" s="353"/>
      <c r="AF225" s="353"/>
      <c r="AG225" s="353"/>
      <c r="AH225" s="353"/>
      <c r="AI225" s="353"/>
      <c r="AJ225" s="353"/>
      <c r="AK225" s="353"/>
      <c r="AL225" s="353"/>
      <c r="AM225" s="353"/>
      <c r="AN225" s="353"/>
      <c r="AO225" s="353"/>
      <c r="AP225" s="353"/>
      <c r="AQ225" s="353"/>
      <c r="AR225" s="353"/>
      <c r="AS225" s="353"/>
      <c r="AT225" s="353"/>
      <c r="AU225" s="353"/>
      <c r="AV225" s="353"/>
      <c r="AW225" s="353"/>
      <c r="AX225" s="353"/>
      <c r="AY225" s="353"/>
      <c r="AZ225" s="353"/>
      <c r="BA225" s="353"/>
      <c r="BB225" s="353"/>
      <c r="BC225" s="353"/>
      <c r="BD225" s="353"/>
      <c r="BE225" s="353"/>
      <c r="BF225" s="353"/>
      <c r="BG225" s="353"/>
      <c r="BH225" s="353"/>
      <c r="BI225" s="353"/>
      <c r="BJ225" s="353"/>
      <c r="BK225" s="353"/>
      <c r="BL225" s="353"/>
      <c r="BM225" s="353"/>
      <c r="BN225" s="353"/>
      <c r="BO225" s="353"/>
      <c r="BP225" s="353"/>
      <c r="BQ225" s="353"/>
      <c r="BR225" s="353"/>
      <c r="BS225" s="353"/>
      <c r="BT225" s="353"/>
      <c r="BU225" s="353"/>
      <c r="BV225" s="353"/>
      <c r="BW225" s="353"/>
      <c r="BX225" s="353"/>
      <c r="BY225" s="353"/>
      <c r="BZ225" s="353"/>
      <c r="CA225" s="353"/>
      <c r="CB225" s="353"/>
      <c r="CC225" s="353"/>
      <c r="CD225" s="353"/>
      <c r="CE225" s="353"/>
      <c r="CF225" s="353"/>
      <c r="CG225" s="353"/>
      <c r="CH225" s="353"/>
      <c r="CI225" s="353"/>
      <c r="CJ225" s="353"/>
      <c r="CK225" s="353"/>
      <c r="CL225" s="353"/>
      <c r="CM225" s="353"/>
      <c r="CN225" s="353"/>
      <c r="CO225" s="353"/>
      <c r="CP225" s="353"/>
      <c r="CQ225" s="353"/>
      <c r="CR225" s="353"/>
      <c r="CS225" s="353"/>
      <c r="CT225" s="353"/>
      <c r="CU225" s="353"/>
      <c r="CV225" s="353"/>
      <c r="CW225" s="353"/>
      <c r="CX225" s="353"/>
      <c r="CY225" s="353"/>
      <c r="CZ225" s="353"/>
      <c r="DA225" s="353"/>
      <c r="DB225" s="353"/>
      <c r="DC225" s="353"/>
      <c r="DD225" s="353"/>
      <c r="DE225" s="353"/>
      <c r="DF225" s="353"/>
      <c r="DG225" s="353"/>
      <c r="DH225" s="353"/>
      <c r="DI225" s="353"/>
      <c r="DJ225" s="353"/>
      <c r="DK225" s="353"/>
      <c r="DL225" s="353"/>
      <c r="DM225" s="353"/>
      <c r="DN225" s="353"/>
      <c r="DO225" s="353"/>
      <c r="DP225" s="353"/>
      <c r="DQ225" s="353"/>
      <c r="DR225" s="353"/>
      <c r="DS225" s="353"/>
      <c r="DT225" s="354"/>
      <c r="DU225" s="354"/>
    </row>
    <row r="226" spans="1:125" ht="33" x14ac:dyDescent="0.25">
      <c r="A226" s="656"/>
      <c r="B226" s="780" t="s">
        <v>770</v>
      </c>
      <c r="C226" s="784">
        <f>E226+E229+E230+E231</f>
        <v>1.0000000000000002</v>
      </c>
      <c r="D226" s="783" t="s">
        <v>771</v>
      </c>
      <c r="E226" s="766">
        <v>0.65</v>
      </c>
      <c r="F226" s="780" t="s">
        <v>772</v>
      </c>
      <c r="G226" s="735" t="s">
        <v>773</v>
      </c>
      <c r="H226" s="665" t="s">
        <v>774</v>
      </c>
      <c r="I226" s="737">
        <v>3208008</v>
      </c>
      <c r="J226" s="665" t="s">
        <v>775</v>
      </c>
      <c r="K226" s="778" t="s">
        <v>776</v>
      </c>
      <c r="L226" s="30">
        <v>320800800</v>
      </c>
      <c r="M226" s="51" t="s">
        <v>777</v>
      </c>
      <c r="N226" s="51"/>
      <c r="O226" s="51"/>
      <c r="P226" s="307">
        <v>168482374.42922378</v>
      </c>
      <c r="Q226" s="307">
        <v>55998111.772980005</v>
      </c>
      <c r="R226" s="307">
        <v>59357998.479358807</v>
      </c>
      <c r="S226" s="307">
        <v>62919478.388120338</v>
      </c>
      <c r="T226" s="307">
        <v>66694647.091407567</v>
      </c>
      <c r="U226" s="307">
        <v>70696325.916892022</v>
      </c>
      <c r="V226" s="307">
        <v>74938105.471905544</v>
      </c>
      <c r="W226" s="307">
        <v>79434391.800219879</v>
      </c>
      <c r="X226" s="307">
        <v>84200455.308233082</v>
      </c>
      <c r="Y226" s="307">
        <v>89252482.626727059</v>
      </c>
      <c r="Z226" s="307">
        <v>94607631.584330708</v>
      </c>
      <c r="AA226" s="307">
        <v>100284089.47939053</v>
      </c>
      <c r="AB226" s="391" t="s">
        <v>32</v>
      </c>
      <c r="AC226" s="353"/>
      <c r="AD226" s="353"/>
      <c r="AE226" s="353"/>
      <c r="AF226" s="353"/>
      <c r="AG226" s="353"/>
      <c r="AH226" s="353"/>
      <c r="AI226" s="353"/>
      <c r="AJ226" s="353"/>
      <c r="AK226" s="353"/>
      <c r="AL226" s="353"/>
      <c r="AM226" s="353"/>
      <c r="AN226" s="353"/>
      <c r="AO226" s="353"/>
      <c r="AP226" s="353"/>
      <c r="AQ226" s="353"/>
      <c r="AR226" s="353"/>
      <c r="AS226" s="353"/>
      <c r="AT226" s="353"/>
      <c r="AU226" s="353"/>
      <c r="AV226" s="353"/>
      <c r="AW226" s="353"/>
      <c r="AX226" s="353"/>
      <c r="AY226" s="353"/>
      <c r="AZ226" s="353"/>
      <c r="BA226" s="353"/>
      <c r="BB226" s="353"/>
      <c r="BC226" s="353"/>
      <c r="BD226" s="353"/>
      <c r="BE226" s="353"/>
      <c r="BF226" s="353"/>
      <c r="BG226" s="353"/>
      <c r="BH226" s="353"/>
      <c r="BI226" s="353"/>
      <c r="BJ226" s="353"/>
      <c r="BK226" s="353"/>
      <c r="BL226" s="353"/>
      <c r="BM226" s="353"/>
      <c r="BN226" s="353"/>
      <c r="BO226" s="353"/>
      <c r="BP226" s="353"/>
      <c r="BQ226" s="353"/>
      <c r="BR226" s="353"/>
      <c r="BS226" s="353"/>
      <c r="BT226" s="353"/>
      <c r="BU226" s="353"/>
      <c r="BV226" s="353"/>
      <c r="BW226" s="353"/>
      <c r="BX226" s="353"/>
      <c r="BY226" s="353"/>
      <c r="BZ226" s="353"/>
      <c r="CA226" s="353"/>
      <c r="CB226" s="353"/>
      <c r="CC226" s="353"/>
      <c r="CD226" s="353"/>
      <c r="CE226" s="353"/>
      <c r="CF226" s="353"/>
      <c r="CG226" s="353"/>
      <c r="CH226" s="353"/>
      <c r="CI226" s="353"/>
      <c r="CJ226" s="353"/>
      <c r="CK226" s="353"/>
      <c r="CL226" s="353"/>
      <c r="CM226" s="353"/>
      <c r="CN226" s="353"/>
      <c r="CO226" s="353"/>
      <c r="CP226" s="353"/>
      <c r="CQ226" s="353"/>
      <c r="CR226" s="353"/>
      <c r="CS226" s="353"/>
      <c r="CT226" s="353"/>
      <c r="CU226" s="353"/>
      <c r="CV226" s="353"/>
      <c r="CW226" s="353"/>
      <c r="CX226" s="353"/>
      <c r="CY226" s="353"/>
      <c r="CZ226" s="353"/>
      <c r="DA226" s="353"/>
      <c r="DB226" s="353"/>
      <c r="DC226" s="353"/>
      <c r="DD226" s="353"/>
      <c r="DE226" s="353"/>
      <c r="DF226" s="353"/>
      <c r="DG226" s="353"/>
      <c r="DH226" s="353"/>
      <c r="DI226" s="353"/>
      <c r="DJ226" s="353"/>
      <c r="DK226" s="353"/>
      <c r="DL226" s="353"/>
      <c r="DM226" s="353"/>
      <c r="DN226" s="353"/>
      <c r="DO226" s="353"/>
      <c r="DP226" s="353"/>
      <c r="DQ226" s="353"/>
      <c r="DR226" s="353"/>
      <c r="DS226" s="353"/>
      <c r="DT226" s="354"/>
      <c r="DU226" s="354"/>
    </row>
    <row r="227" spans="1:125" ht="72.75" customHeight="1" x14ac:dyDescent="0.25">
      <c r="A227" s="656"/>
      <c r="B227" s="781"/>
      <c r="C227" s="785"/>
      <c r="D227" s="783"/>
      <c r="E227" s="767"/>
      <c r="F227" s="782"/>
      <c r="G227" s="736"/>
      <c r="H227" s="665"/>
      <c r="I227" s="737"/>
      <c r="J227" s="665"/>
      <c r="K227" s="779"/>
      <c r="L227" s="65" t="s">
        <v>778</v>
      </c>
      <c r="M227" s="61" t="s">
        <v>779</v>
      </c>
      <c r="N227" s="61"/>
      <c r="O227" s="61"/>
      <c r="P227" s="307">
        <v>168482374.42922378</v>
      </c>
      <c r="Q227" s="307">
        <v>55998111.772980005</v>
      </c>
      <c r="R227" s="307">
        <v>59357998.479358807</v>
      </c>
      <c r="S227" s="307">
        <v>62919478.388120338</v>
      </c>
      <c r="T227" s="307">
        <v>66694647.091407567</v>
      </c>
      <c r="U227" s="307">
        <v>70696325.916892022</v>
      </c>
      <c r="V227" s="307">
        <v>74938105.471905544</v>
      </c>
      <c r="W227" s="307">
        <v>79434391.800219879</v>
      </c>
      <c r="X227" s="307">
        <v>84200455.308233082</v>
      </c>
      <c r="Y227" s="307">
        <v>89252482.626727059</v>
      </c>
      <c r="Z227" s="307">
        <v>94607631.584330708</v>
      </c>
      <c r="AA227" s="307">
        <v>100284089.47939053</v>
      </c>
      <c r="AB227" s="391" t="s">
        <v>32</v>
      </c>
      <c r="AC227" s="353"/>
      <c r="AD227" s="353"/>
      <c r="AE227" s="353"/>
      <c r="AF227" s="353"/>
      <c r="AG227" s="353"/>
      <c r="AH227" s="353"/>
      <c r="AI227" s="353"/>
      <c r="AJ227" s="353"/>
      <c r="AK227" s="353"/>
      <c r="AL227" s="353"/>
      <c r="AM227" s="353"/>
      <c r="AN227" s="353"/>
      <c r="AO227" s="353"/>
      <c r="AP227" s="353"/>
      <c r="AQ227" s="353"/>
      <c r="AR227" s="353"/>
      <c r="AS227" s="353"/>
      <c r="AT227" s="353"/>
      <c r="AU227" s="353"/>
      <c r="AV227" s="353"/>
      <c r="AW227" s="353"/>
      <c r="AX227" s="353"/>
      <c r="AY227" s="353"/>
      <c r="AZ227" s="353"/>
      <c r="BA227" s="353"/>
      <c r="BB227" s="353"/>
      <c r="BC227" s="353"/>
      <c r="BD227" s="353"/>
      <c r="BE227" s="353"/>
      <c r="BF227" s="353"/>
      <c r="BG227" s="353"/>
      <c r="BH227" s="353"/>
      <c r="BI227" s="353"/>
      <c r="BJ227" s="353"/>
      <c r="BK227" s="353"/>
      <c r="BL227" s="353"/>
      <c r="BM227" s="353"/>
      <c r="BN227" s="353"/>
      <c r="BO227" s="353"/>
      <c r="BP227" s="353"/>
      <c r="BQ227" s="353"/>
      <c r="BR227" s="353"/>
      <c r="BS227" s="353"/>
      <c r="BT227" s="353"/>
      <c r="BU227" s="353"/>
      <c r="BV227" s="353"/>
      <c r="BW227" s="353"/>
      <c r="BX227" s="353"/>
      <c r="BY227" s="353"/>
      <c r="BZ227" s="353"/>
      <c r="CA227" s="353"/>
      <c r="CB227" s="353"/>
      <c r="CC227" s="353"/>
      <c r="CD227" s="353"/>
      <c r="CE227" s="353"/>
      <c r="CF227" s="353"/>
      <c r="CG227" s="353"/>
      <c r="CH227" s="353"/>
      <c r="CI227" s="353"/>
      <c r="CJ227" s="353"/>
      <c r="CK227" s="353"/>
      <c r="CL227" s="353"/>
      <c r="CM227" s="353"/>
      <c r="CN227" s="353"/>
      <c r="CO227" s="353"/>
      <c r="CP227" s="353"/>
      <c r="CQ227" s="353"/>
      <c r="CR227" s="353"/>
      <c r="CS227" s="353"/>
      <c r="CT227" s="353"/>
      <c r="CU227" s="353"/>
      <c r="CV227" s="353"/>
      <c r="CW227" s="353"/>
      <c r="CX227" s="353"/>
      <c r="CY227" s="353"/>
      <c r="CZ227" s="353"/>
      <c r="DA227" s="353"/>
      <c r="DB227" s="353"/>
      <c r="DC227" s="353"/>
      <c r="DD227" s="353"/>
      <c r="DE227" s="353"/>
      <c r="DF227" s="353"/>
      <c r="DG227" s="353"/>
      <c r="DH227" s="353"/>
      <c r="DI227" s="353"/>
      <c r="DJ227" s="353"/>
      <c r="DK227" s="353"/>
      <c r="DL227" s="353"/>
      <c r="DM227" s="353"/>
      <c r="DN227" s="353"/>
      <c r="DO227" s="353"/>
      <c r="DP227" s="353"/>
      <c r="DQ227" s="353"/>
      <c r="DR227" s="353"/>
      <c r="DS227" s="353"/>
      <c r="DT227" s="354"/>
      <c r="DU227" s="354"/>
    </row>
    <row r="228" spans="1:125" s="121" customFormat="1" ht="20.25" customHeight="1" x14ac:dyDescent="0.25">
      <c r="A228" s="656"/>
      <c r="B228" s="781"/>
      <c r="C228" s="785"/>
      <c r="D228" s="138"/>
      <c r="E228" s="161"/>
      <c r="F228" s="144"/>
      <c r="G228" s="180"/>
      <c r="H228" s="119"/>
      <c r="I228" s="136"/>
      <c r="J228" s="119"/>
      <c r="K228" s="199"/>
      <c r="L228" s="181"/>
      <c r="M228" s="120"/>
      <c r="N228" s="120"/>
      <c r="O228" s="572">
        <v>336964748.85844755</v>
      </c>
      <c r="P228" s="568">
        <f>P227+P226</f>
        <v>336964748.85844755</v>
      </c>
      <c r="Q228" s="135">
        <f t="shared" ref="Q228:AA228" si="29">Q227+Q226</f>
        <v>111996223.54596001</v>
      </c>
      <c r="R228" s="135">
        <f t="shared" si="29"/>
        <v>118715996.95871761</v>
      </c>
      <c r="S228" s="135">
        <f t="shared" si="29"/>
        <v>125838956.77624068</v>
      </c>
      <c r="T228" s="135">
        <f>T227+T226</f>
        <v>133389294.18281513</v>
      </c>
      <c r="U228" s="135">
        <f>U227+U226</f>
        <v>141392651.83378404</v>
      </c>
      <c r="V228" s="135">
        <f t="shared" si="29"/>
        <v>149876210.94381109</v>
      </c>
      <c r="W228" s="135">
        <f t="shared" si="29"/>
        <v>158868783.60043976</v>
      </c>
      <c r="X228" s="135">
        <f t="shared" si="29"/>
        <v>168400910.61646616</v>
      </c>
      <c r="Y228" s="135">
        <f t="shared" si="29"/>
        <v>178504965.25345412</v>
      </c>
      <c r="Z228" s="135">
        <f t="shared" si="29"/>
        <v>189215263.16866142</v>
      </c>
      <c r="AA228" s="135">
        <f t="shared" si="29"/>
        <v>200568178.95878106</v>
      </c>
      <c r="AB228" s="391"/>
      <c r="AC228" s="353"/>
      <c r="AD228" s="353"/>
      <c r="AE228" s="353"/>
      <c r="AF228" s="353"/>
      <c r="AG228" s="353"/>
      <c r="AH228" s="353"/>
      <c r="AI228" s="353"/>
      <c r="AJ228" s="353"/>
      <c r="AK228" s="353"/>
      <c r="AL228" s="353"/>
      <c r="AM228" s="353"/>
      <c r="AN228" s="353"/>
      <c r="AO228" s="353"/>
      <c r="AP228" s="353"/>
      <c r="AQ228" s="353"/>
      <c r="AR228" s="353"/>
      <c r="AS228" s="353"/>
      <c r="AT228" s="353"/>
      <c r="AU228" s="353"/>
      <c r="AV228" s="353"/>
      <c r="AW228" s="353"/>
      <c r="AX228" s="353"/>
      <c r="AY228" s="353"/>
      <c r="AZ228" s="353"/>
      <c r="BA228" s="353"/>
      <c r="BB228" s="353"/>
      <c r="BC228" s="353"/>
      <c r="BD228" s="353"/>
      <c r="BE228" s="353"/>
      <c r="BF228" s="353"/>
      <c r="BG228" s="353"/>
      <c r="BH228" s="353"/>
      <c r="BI228" s="353"/>
      <c r="BJ228" s="353"/>
      <c r="BK228" s="353"/>
      <c r="BL228" s="353"/>
      <c r="BM228" s="353"/>
      <c r="BN228" s="353"/>
      <c r="BO228" s="353"/>
      <c r="BP228" s="353"/>
      <c r="BQ228" s="353"/>
      <c r="BR228" s="353"/>
      <c r="BS228" s="353"/>
      <c r="BT228" s="353"/>
      <c r="BU228" s="353"/>
      <c r="BV228" s="353"/>
      <c r="BW228" s="353"/>
      <c r="BX228" s="353"/>
      <c r="BY228" s="353"/>
      <c r="BZ228" s="353"/>
      <c r="CA228" s="353"/>
      <c r="CB228" s="353"/>
      <c r="CC228" s="353"/>
      <c r="CD228" s="353"/>
      <c r="CE228" s="353"/>
      <c r="CF228" s="353"/>
      <c r="CG228" s="353"/>
      <c r="CH228" s="353"/>
      <c r="CI228" s="353"/>
      <c r="CJ228" s="353"/>
      <c r="CK228" s="353"/>
      <c r="CL228" s="353"/>
      <c r="CM228" s="353"/>
      <c r="CN228" s="353"/>
      <c r="CO228" s="353"/>
      <c r="CP228" s="353"/>
      <c r="CQ228" s="353"/>
      <c r="CR228" s="353"/>
      <c r="CS228" s="353"/>
      <c r="CT228" s="353"/>
      <c r="CU228" s="353"/>
      <c r="CV228" s="353"/>
      <c r="CW228" s="353"/>
      <c r="CX228" s="353"/>
      <c r="CY228" s="353"/>
      <c r="CZ228" s="353"/>
      <c r="DA228" s="353"/>
      <c r="DB228" s="353"/>
      <c r="DC228" s="353"/>
      <c r="DD228" s="353"/>
      <c r="DE228" s="353"/>
      <c r="DF228" s="353"/>
      <c r="DG228" s="353"/>
      <c r="DH228" s="353"/>
      <c r="DI228" s="353"/>
      <c r="DJ228" s="353"/>
      <c r="DK228" s="353"/>
      <c r="DL228" s="353"/>
      <c r="DM228" s="353"/>
      <c r="DN228" s="353"/>
      <c r="DO228" s="353"/>
      <c r="DP228" s="353"/>
      <c r="DQ228" s="353"/>
      <c r="DR228" s="353"/>
      <c r="DS228" s="353"/>
      <c r="DT228" s="354"/>
      <c r="DU228" s="354"/>
    </row>
    <row r="229" spans="1:125" ht="34.5" customHeight="1" x14ac:dyDescent="0.25">
      <c r="A229" s="656"/>
      <c r="B229" s="781"/>
      <c r="C229" s="785"/>
      <c r="D229" s="780" t="s">
        <v>780</v>
      </c>
      <c r="E229" s="98">
        <v>0.2</v>
      </c>
      <c r="F229" s="780" t="s">
        <v>781</v>
      </c>
      <c r="G229" s="750" t="s">
        <v>782</v>
      </c>
      <c r="H229" s="665" t="s">
        <v>783</v>
      </c>
      <c r="I229" s="64" t="s">
        <v>784</v>
      </c>
      <c r="J229" s="43" t="s">
        <v>785</v>
      </c>
      <c r="K229" s="43" t="s">
        <v>786</v>
      </c>
      <c r="L229" s="65" t="s">
        <v>787</v>
      </c>
      <c r="M229" s="61" t="s">
        <v>788</v>
      </c>
      <c r="N229" s="61"/>
      <c r="O229" s="61"/>
      <c r="P229" s="76"/>
      <c r="Q229" s="264"/>
      <c r="R229" s="264"/>
      <c r="S229" s="308">
        <v>38719679.008074053</v>
      </c>
      <c r="T229" s="264"/>
      <c r="U229" s="264"/>
      <c r="V229" s="264"/>
      <c r="W229" s="308">
        <v>48882702.646289162</v>
      </c>
      <c r="X229" s="264"/>
      <c r="Y229" s="264"/>
      <c r="Z229" s="308">
        <v>58220080.97497274</v>
      </c>
      <c r="AA229" s="264"/>
      <c r="AB229" s="391" t="s">
        <v>32</v>
      </c>
      <c r="AC229" s="353"/>
      <c r="AD229" s="353"/>
      <c r="AE229" s="353"/>
      <c r="AF229" s="353"/>
      <c r="AG229" s="353"/>
      <c r="AH229" s="353"/>
      <c r="AI229" s="353"/>
      <c r="AJ229" s="353"/>
      <c r="AK229" s="353"/>
      <c r="AL229" s="353"/>
      <c r="AM229" s="353"/>
      <c r="AN229" s="353"/>
      <c r="AO229" s="353"/>
      <c r="AP229" s="353"/>
      <c r="AQ229" s="353"/>
      <c r="AR229" s="353"/>
      <c r="AS229" s="353"/>
      <c r="AT229" s="353"/>
      <c r="AU229" s="353"/>
      <c r="AV229" s="353"/>
      <c r="AW229" s="353"/>
      <c r="AX229" s="353"/>
      <c r="AY229" s="353"/>
      <c r="AZ229" s="353"/>
      <c r="BA229" s="353"/>
      <c r="BB229" s="353"/>
      <c r="BC229" s="353"/>
      <c r="BD229" s="353"/>
      <c r="BE229" s="353"/>
      <c r="BF229" s="353"/>
      <c r="BG229" s="353"/>
      <c r="BH229" s="353"/>
      <c r="BI229" s="353"/>
      <c r="BJ229" s="353"/>
      <c r="BK229" s="353"/>
      <c r="BL229" s="353"/>
      <c r="BM229" s="353"/>
      <c r="BN229" s="353"/>
      <c r="BO229" s="353"/>
      <c r="BP229" s="353"/>
      <c r="BQ229" s="353"/>
      <c r="BR229" s="353"/>
      <c r="BS229" s="353"/>
      <c r="BT229" s="353"/>
      <c r="BU229" s="353"/>
      <c r="BV229" s="353"/>
      <c r="BW229" s="353"/>
      <c r="BX229" s="353"/>
      <c r="BY229" s="353"/>
      <c r="BZ229" s="353"/>
      <c r="CA229" s="353"/>
      <c r="CB229" s="353"/>
      <c r="CC229" s="353"/>
      <c r="CD229" s="353"/>
      <c r="CE229" s="353"/>
      <c r="CF229" s="353"/>
      <c r="CG229" s="353"/>
      <c r="CH229" s="353"/>
      <c r="CI229" s="353"/>
      <c r="CJ229" s="353"/>
      <c r="CK229" s="353"/>
      <c r="CL229" s="353"/>
      <c r="CM229" s="353"/>
      <c r="CN229" s="353"/>
      <c r="CO229" s="353"/>
      <c r="CP229" s="353"/>
      <c r="CQ229" s="353"/>
      <c r="CR229" s="353"/>
      <c r="CS229" s="353"/>
      <c r="CT229" s="353"/>
      <c r="CU229" s="353"/>
      <c r="CV229" s="353"/>
      <c r="CW229" s="353"/>
      <c r="CX229" s="353"/>
      <c r="CY229" s="353"/>
      <c r="CZ229" s="353"/>
      <c r="DA229" s="353"/>
      <c r="DB229" s="353"/>
      <c r="DC229" s="353"/>
      <c r="DD229" s="353"/>
      <c r="DE229" s="353"/>
      <c r="DF229" s="353"/>
      <c r="DG229" s="353"/>
      <c r="DH229" s="353"/>
      <c r="DI229" s="353"/>
      <c r="DJ229" s="353"/>
      <c r="DK229" s="353"/>
      <c r="DL229" s="353"/>
      <c r="DM229" s="353"/>
      <c r="DN229" s="353"/>
      <c r="DO229" s="353"/>
      <c r="DP229" s="353"/>
      <c r="DQ229" s="353"/>
      <c r="DR229" s="353"/>
      <c r="DS229" s="353"/>
      <c r="DT229" s="354"/>
      <c r="DU229" s="354"/>
    </row>
    <row r="230" spans="1:125" ht="48" customHeight="1" x14ac:dyDescent="0.25">
      <c r="A230" s="656"/>
      <c r="B230" s="781"/>
      <c r="C230" s="785"/>
      <c r="D230" s="781"/>
      <c r="E230" s="98">
        <v>7.0000000000000007E-2</v>
      </c>
      <c r="F230" s="781"/>
      <c r="G230" s="750"/>
      <c r="H230" s="665"/>
      <c r="I230" s="64" t="s">
        <v>789</v>
      </c>
      <c r="J230" s="43" t="s">
        <v>790</v>
      </c>
      <c r="K230" s="43" t="s">
        <v>791</v>
      </c>
      <c r="L230" s="65" t="s">
        <v>792</v>
      </c>
      <c r="M230" s="61" t="s">
        <v>793</v>
      </c>
      <c r="N230" s="61"/>
      <c r="O230" s="61"/>
      <c r="P230" s="76"/>
      <c r="Q230" s="264"/>
      <c r="R230" s="264"/>
      <c r="S230" s="308">
        <v>13551887.65282592</v>
      </c>
      <c r="T230" s="264"/>
      <c r="U230" s="264"/>
      <c r="V230" s="264"/>
      <c r="W230" s="308">
        <v>17108945.926201206</v>
      </c>
      <c r="X230" s="264"/>
      <c r="Y230" s="264"/>
      <c r="Z230" s="308">
        <v>20377028.341240458</v>
      </c>
      <c r="AA230" s="264"/>
      <c r="AB230" s="391" t="s">
        <v>32</v>
      </c>
      <c r="AC230" s="353"/>
      <c r="AD230" s="353"/>
      <c r="AE230" s="353"/>
      <c r="AF230" s="353"/>
      <c r="AG230" s="353"/>
      <c r="AH230" s="353"/>
      <c r="AI230" s="353"/>
      <c r="AJ230" s="353"/>
      <c r="AK230" s="353"/>
      <c r="AL230" s="353"/>
      <c r="AM230" s="353"/>
      <c r="AN230" s="353"/>
      <c r="AO230" s="353"/>
      <c r="AP230" s="353"/>
      <c r="AQ230" s="353"/>
      <c r="AR230" s="353"/>
      <c r="AS230" s="353"/>
      <c r="AT230" s="353"/>
      <c r="AU230" s="353"/>
      <c r="AV230" s="353"/>
      <c r="AW230" s="353"/>
      <c r="AX230" s="353"/>
      <c r="AY230" s="353"/>
      <c r="AZ230" s="353"/>
      <c r="BA230" s="353"/>
      <c r="BB230" s="353"/>
      <c r="BC230" s="353"/>
      <c r="BD230" s="353"/>
      <c r="BE230" s="353"/>
      <c r="BF230" s="353"/>
      <c r="BG230" s="353"/>
      <c r="BH230" s="353"/>
      <c r="BI230" s="353"/>
      <c r="BJ230" s="353"/>
      <c r="BK230" s="353"/>
      <c r="BL230" s="353"/>
      <c r="BM230" s="353"/>
      <c r="BN230" s="353"/>
      <c r="BO230" s="353"/>
      <c r="BP230" s="353"/>
      <c r="BQ230" s="353"/>
      <c r="BR230" s="353"/>
      <c r="BS230" s="353"/>
      <c r="BT230" s="353"/>
      <c r="BU230" s="353"/>
      <c r="BV230" s="353"/>
      <c r="BW230" s="353"/>
      <c r="BX230" s="353"/>
      <c r="BY230" s="353"/>
      <c r="BZ230" s="353"/>
      <c r="CA230" s="353"/>
      <c r="CB230" s="353"/>
      <c r="CC230" s="353"/>
      <c r="CD230" s="353"/>
      <c r="CE230" s="353"/>
      <c r="CF230" s="353"/>
      <c r="CG230" s="353"/>
      <c r="CH230" s="353"/>
      <c r="CI230" s="353"/>
      <c r="CJ230" s="353"/>
      <c r="CK230" s="353"/>
      <c r="CL230" s="353"/>
      <c r="CM230" s="353"/>
      <c r="CN230" s="353"/>
      <c r="CO230" s="353"/>
      <c r="CP230" s="353"/>
      <c r="CQ230" s="353"/>
      <c r="CR230" s="353"/>
      <c r="CS230" s="353"/>
      <c r="CT230" s="353"/>
      <c r="CU230" s="353"/>
      <c r="CV230" s="353"/>
      <c r="CW230" s="353"/>
      <c r="CX230" s="353"/>
      <c r="CY230" s="353"/>
      <c r="CZ230" s="353"/>
      <c r="DA230" s="353"/>
      <c r="DB230" s="353"/>
      <c r="DC230" s="353"/>
      <c r="DD230" s="353"/>
      <c r="DE230" s="353"/>
      <c r="DF230" s="353"/>
      <c r="DG230" s="353"/>
      <c r="DH230" s="353"/>
      <c r="DI230" s="353"/>
      <c r="DJ230" s="353"/>
      <c r="DK230" s="353"/>
      <c r="DL230" s="353"/>
      <c r="DM230" s="353"/>
      <c r="DN230" s="353"/>
      <c r="DO230" s="353"/>
      <c r="DP230" s="353"/>
      <c r="DQ230" s="353"/>
      <c r="DR230" s="353"/>
      <c r="DS230" s="353"/>
      <c r="DT230" s="354"/>
      <c r="DU230" s="354"/>
    </row>
    <row r="231" spans="1:125" ht="49.5" x14ac:dyDescent="0.25">
      <c r="A231" s="656"/>
      <c r="B231" s="781"/>
      <c r="C231" s="785"/>
      <c r="D231" s="781"/>
      <c r="E231" s="766">
        <v>0.08</v>
      </c>
      <c r="F231" s="781"/>
      <c r="G231" s="735" t="s">
        <v>794</v>
      </c>
      <c r="H231" s="665" t="s">
        <v>795</v>
      </c>
      <c r="I231" s="737" t="s">
        <v>789</v>
      </c>
      <c r="J231" s="665" t="s">
        <v>790</v>
      </c>
      <c r="K231" s="674" t="s">
        <v>791</v>
      </c>
      <c r="L231" s="36" t="s">
        <v>796</v>
      </c>
      <c r="M231" s="61" t="s">
        <v>797</v>
      </c>
      <c r="N231" s="61"/>
      <c r="O231" s="61"/>
      <c r="P231" s="76"/>
      <c r="Q231" s="308">
        <v>24122263.532976002</v>
      </c>
      <c r="R231" s="308">
        <v>25569599.344954543</v>
      </c>
      <c r="S231" s="308">
        <v>15487871.603229621</v>
      </c>
      <c r="T231" s="308">
        <v>28730001.823990948</v>
      </c>
      <c r="U231" s="308">
        <v>30453801.933430403</v>
      </c>
      <c r="V231" s="308">
        <v>32281030.049436197</v>
      </c>
      <c r="W231" s="308">
        <v>19553081.058515664</v>
      </c>
      <c r="X231" s="308">
        <v>36270965.36354655</v>
      </c>
      <c r="Y231" s="308">
        <v>38447223.285359345</v>
      </c>
      <c r="Z231" s="308">
        <v>23288032.389989097</v>
      </c>
      <c r="AA231" s="308">
        <v>43199300.083429724</v>
      </c>
      <c r="AB231" s="391" t="s">
        <v>32</v>
      </c>
      <c r="AC231" s="353"/>
      <c r="AD231" s="353"/>
      <c r="AE231" s="353"/>
      <c r="AF231" s="353"/>
      <c r="AG231" s="353"/>
      <c r="AH231" s="353"/>
      <c r="AI231" s="353"/>
      <c r="AJ231" s="353"/>
      <c r="AK231" s="353"/>
      <c r="AL231" s="353"/>
      <c r="AM231" s="353"/>
      <c r="AN231" s="353"/>
      <c r="AO231" s="353"/>
      <c r="AP231" s="353"/>
      <c r="AQ231" s="353"/>
      <c r="AR231" s="353"/>
      <c r="AS231" s="353"/>
      <c r="AT231" s="353"/>
      <c r="AU231" s="353"/>
      <c r="AV231" s="353"/>
      <c r="AW231" s="353"/>
      <c r="AX231" s="353"/>
      <c r="AY231" s="353"/>
      <c r="AZ231" s="353"/>
      <c r="BA231" s="353"/>
      <c r="BB231" s="353"/>
      <c r="BC231" s="353"/>
      <c r="BD231" s="353"/>
      <c r="BE231" s="353"/>
      <c r="BF231" s="353"/>
      <c r="BG231" s="353"/>
      <c r="BH231" s="353"/>
      <c r="BI231" s="353"/>
      <c r="BJ231" s="353"/>
      <c r="BK231" s="353"/>
      <c r="BL231" s="353"/>
      <c r="BM231" s="353"/>
      <c r="BN231" s="353"/>
      <c r="BO231" s="353"/>
      <c r="BP231" s="353"/>
      <c r="BQ231" s="353"/>
      <c r="BR231" s="353"/>
      <c r="BS231" s="353"/>
      <c r="BT231" s="353"/>
      <c r="BU231" s="353"/>
      <c r="BV231" s="353"/>
      <c r="BW231" s="353"/>
      <c r="BX231" s="353"/>
      <c r="BY231" s="353"/>
      <c r="BZ231" s="353"/>
      <c r="CA231" s="353"/>
      <c r="CB231" s="353"/>
      <c r="CC231" s="353"/>
      <c r="CD231" s="353"/>
      <c r="CE231" s="353"/>
      <c r="CF231" s="353"/>
      <c r="CG231" s="353"/>
      <c r="CH231" s="353"/>
      <c r="CI231" s="353"/>
      <c r="CJ231" s="353"/>
      <c r="CK231" s="353"/>
      <c r="CL231" s="353"/>
      <c r="CM231" s="353"/>
      <c r="CN231" s="353"/>
      <c r="CO231" s="353"/>
      <c r="CP231" s="353"/>
      <c r="CQ231" s="353"/>
      <c r="CR231" s="353"/>
      <c r="CS231" s="353"/>
      <c r="CT231" s="353"/>
      <c r="CU231" s="353"/>
      <c r="CV231" s="353"/>
      <c r="CW231" s="353"/>
      <c r="CX231" s="353"/>
      <c r="CY231" s="353"/>
      <c r="CZ231" s="353"/>
      <c r="DA231" s="353"/>
      <c r="DB231" s="353"/>
      <c r="DC231" s="353"/>
      <c r="DD231" s="353"/>
      <c r="DE231" s="353"/>
      <c r="DF231" s="353"/>
      <c r="DG231" s="353"/>
      <c r="DH231" s="353"/>
      <c r="DI231" s="353"/>
      <c r="DJ231" s="353"/>
      <c r="DK231" s="353"/>
      <c r="DL231" s="353"/>
      <c r="DM231" s="353"/>
      <c r="DN231" s="353"/>
      <c r="DO231" s="353"/>
      <c r="DP231" s="353"/>
      <c r="DQ231" s="353"/>
      <c r="DR231" s="353"/>
      <c r="DS231" s="353"/>
      <c r="DT231" s="354"/>
      <c r="DU231" s="354"/>
    </row>
    <row r="232" spans="1:125" s="286" customFormat="1" ht="34.5" customHeight="1" x14ac:dyDescent="0.25">
      <c r="A232" s="656"/>
      <c r="B232" s="782"/>
      <c r="C232" s="786"/>
      <c r="D232" s="782"/>
      <c r="E232" s="767"/>
      <c r="F232" s="782"/>
      <c r="G232" s="736"/>
      <c r="H232" s="665"/>
      <c r="I232" s="737"/>
      <c r="J232" s="665"/>
      <c r="K232" s="675"/>
      <c r="L232" s="211" t="s">
        <v>798</v>
      </c>
      <c r="M232" s="51" t="s">
        <v>799</v>
      </c>
      <c r="N232" s="51"/>
      <c r="O232" s="51"/>
      <c r="P232" s="285"/>
      <c r="Q232" s="314">
        <v>46521508.242168002</v>
      </c>
      <c r="R232" s="314">
        <v>49312798.736698084</v>
      </c>
      <c r="S232" s="314">
        <v>46463614.809688859</v>
      </c>
      <c r="T232" s="314">
        <v>55407860.660553984</v>
      </c>
      <c r="U232" s="314">
        <v>58732332.300187215</v>
      </c>
      <c r="V232" s="314">
        <v>62256272.238198444</v>
      </c>
      <c r="W232" s="314">
        <v>58659243.175546989</v>
      </c>
      <c r="X232" s="314">
        <v>69951147.486839786</v>
      </c>
      <c r="Y232" s="314">
        <v>74148216.336050183</v>
      </c>
      <c r="Z232" s="314">
        <v>46576064.779978186</v>
      </c>
      <c r="AA232" s="314">
        <v>83312935.875185981</v>
      </c>
      <c r="AB232" s="391" t="s">
        <v>32</v>
      </c>
      <c r="AC232" s="353"/>
      <c r="AD232" s="353"/>
      <c r="AE232" s="353"/>
      <c r="AF232" s="353"/>
      <c r="AG232" s="353"/>
      <c r="AH232" s="353"/>
      <c r="AI232" s="353"/>
      <c r="AJ232" s="353"/>
      <c r="AK232" s="353"/>
      <c r="AL232" s="353"/>
      <c r="AM232" s="353"/>
      <c r="AN232" s="353"/>
      <c r="AO232" s="353"/>
      <c r="AP232" s="353"/>
      <c r="AQ232" s="353"/>
      <c r="AR232" s="353"/>
      <c r="AS232" s="353"/>
      <c r="AT232" s="353"/>
      <c r="AU232" s="353"/>
      <c r="AV232" s="353"/>
      <c r="AW232" s="353"/>
      <c r="AX232" s="353"/>
      <c r="AY232" s="353"/>
      <c r="AZ232" s="353"/>
      <c r="BA232" s="353"/>
      <c r="BB232" s="353"/>
      <c r="BC232" s="353"/>
      <c r="BD232" s="353"/>
      <c r="BE232" s="353"/>
      <c r="BF232" s="353"/>
      <c r="BG232" s="353"/>
      <c r="BH232" s="353"/>
      <c r="BI232" s="353"/>
      <c r="BJ232" s="353"/>
      <c r="BK232" s="353"/>
      <c r="BL232" s="353"/>
      <c r="BM232" s="353"/>
      <c r="BN232" s="353"/>
      <c r="BO232" s="353"/>
      <c r="BP232" s="353"/>
      <c r="BQ232" s="353"/>
      <c r="BR232" s="353"/>
      <c r="BS232" s="353"/>
      <c r="BT232" s="353"/>
      <c r="BU232" s="353"/>
      <c r="BV232" s="353"/>
      <c r="BW232" s="353"/>
      <c r="BX232" s="353"/>
      <c r="BY232" s="353"/>
      <c r="BZ232" s="353"/>
      <c r="CA232" s="353"/>
      <c r="CB232" s="353"/>
      <c r="CC232" s="353"/>
      <c r="CD232" s="353"/>
      <c r="CE232" s="353"/>
      <c r="CF232" s="353"/>
      <c r="CG232" s="353"/>
      <c r="CH232" s="353"/>
      <c r="CI232" s="353"/>
      <c r="CJ232" s="353"/>
      <c r="CK232" s="353"/>
      <c r="CL232" s="353"/>
      <c r="CM232" s="353"/>
      <c r="CN232" s="353"/>
      <c r="CO232" s="353"/>
      <c r="CP232" s="353"/>
      <c r="CQ232" s="353"/>
      <c r="CR232" s="353"/>
      <c r="CS232" s="353"/>
      <c r="CT232" s="353"/>
      <c r="CU232" s="353"/>
      <c r="CV232" s="353"/>
      <c r="CW232" s="353"/>
      <c r="CX232" s="353"/>
      <c r="CY232" s="353"/>
      <c r="CZ232" s="353"/>
      <c r="DA232" s="353"/>
      <c r="DB232" s="353"/>
      <c r="DC232" s="353"/>
      <c r="DD232" s="353"/>
      <c r="DE232" s="353"/>
      <c r="DF232" s="353"/>
      <c r="DG232" s="353"/>
      <c r="DH232" s="353"/>
      <c r="DI232" s="353"/>
      <c r="DJ232" s="353"/>
      <c r="DK232" s="353"/>
      <c r="DL232" s="353"/>
      <c r="DM232" s="353"/>
      <c r="DN232" s="353"/>
      <c r="DO232" s="353"/>
      <c r="DP232" s="353"/>
      <c r="DQ232" s="353"/>
      <c r="DR232" s="353"/>
      <c r="DS232" s="353"/>
      <c r="DT232" s="354"/>
      <c r="DU232" s="354"/>
    </row>
    <row r="233" spans="1:125" s="121" customFormat="1" ht="17.25" customHeight="1" x14ac:dyDescent="0.25">
      <c r="A233" s="143"/>
      <c r="B233" s="144"/>
      <c r="C233" s="196"/>
      <c r="D233" s="144"/>
      <c r="E233" s="167"/>
      <c r="F233" s="156"/>
      <c r="G233" s="180"/>
      <c r="H233" s="119"/>
      <c r="I233" s="136"/>
      <c r="J233" s="119"/>
      <c r="K233" s="150"/>
      <c r="L233" s="136"/>
      <c r="M233" s="120"/>
      <c r="N233" s="120"/>
      <c r="O233" s="120"/>
      <c r="P233" s="566">
        <f>SUM(P229:P232)</f>
        <v>0</v>
      </c>
      <c r="Q233" s="132">
        <f t="shared" ref="Q233:AA233" si="30">SUM(Q229:Q232)</f>
        <v>70643771.775144011</v>
      </c>
      <c r="R233" s="132">
        <f t="shared" si="30"/>
        <v>74882398.081652626</v>
      </c>
      <c r="S233" s="132">
        <f t="shared" si="30"/>
        <v>114223053.07381845</v>
      </c>
      <c r="T233" s="132">
        <f t="shared" si="30"/>
        <v>84137862.484544933</v>
      </c>
      <c r="U233" s="132">
        <f t="shared" si="30"/>
        <v>89186134.233617619</v>
      </c>
      <c r="V233" s="132">
        <f t="shared" si="30"/>
        <v>94537302.287634641</v>
      </c>
      <c r="W233" s="132">
        <f t="shared" si="30"/>
        <v>144203972.80655301</v>
      </c>
      <c r="X233" s="132">
        <f t="shared" si="30"/>
        <v>106222112.85038634</v>
      </c>
      <c r="Y233" s="132">
        <f t="shared" si="30"/>
        <v>112595439.62140954</v>
      </c>
      <c r="Z233" s="132">
        <f t="shared" si="30"/>
        <v>148461206.48618048</v>
      </c>
      <c r="AA233" s="132">
        <f t="shared" si="30"/>
        <v>126512235.95861571</v>
      </c>
      <c r="AB233" s="391"/>
      <c r="AC233" s="353"/>
      <c r="AD233" s="353"/>
      <c r="AE233" s="353"/>
      <c r="AF233" s="353"/>
      <c r="AG233" s="353"/>
      <c r="AH233" s="353"/>
      <c r="AI233" s="353"/>
      <c r="AJ233" s="353"/>
      <c r="AK233" s="353"/>
      <c r="AL233" s="353"/>
      <c r="AM233" s="353"/>
      <c r="AN233" s="353"/>
      <c r="AO233" s="353"/>
      <c r="AP233" s="353"/>
      <c r="AQ233" s="353"/>
      <c r="AR233" s="353"/>
      <c r="AS233" s="353"/>
      <c r="AT233" s="353"/>
      <c r="AU233" s="353"/>
      <c r="AV233" s="353"/>
      <c r="AW233" s="353"/>
      <c r="AX233" s="353"/>
      <c r="AY233" s="353"/>
      <c r="AZ233" s="353"/>
      <c r="BA233" s="353"/>
      <c r="BB233" s="353"/>
      <c r="BC233" s="353"/>
      <c r="BD233" s="353"/>
      <c r="BE233" s="353"/>
      <c r="BF233" s="353"/>
      <c r="BG233" s="353"/>
      <c r="BH233" s="353"/>
      <c r="BI233" s="353"/>
      <c r="BJ233" s="353"/>
      <c r="BK233" s="353"/>
      <c r="BL233" s="353"/>
      <c r="BM233" s="353"/>
      <c r="BN233" s="353"/>
      <c r="BO233" s="353"/>
      <c r="BP233" s="353"/>
      <c r="BQ233" s="353"/>
      <c r="BR233" s="353"/>
      <c r="BS233" s="353"/>
      <c r="BT233" s="353"/>
      <c r="BU233" s="353"/>
      <c r="BV233" s="353"/>
      <c r="BW233" s="353"/>
      <c r="BX233" s="353"/>
      <c r="BY233" s="353"/>
      <c r="BZ233" s="353"/>
      <c r="CA233" s="353"/>
      <c r="CB233" s="353"/>
      <c r="CC233" s="353"/>
      <c r="CD233" s="353"/>
      <c r="CE233" s="353"/>
      <c r="CF233" s="353"/>
      <c r="CG233" s="353"/>
      <c r="CH233" s="353"/>
      <c r="CI233" s="353"/>
      <c r="CJ233" s="353"/>
      <c r="CK233" s="353"/>
      <c r="CL233" s="353"/>
      <c r="CM233" s="353"/>
      <c r="CN233" s="353"/>
      <c r="CO233" s="353"/>
      <c r="CP233" s="353"/>
      <c r="CQ233" s="353"/>
      <c r="CR233" s="353"/>
      <c r="CS233" s="353"/>
      <c r="CT233" s="353"/>
      <c r="CU233" s="353"/>
      <c r="CV233" s="353"/>
      <c r="CW233" s="353"/>
      <c r="CX233" s="353"/>
      <c r="CY233" s="353"/>
      <c r="CZ233" s="353"/>
      <c r="DA233" s="353"/>
      <c r="DB233" s="353"/>
      <c r="DC233" s="353"/>
      <c r="DD233" s="353"/>
      <c r="DE233" s="353"/>
      <c r="DF233" s="353"/>
      <c r="DG233" s="353"/>
      <c r="DH233" s="353"/>
      <c r="DI233" s="353"/>
      <c r="DJ233" s="353"/>
      <c r="DK233" s="353"/>
      <c r="DL233" s="353"/>
      <c r="DM233" s="353"/>
      <c r="DN233" s="353"/>
      <c r="DO233" s="353"/>
      <c r="DP233" s="353"/>
      <c r="DQ233" s="353"/>
      <c r="DR233" s="353"/>
      <c r="DS233" s="353"/>
      <c r="DT233" s="354"/>
      <c r="DU233" s="354"/>
    </row>
    <row r="234" spans="1:125" s="226" customFormat="1" ht="16.5" customHeight="1" x14ac:dyDescent="0.25">
      <c r="A234" s="231"/>
      <c r="B234" s="232"/>
      <c r="C234" s="282"/>
      <c r="D234" s="232"/>
      <c r="E234" s="246"/>
      <c r="F234" s="283"/>
      <c r="G234" s="270"/>
      <c r="H234" s="224"/>
      <c r="I234" s="234"/>
      <c r="J234" s="224"/>
      <c r="K234" s="284"/>
      <c r="L234" s="234"/>
      <c r="M234" s="225"/>
      <c r="N234" s="225"/>
      <c r="O234" s="225"/>
      <c r="P234" s="218">
        <f>P233+P228+P225+P222+P218+P213</f>
        <v>1135312000</v>
      </c>
      <c r="Q234" s="218">
        <f t="shared" ref="Q234:AA234" si="31">Q233+Q228+Q225+Q222+Q218+Q213</f>
        <v>447984894.18384004</v>
      </c>
      <c r="R234" s="218">
        <f t="shared" si="31"/>
        <v>547919985.96331215</v>
      </c>
      <c r="S234" s="218">
        <f t="shared" si="31"/>
        <v>580795185.1211108</v>
      </c>
      <c r="T234" s="218">
        <f t="shared" si="31"/>
        <v>533557176.73126054</v>
      </c>
      <c r="U234" s="218">
        <f t="shared" si="31"/>
        <v>565570607.33513606</v>
      </c>
      <c r="V234" s="218">
        <f t="shared" si="31"/>
        <v>691736358.20220494</v>
      </c>
      <c r="W234" s="218">
        <f t="shared" si="31"/>
        <v>733240539.69433737</v>
      </c>
      <c r="X234" s="218">
        <f t="shared" si="31"/>
        <v>673603642.46586466</v>
      </c>
      <c r="Y234" s="218">
        <f t="shared" si="31"/>
        <v>714019861.01381636</v>
      </c>
      <c r="Z234" s="218">
        <f t="shared" si="31"/>
        <v>873301214.62459075</v>
      </c>
      <c r="AA234" s="218">
        <f t="shared" si="31"/>
        <v>802272715.83512425</v>
      </c>
      <c r="AB234" s="394"/>
      <c r="AC234" s="355"/>
      <c r="AD234" s="355"/>
      <c r="AE234" s="355"/>
      <c r="AF234" s="355"/>
      <c r="AG234" s="355"/>
      <c r="AH234" s="355"/>
      <c r="AI234" s="355"/>
      <c r="AJ234" s="355"/>
      <c r="AK234" s="355"/>
      <c r="AL234" s="355"/>
      <c r="AM234" s="355"/>
      <c r="AN234" s="355"/>
      <c r="AO234" s="355"/>
      <c r="AP234" s="355"/>
      <c r="AQ234" s="355"/>
      <c r="AR234" s="355"/>
      <c r="AS234" s="355"/>
      <c r="AT234" s="355"/>
      <c r="AU234" s="355"/>
      <c r="AV234" s="355"/>
      <c r="AW234" s="355"/>
      <c r="AX234" s="355"/>
      <c r="AY234" s="355"/>
      <c r="AZ234" s="355"/>
      <c r="BA234" s="355"/>
      <c r="BB234" s="355"/>
      <c r="BC234" s="355"/>
      <c r="BD234" s="355"/>
      <c r="BE234" s="355"/>
      <c r="BF234" s="355"/>
      <c r="BG234" s="355"/>
      <c r="BH234" s="355"/>
      <c r="BI234" s="355"/>
      <c r="BJ234" s="355"/>
      <c r="BK234" s="355"/>
      <c r="BL234" s="355"/>
      <c r="BM234" s="355"/>
      <c r="BN234" s="355"/>
      <c r="BO234" s="355"/>
      <c r="BP234" s="355"/>
      <c r="BQ234" s="355"/>
      <c r="BR234" s="355"/>
      <c r="BS234" s="355"/>
      <c r="BT234" s="355"/>
      <c r="BU234" s="355"/>
      <c r="BV234" s="355"/>
      <c r="BW234" s="355"/>
      <c r="BX234" s="355"/>
      <c r="BY234" s="355"/>
      <c r="BZ234" s="355"/>
      <c r="CA234" s="355"/>
      <c r="CB234" s="355"/>
      <c r="CC234" s="355"/>
      <c r="CD234" s="355"/>
      <c r="CE234" s="355"/>
      <c r="CF234" s="355"/>
      <c r="CG234" s="355"/>
      <c r="CH234" s="355"/>
      <c r="CI234" s="355"/>
      <c r="CJ234" s="355"/>
      <c r="CK234" s="355"/>
      <c r="CL234" s="355"/>
      <c r="CM234" s="355"/>
      <c r="CN234" s="355"/>
      <c r="CO234" s="355"/>
      <c r="CP234" s="355"/>
      <c r="CQ234" s="355"/>
      <c r="CR234" s="355"/>
      <c r="CS234" s="355"/>
      <c r="CT234" s="355"/>
      <c r="CU234" s="355"/>
      <c r="CV234" s="355"/>
      <c r="CW234" s="355"/>
      <c r="CX234" s="355"/>
      <c r="CY234" s="355"/>
      <c r="CZ234" s="355"/>
      <c r="DA234" s="355"/>
      <c r="DB234" s="355"/>
      <c r="DC234" s="355"/>
      <c r="DD234" s="355"/>
      <c r="DE234" s="355"/>
      <c r="DF234" s="355"/>
      <c r="DG234" s="355"/>
      <c r="DH234" s="355"/>
      <c r="DI234" s="355"/>
      <c r="DJ234" s="355"/>
      <c r="DK234" s="355"/>
      <c r="DL234" s="355"/>
      <c r="DM234" s="355"/>
      <c r="DN234" s="355"/>
      <c r="DO234" s="355"/>
      <c r="DP234" s="355"/>
      <c r="DQ234" s="355"/>
      <c r="DR234" s="355"/>
      <c r="DS234" s="355"/>
      <c r="DT234" s="356"/>
      <c r="DU234" s="356"/>
    </row>
    <row r="235" spans="1:125" ht="15" customHeight="1" x14ac:dyDescent="0.25">
      <c r="A235" s="656"/>
      <c r="B235" s="790" t="s">
        <v>800</v>
      </c>
      <c r="C235" s="792">
        <f>E235+E240+E241+E242</f>
        <v>1</v>
      </c>
      <c r="D235" s="790" t="s">
        <v>801</v>
      </c>
      <c r="E235" s="787">
        <v>0.15</v>
      </c>
      <c r="F235" s="794" t="s">
        <v>802</v>
      </c>
      <c r="G235" s="796" t="s">
        <v>803</v>
      </c>
      <c r="H235" s="665" t="s">
        <v>804</v>
      </c>
      <c r="I235" s="665">
        <v>3299060</v>
      </c>
      <c r="J235" s="665" t="s">
        <v>805</v>
      </c>
      <c r="K235" s="734" t="s">
        <v>806</v>
      </c>
      <c r="L235" s="58" t="s">
        <v>807</v>
      </c>
      <c r="M235" s="59" t="s">
        <v>808</v>
      </c>
      <c r="N235" s="593"/>
      <c r="O235" s="591"/>
      <c r="P235" s="307">
        <v>87491070.452783927</v>
      </c>
      <c r="Q235" s="307">
        <v>72366790.59892799</v>
      </c>
      <c r="R235" s="307">
        <v>76708798.034863681</v>
      </c>
      <c r="S235" s="307">
        <v>81311325.916955501</v>
      </c>
      <c r="T235" s="307">
        <v>86190005.471972838</v>
      </c>
      <c r="U235" s="307">
        <v>91361405.80029121</v>
      </c>
      <c r="V235" s="307">
        <v>96843090.148308679</v>
      </c>
      <c r="W235" s="307">
        <v>102653675.5572072</v>
      </c>
      <c r="X235" s="307">
        <v>108812896.09063967</v>
      </c>
      <c r="Y235" s="307">
        <v>115341669.85607803</v>
      </c>
      <c r="Z235" s="307">
        <v>122262170.04744272</v>
      </c>
      <c r="AA235" s="307">
        <v>129597900.25028929</v>
      </c>
      <c r="AB235" s="391" t="s">
        <v>32</v>
      </c>
      <c r="AC235" s="353"/>
      <c r="AD235" s="353"/>
      <c r="AE235" s="353"/>
      <c r="AF235" s="353"/>
      <c r="AG235" s="353"/>
      <c r="AH235" s="353"/>
      <c r="AI235" s="353"/>
      <c r="AJ235" s="353"/>
      <c r="AK235" s="353"/>
      <c r="AL235" s="353"/>
      <c r="AM235" s="353"/>
      <c r="AN235" s="353"/>
      <c r="AO235" s="353"/>
      <c r="AP235" s="353"/>
      <c r="AQ235" s="353"/>
      <c r="AR235" s="353"/>
      <c r="AS235" s="353"/>
      <c r="AT235" s="353"/>
      <c r="AU235" s="353"/>
      <c r="AV235" s="353"/>
      <c r="AW235" s="353"/>
      <c r="AX235" s="353"/>
      <c r="AY235" s="353"/>
      <c r="AZ235" s="353"/>
      <c r="BA235" s="353"/>
      <c r="BB235" s="353"/>
      <c r="BC235" s="353"/>
      <c r="BD235" s="353"/>
      <c r="BE235" s="353"/>
      <c r="BF235" s="353"/>
      <c r="BG235" s="353"/>
      <c r="BH235" s="353"/>
      <c r="BI235" s="353"/>
      <c r="BJ235" s="353"/>
      <c r="BK235" s="353"/>
      <c r="BL235" s="353"/>
      <c r="BM235" s="353"/>
      <c r="BN235" s="353"/>
      <c r="BO235" s="353"/>
      <c r="BP235" s="353"/>
      <c r="BQ235" s="353"/>
      <c r="BR235" s="353"/>
      <c r="BS235" s="353"/>
      <c r="BT235" s="353"/>
      <c r="BU235" s="353"/>
      <c r="BV235" s="353"/>
      <c r="BW235" s="353"/>
      <c r="BX235" s="353"/>
      <c r="BY235" s="353"/>
      <c r="BZ235" s="353"/>
      <c r="CA235" s="353"/>
      <c r="CB235" s="353"/>
      <c r="CC235" s="353"/>
      <c r="CD235" s="353"/>
      <c r="CE235" s="353"/>
      <c r="CF235" s="353"/>
      <c r="CG235" s="353"/>
      <c r="CH235" s="353"/>
      <c r="CI235" s="353"/>
      <c r="CJ235" s="353"/>
      <c r="CK235" s="353"/>
      <c r="CL235" s="353"/>
      <c r="CM235" s="353"/>
      <c r="CN235" s="353"/>
      <c r="CO235" s="353"/>
      <c r="CP235" s="353"/>
      <c r="CQ235" s="353"/>
      <c r="CR235" s="353"/>
      <c r="CS235" s="353"/>
      <c r="CT235" s="353"/>
      <c r="CU235" s="353"/>
      <c r="CV235" s="353"/>
      <c r="CW235" s="353"/>
      <c r="CX235" s="353"/>
      <c r="CY235" s="353"/>
      <c r="CZ235" s="353"/>
      <c r="DA235" s="353"/>
      <c r="DB235" s="353"/>
      <c r="DC235" s="353"/>
      <c r="DD235" s="353"/>
      <c r="DE235" s="353"/>
      <c r="DF235" s="353"/>
      <c r="DG235" s="353"/>
      <c r="DH235" s="353"/>
      <c r="DI235" s="353"/>
      <c r="DJ235" s="353"/>
      <c r="DK235" s="353"/>
      <c r="DL235" s="353"/>
      <c r="DM235" s="353"/>
      <c r="DN235" s="353"/>
      <c r="DO235" s="353"/>
      <c r="DP235" s="353"/>
      <c r="DQ235" s="353"/>
      <c r="DR235" s="353"/>
      <c r="DS235" s="353"/>
      <c r="DT235" s="354"/>
      <c r="DU235" s="354"/>
    </row>
    <row r="236" spans="1:125" ht="12.75" customHeight="1" x14ac:dyDescent="0.25">
      <c r="A236" s="656"/>
      <c r="B236" s="791"/>
      <c r="C236" s="793"/>
      <c r="D236" s="791"/>
      <c r="E236" s="788"/>
      <c r="F236" s="794"/>
      <c r="G236" s="796"/>
      <c r="H236" s="665"/>
      <c r="I236" s="665"/>
      <c r="J236" s="665"/>
      <c r="K236" s="734"/>
      <c r="L236" s="58" t="s">
        <v>809</v>
      </c>
      <c r="M236" s="59" t="s">
        <v>810</v>
      </c>
      <c r="N236" s="593"/>
      <c r="O236" s="591"/>
      <c r="P236" s="307">
        <v>87491070.452783927</v>
      </c>
      <c r="Q236" s="307">
        <v>72366790.59892799</v>
      </c>
      <c r="R236" s="307">
        <v>76708798.034863681</v>
      </c>
      <c r="S236" s="307">
        <v>81311325.916955501</v>
      </c>
      <c r="T236" s="307">
        <v>86190005.471972838</v>
      </c>
      <c r="U236" s="307">
        <v>91361405.80029121</v>
      </c>
      <c r="V236" s="307">
        <v>96843090.148308679</v>
      </c>
      <c r="W236" s="307">
        <v>102653675.5572072</v>
      </c>
      <c r="X236" s="307">
        <v>108812896.09063967</v>
      </c>
      <c r="Y236" s="307">
        <v>115341669.85607803</v>
      </c>
      <c r="Z236" s="307">
        <v>122262170.04744272</v>
      </c>
      <c r="AA236" s="307">
        <v>129597900.25028929</v>
      </c>
      <c r="AB236" s="391" t="s">
        <v>32</v>
      </c>
      <c r="AC236" s="353"/>
      <c r="AD236" s="353"/>
      <c r="AE236" s="353"/>
      <c r="AF236" s="353"/>
      <c r="AG236" s="353"/>
      <c r="AH236" s="353"/>
      <c r="AI236" s="353"/>
      <c r="AJ236" s="353"/>
      <c r="AK236" s="353"/>
      <c r="AL236" s="353"/>
      <c r="AM236" s="353"/>
      <c r="AN236" s="353"/>
      <c r="AO236" s="353"/>
      <c r="AP236" s="353"/>
      <c r="AQ236" s="353"/>
      <c r="AR236" s="353"/>
      <c r="AS236" s="353"/>
      <c r="AT236" s="353"/>
      <c r="AU236" s="353"/>
      <c r="AV236" s="353"/>
      <c r="AW236" s="353"/>
      <c r="AX236" s="353"/>
      <c r="AY236" s="353"/>
      <c r="AZ236" s="353"/>
      <c r="BA236" s="353"/>
      <c r="BB236" s="353"/>
      <c r="BC236" s="353"/>
      <c r="BD236" s="353"/>
      <c r="BE236" s="353"/>
      <c r="BF236" s="353"/>
      <c r="BG236" s="353"/>
      <c r="BH236" s="353"/>
      <c r="BI236" s="353"/>
      <c r="BJ236" s="353"/>
      <c r="BK236" s="353"/>
      <c r="BL236" s="353"/>
      <c r="BM236" s="353"/>
      <c r="BN236" s="353"/>
      <c r="BO236" s="353"/>
      <c r="BP236" s="353"/>
      <c r="BQ236" s="353"/>
      <c r="BR236" s="353"/>
      <c r="BS236" s="353"/>
      <c r="BT236" s="353"/>
      <c r="BU236" s="353"/>
      <c r="BV236" s="353"/>
      <c r="BW236" s="353"/>
      <c r="BX236" s="353"/>
      <c r="BY236" s="353"/>
      <c r="BZ236" s="353"/>
      <c r="CA236" s="353"/>
      <c r="CB236" s="353"/>
      <c r="CC236" s="353"/>
      <c r="CD236" s="353"/>
      <c r="CE236" s="353"/>
      <c r="CF236" s="353"/>
      <c r="CG236" s="353"/>
      <c r="CH236" s="353"/>
      <c r="CI236" s="353"/>
      <c r="CJ236" s="353"/>
      <c r="CK236" s="353"/>
      <c r="CL236" s="353"/>
      <c r="CM236" s="353"/>
      <c r="CN236" s="353"/>
      <c r="CO236" s="353"/>
      <c r="CP236" s="353"/>
      <c r="CQ236" s="353"/>
      <c r="CR236" s="353"/>
      <c r="CS236" s="353"/>
      <c r="CT236" s="353"/>
      <c r="CU236" s="353"/>
      <c r="CV236" s="353"/>
      <c r="CW236" s="353"/>
      <c r="CX236" s="353"/>
      <c r="CY236" s="353"/>
      <c r="CZ236" s="353"/>
      <c r="DA236" s="353"/>
      <c r="DB236" s="353"/>
      <c r="DC236" s="353"/>
      <c r="DD236" s="353"/>
      <c r="DE236" s="353"/>
      <c r="DF236" s="353"/>
      <c r="DG236" s="353"/>
      <c r="DH236" s="353"/>
      <c r="DI236" s="353"/>
      <c r="DJ236" s="353"/>
      <c r="DK236" s="353"/>
      <c r="DL236" s="353"/>
      <c r="DM236" s="353"/>
      <c r="DN236" s="353"/>
      <c r="DO236" s="353"/>
      <c r="DP236" s="353"/>
      <c r="DQ236" s="353"/>
      <c r="DR236" s="353"/>
      <c r="DS236" s="353"/>
      <c r="DT236" s="354"/>
      <c r="DU236" s="354"/>
    </row>
    <row r="237" spans="1:125" ht="14.25" customHeight="1" x14ac:dyDescent="0.25">
      <c r="A237" s="656"/>
      <c r="B237" s="791"/>
      <c r="C237" s="793"/>
      <c r="D237" s="791"/>
      <c r="E237" s="788"/>
      <c r="F237" s="794"/>
      <c r="G237" s="796"/>
      <c r="H237" s="665"/>
      <c r="I237" s="665"/>
      <c r="J237" s="665"/>
      <c r="K237" s="734"/>
      <c r="L237" s="58" t="s">
        <v>811</v>
      </c>
      <c r="M237" s="59" t="s">
        <v>812</v>
      </c>
      <c r="N237" s="593"/>
      <c r="O237" s="591"/>
      <c r="P237" s="307">
        <v>87491070.452783927</v>
      </c>
      <c r="Q237" s="307">
        <v>72366790.59892799</v>
      </c>
      <c r="R237" s="307">
        <v>76708798.034863681</v>
      </c>
      <c r="S237" s="307">
        <v>81311325.916955501</v>
      </c>
      <c r="T237" s="307">
        <v>86190005.471972838</v>
      </c>
      <c r="U237" s="307">
        <v>91361405.80029121</v>
      </c>
      <c r="V237" s="307">
        <v>96843090.148308679</v>
      </c>
      <c r="W237" s="307">
        <v>102653675.5572072</v>
      </c>
      <c r="X237" s="307">
        <v>108812896.09063967</v>
      </c>
      <c r="Y237" s="307">
        <v>115341669.85607803</v>
      </c>
      <c r="Z237" s="307">
        <v>122262170.04744272</v>
      </c>
      <c r="AA237" s="307">
        <v>129597900.25028929</v>
      </c>
      <c r="AB237" s="391" t="s">
        <v>32</v>
      </c>
      <c r="AC237" s="353"/>
      <c r="AD237" s="353"/>
      <c r="AE237" s="353"/>
      <c r="AF237" s="353"/>
      <c r="AG237" s="353"/>
      <c r="AH237" s="353"/>
      <c r="AI237" s="353"/>
      <c r="AJ237" s="353"/>
      <c r="AK237" s="353"/>
      <c r="AL237" s="353"/>
      <c r="AM237" s="353"/>
      <c r="AN237" s="353"/>
      <c r="AO237" s="353"/>
      <c r="AP237" s="353"/>
      <c r="AQ237" s="353"/>
      <c r="AR237" s="353"/>
      <c r="AS237" s="353"/>
      <c r="AT237" s="353"/>
      <c r="AU237" s="353"/>
      <c r="AV237" s="353"/>
      <c r="AW237" s="353"/>
      <c r="AX237" s="353"/>
      <c r="AY237" s="353"/>
      <c r="AZ237" s="353"/>
      <c r="BA237" s="353"/>
      <c r="BB237" s="353"/>
      <c r="BC237" s="353"/>
      <c r="BD237" s="353"/>
      <c r="BE237" s="353"/>
      <c r="BF237" s="353"/>
      <c r="BG237" s="353"/>
      <c r="BH237" s="353"/>
      <c r="BI237" s="353"/>
      <c r="BJ237" s="353"/>
      <c r="BK237" s="353"/>
      <c r="BL237" s="353"/>
      <c r="BM237" s="353"/>
      <c r="BN237" s="353"/>
      <c r="BO237" s="353"/>
      <c r="BP237" s="353"/>
      <c r="BQ237" s="353"/>
      <c r="BR237" s="353"/>
      <c r="BS237" s="353"/>
      <c r="BT237" s="353"/>
      <c r="BU237" s="353"/>
      <c r="BV237" s="353"/>
      <c r="BW237" s="353"/>
      <c r="BX237" s="353"/>
      <c r="BY237" s="353"/>
      <c r="BZ237" s="353"/>
      <c r="CA237" s="353"/>
      <c r="CB237" s="353"/>
      <c r="CC237" s="353"/>
      <c r="CD237" s="353"/>
      <c r="CE237" s="353"/>
      <c r="CF237" s="353"/>
      <c r="CG237" s="353"/>
      <c r="CH237" s="353"/>
      <c r="CI237" s="353"/>
      <c r="CJ237" s="353"/>
      <c r="CK237" s="353"/>
      <c r="CL237" s="353"/>
      <c r="CM237" s="353"/>
      <c r="CN237" s="353"/>
      <c r="CO237" s="353"/>
      <c r="CP237" s="353"/>
      <c r="CQ237" s="353"/>
      <c r="CR237" s="353"/>
      <c r="CS237" s="353"/>
      <c r="CT237" s="353"/>
      <c r="CU237" s="353"/>
      <c r="CV237" s="353"/>
      <c r="CW237" s="353"/>
      <c r="CX237" s="353"/>
      <c r="CY237" s="353"/>
      <c r="CZ237" s="353"/>
      <c r="DA237" s="353"/>
      <c r="DB237" s="353"/>
      <c r="DC237" s="353"/>
      <c r="DD237" s="353"/>
      <c r="DE237" s="353"/>
      <c r="DF237" s="353"/>
      <c r="DG237" s="353"/>
      <c r="DH237" s="353"/>
      <c r="DI237" s="353"/>
      <c r="DJ237" s="353"/>
      <c r="DK237" s="353"/>
      <c r="DL237" s="353"/>
      <c r="DM237" s="353"/>
      <c r="DN237" s="353"/>
      <c r="DO237" s="353"/>
      <c r="DP237" s="353"/>
      <c r="DQ237" s="353"/>
      <c r="DR237" s="353"/>
      <c r="DS237" s="353"/>
      <c r="DT237" s="354"/>
      <c r="DU237" s="354"/>
    </row>
    <row r="238" spans="1:125" ht="16.5" x14ac:dyDescent="0.25">
      <c r="A238" s="656"/>
      <c r="B238" s="791"/>
      <c r="C238" s="793"/>
      <c r="D238" s="791"/>
      <c r="E238" s="788"/>
      <c r="F238" s="794"/>
      <c r="G238" s="796"/>
      <c r="H238" s="665"/>
      <c r="I238" s="665"/>
      <c r="J238" s="665"/>
      <c r="K238" s="734"/>
      <c r="L238" s="58" t="s">
        <v>813</v>
      </c>
      <c r="M238" s="59" t="s">
        <v>814</v>
      </c>
      <c r="N238" s="593"/>
      <c r="O238" s="591"/>
      <c r="P238" s="307">
        <v>87491070.452783927</v>
      </c>
      <c r="Q238" s="307">
        <v>72366790.59892799</v>
      </c>
      <c r="R238" s="307">
        <v>76708798.034863681</v>
      </c>
      <c r="S238" s="307">
        <v>81311325.916955501</v>
      </c>
      <c r="T238" s="307">
        <v>86190005.471972838</v>
      </c>
      <c r="U238" s="307">
        <v>91361405.80029121</v>
      </c>
      <c r="V238" s="307">
        <v>96843090.148308679</v>
      </c>
      <c r="W238" s="307">
        <v>102653675.5572072</v>
      </c>
      <c r="X238" s="307">
        <v>108812896.09063967</v>
      </c>
      <c r="Y238" s="307">
        <v>115341669.85607803</v>
      </c>
      <c r="Z238" s="307">
        <v>122262170.04744272</v>
      </c>
      <c r="AA238" s="307">
        <v>129597900.25028929</v>
      </c>
      <c r="AB238" s="391" t="s">
        <v>32</v>
      </c>
      <c r="AC238" s="353"/>
      <c r="AD238" s="353"/>
      <c r="AE238" s="353"/>
      <c r="AF238" s="353"/>
      <c r="AG238" s="353"/>
      <c r="AH238" s="353"/>
      <c r="AI238" s="353"/>
      <c r="AJ238" s="353"/>
      <c r="AK238" s="353"/>
      <c r="AL238" s="353"/>
      <c r="AM238" s="353"/>
      <c r="AN238" s="353"/>
      <c r="AO238" s="353"/>
      <c r="AP238" s="353"/>
      <c r="AQ238" s="353"/>
      <c r="AR238" s="353"/>
      <c r="AS238" s="353"/>
      <c r="AT238" s="353"/>
      <c r="AU238" s="353"/>
      <c r="AV238" s="353"/>
      <c r="AW238" s="353"/>
      <c r="AX238" s="353"/>
      <c r="AY238" s="353"/>
      <c r="AZ238" s="353"/>
      <c r="BA238" s="353"/>
      <c r="BB238" s="353"/>
      <c r="BC238" s="353"/>
      <c r="BD238" s="353"/>
      <c r="BE238" s="353"/>
      <c r="BF238" s="353"/>
      <c r="BG238" s="353"/>
      <c r="BH238" s="353"/>
      <c r="BI238" s="353"/>
      <c r="BJ238" s="353"/>
      <c r="BK238" s="353"/>
      <c r="BL238" s="353"/>
      <c r="BM238" s="353"/>
      <c r="BN238" s="353"/>
      <c r="BO238" s="353"/>
      <c r="BP238" s="353"/>
      <c r="BQ238" s="353"/>
      <c r="BR238" s="353"/>
      <c r="BS238" s="353"/>
      <c r="BT238" s="353"/>
      <c r="BU238" s="353"/>
      <c r="BV238" s="353"/>
      <c r="BW238" s="353"/>
      <c r="BX238" s="353"/>
      <c r="BY238" s="353"/>
      <c r="BZ238" s="353"/>
      <c r="CA238" s="353"/>
      <c r="CB238" s="353"/>
      <c r="CC238" s="353"/>
      <c r="CD238" s="353"/>
      <c r="CE238" s="353"/>
      <c r="CF238" s="353"/>
      <c r="CG238" s="353"/>
      <c r="CH238" s="353"/>
      <c r="CI238" s="353"/>
      <c r="CJ238" s="353"/>
      <c r="CK238" s="353"/>
      <c r="CL238" s="353"/>
      <c r="CM238" s="353"/>
      <c r="CN238" s="353"/>
      <c r="CO238" s="353"/>
      <c r="CP238" s="353"/>
      <c r="CQ238" s="353"/>
      <c r="CR238" s="353"/>
      <c r="CS238" s="353"/>
      <c r="CT238" s="353"/>
      <c r="CU238" s="353"/>
      <c r="CV238" s="353"/>
      <c r="CW238" s="353"/>
      <c r="CX238" s="353"/>
      <c r="CY238" s="353"/>
      <c r="CZ238" s="353"/>
      <c r="DA238" s="353"/>
      <c r="DB238" s="353"/>
      <c r="DC238" s="353"/>
      <c r="DD238" s="353"/>
      <c r="DE238" s="353"/>
      <c r="DF238" s="353"/>
      <c r="DG238" s="353"/>
      <c r="DH238" s="353"/>
      <c r="DI238" s="353"/>
      <c r="DJ238" s="353"/>
      <c r="DK238" s="353"/>
      <c r="DL238" s="353"/>
      <c r="DM238" s="353"/>
      <c r="DN238" s="353"/>
      <c r="DO238" s="353"/>
      <c r="DP238" s="353"/>
      <c r="DQ238" s="353"/>
      <c r="DR238" s="353"/>
      <c r="DS238" s="353"/>
      <c r="DT238" s="354"/>
      <c r="DU238" s="354"/>
    </row>
    <row r="239" spans="1:125" ht="14.25" customHeight="1" x14ac:dyDescent="0.25">
      <c r="A239" s="656"/>
      <c r="B239" s="791"/>
      <c r="C239" s="793"/>
      <c r="D239" s="791"/>
      <c r="E239" s="789"/>
      <c r="F239" s="794"/>
      <c r="G239" s="796"/>
      <c r="H239" s="665"/>
      <c r="I239" s="665"/>
      <c r="J239" s="665"/>
      <c r="K239" s="734"/>
      <c r="L239" s="58" t="s">
        <v>815</v>
      </c>
      <c r="M239" s="59" t="s">
        <v>816</v>
      </c>
      <c r="N239" s="593"/>
      <c r="O239" s="591"/>
      <c r="P239" s="307">
        <v>87491070.452783927</v>
      </c>
      <c r="Q239" s="307">
        <v>72366790.59892799</v>
      </c>
      <c r="R239" s="307">
        <v>76708798.034863681</v>
      </c>
      <c r="S239" s="307">
        <v>81311325.916955501</v>
      </c>
      <c r="T239" s="307">
        <v>86190005.471972838</v>
      </c>
      <c r="U239" s="307">
        <v>91361405.80029121</v>
      </c>
      <c r="V239" s="307">
        <v>96843090.148308679</v>
      </c>
      <c r="W239" s="307">
        <v>102653675.5572072</v>
      </c>
      <c r="X239" s="307">
        <v>108812896.09063967</v>
      </c>
      <c r="Y239" s="307">
        <v>115341669.85607803</v>
      </c>
      <c r="Z239" s="307">
        <v>122262170.04744272</v>
      </c>
      <c r="AA239" s="307">
        <v>129597900.25028929</v>
      </c>
      <c r="AB239" s="391" t="s">
        <v>32</v>
      </c>
      <c r="AC239" s="353"/>
      <c r="AD239" s="353"/>
      <c r="AE239" s="353"/>
      <c r="AF239" s="353"/>
      <c r="AG239" s="353"/>
      <c r="AH239" s="353"/>
      <c r="AI239" s="353"/>
      <c r="AJ239" s="353"/>
      <c r="AK239" s="353"/>
      <c r="AL239" s="353"/>
      <c r="AM239" s="353"/>
      <c r="AN239" s="353"/>
      <c r="AO239" s="353"/>
      <c r="AP239" s="353"/>
      <c r="AQ239" s="353"/>
      <c r="AR239" s="353"/>
      <c r="AS239" s="353"/>
      <c r="AT239" s="353"/>
      <c r="AU239" s="353"/>
      <c r="AV239" s="353"/>
      <c r="AW239" s="353"/>
      <c r="AX239" s="353"/>
      <c r="AY239" s="353"/>
      <c r="AZ239" s="353"/>
      <c r="BA239" s="353"/>
      <c r="BB239" s="353"/>
      <c r="BC239" s="353"/>
      <c r="BD239" s="353"/>
      <c r="BE239" s="353"/>
      <c r="BF239" s="353"/>
      <c r="BG239" s="353"/>
      <c r="BH239" s="353"/>
      <c r="BI239" s="353"/>
      <c r="BJ239" s="353"/>
      <c r="BK239" s="353"/>
      <c r="BL239" s="353"/>
      <c r="BM239" s="353"/>
      <c r="BN239" s="353"/>
      <c r="BO239" s="353"/>
      <c r="BP239" s="353"/>
      <c r="BQ239" s="353"/>
      <c r="BR239" s="353"/>
      <c r="BS239" s="353"/>
      <c r="BT239" s="353"/>
      <c r="BU239" s="353"/>
      <c r="BV239" s="353"/>
      <c r="BW239" s="353"/>
      <c r="BX239" s="353"/>
      <c r="BY239" s="353"/>
      <c r="BZ239" s="353"/>
      <c r="CA239" s="353"/>
      <c r="CB239" s="353"/>
      <c r="CC239" s="353"/>
      <c r="CD239" s="353"/>
      <c r="CE239" s="353"/>
      <c r="CF239" s="353"/>
      <c r="CG239" s="353"/>
      <c r="CH239" s="353"/>
      <c r="CI239" s="353"/>
      <c r="CJ239" s="353"/>
      <c r="CK239" s="353"/>
      <c r="CL239" s="353"/>
      <c r="CM239" s="353"/>
      <c r="CN239" s="353"/>
      <c r="CO239" s="353"/>
      <c r="CP239" s="353"/>
      <c r="CQ239" s="353"/>
      <c r="CR239" s="353"/>
      <c r="CS239" s="353"/>
      <c r="CT239" s="353"/>
      <c r="CU239" s="353"/>
      <c r="CV239" s="353"/>
      <c r="CW239" s="353"/>
      <c r="CX239" s="353"/>
      <c r="CY239" s="353"/>
      <c r="CZ239" s="353"/>
      <c r="DA239" s="353"/>
      <c r="DB239" s="353"/>
      <c r="DC239" s="353"/>
      <c r="DD239" s="353"/>
      <c r="DE239" s="353"/>
      <c r="DF239" s="353"/>
      <c r="DG239" s="353"/>
      <c r="DH239" s="353"/>
      <c r="DI239" s="353"/>
      <c r="DJ239" s="353"/>
      <c r="DK239" s="353"/>
      <c r="DL239" s="353"/>
      <c r="DM239" s="353"/>
      <c r="DN239" s="353"/>
      <c r="DO239" s="353"/>
      <c r="DP239" s="353"/>
      <c r="DQ239" s="353"/>
      <c r="DR239" s="353"/>
      <c r="DS239" s="353"/>
      <c r="DT239" s="354"/>
      <c r="DU239" s="354"/>
    </row>
    <row r="240" spans="1:125" ht="39.75" customHeight="1" x14ac:dyDescent="0.25">
      <c r="A240" s="656"/>
      <c r="B240" s="791"/>
      <c r="C240" s="793"/>
      <c r="D240" s="791"/>
      <c r="E240" s="99">
        <v>0.7</v>
      </c>
      <c r="F240" s="794"/>
      <c r="G240" s="30" t="s">
        <v>817</v>
      </c>
      <c r="H240" s="43" t="s">
        <v>818</v>
      </c>
      <c r="I240" s="65" t="s">
        <v>819</v>
      </c>
      <c r="J240" s="65" t="s">
        <v>820</v>
      </c>
      <c r="K240" s="66" t="s">
        <v>821</v>
      </c>
      <c r="L240" s="66" t="s">
        <v>822</v>
      </c>
      <c r="M240" s="67" t="s">
        <v>823</v>
      </c>
      <c r="N240" s="593"/>
      <c r="O240" s="591"/>
      <c r="P240" s="76">
        <v>0</v>
      </c>
      <c r="Q240" s="308">
        <v>34917263.64438244</v>
      </c>
      <c r="R240" s="308">
        <v>40425248.433305621</v>
      </c>
      <c r="S240" s="308">
        <v>34562985.591868572</v>
      </c>
      <c r="T240" s="308">
        <v>47710356.96131558</v>
      </c>
      <c r="U240" s="308">
        <v>43021494.234844558</v>
      </c>
      <c r="V240" s="308">
        <v>71132917.185050786</v>
      </c>
      <c r="W240" s="308">
        <v>44840091.06164702</v>
      </c>
      <c r="X240" s="308">
        <v>44731119.91074872</v>
      </c>
      <c r="Y240" s="308">
        <v>46972916.735799633</v>
      </c>
      <c r="Z240" s="308">
        <v>47822423.661117718</v>
      </c>
      <c r="AA240" s="308">
        <v>57900086.98631689</v>
      </c>
      <c r="AB240" s="391" t="s">
        <v>32</v>
      </c>
      <c r="AC240" s="353"/>
      <c r="AD240" s="353"/>
      <c r="AE240" s="353"/>
      <c r="AF240" s="353"/>
      <c r="AG240" s="353"/>
      <c r="AH240" s="353"/>
      <c r="AI240" s="353"/>
      <c r="AJ240" s="353"/>
      <c r="AK240" s="353"/>
      <c r="AL240" s="353"/>
      <c r="AM240" s="353"/>
      <c r="AN240" s="353"/>
      <c r="AO240" s="353"/>
      <c r="AP240" s="353"/>
      <c r="AQ240" s="353"/>
      <c r="AR240" s="353"/>
      <c r="AS240" s="353"/>
      <c r="AT240" s="353"/>
      <c r="AU240" s="353"/>
      <c r="AV240" s="353"/>
      <c r="AW240" s="353"/>
      <c r="AX240" s="353"/>
      <c r="AY240" s="353"/>
      <c r="AZ240" s="353"/>
      <c r="BA240" s="353"/>
      <c r="BB240" s="353"/>
      <c r="BC240" s="353"/>
      <c r="BD240" s="353"/>
      <c r="BE240" s="353"/>
      <c r="BF240" s="353"/>
      <c r="BG240" s="353"/>
      <c r="BH240" s="353"/>
      <c r="BI240" s="353"/>
      <c r="BJ240" s="353"/>
      <c r="BK240" s="353"/>
      <c r="BL240" s="353"/>
      <c r="BM240" s="353"/>
      <c r="BN240" s="353"/>
      <c r="BO240" s="353"/>
      <c r="BP240" s="353"/>
      <c r="BQ240" s="353"/>
      <c r="BR240" s="353"/>
      <c r="BS240" s="353"/>
      <c r="BT240" s="353"/>
      <c r="BU240" s="353"/>
      <c r="BV240" s="353"/>
      <c r="BW240" s="353"/>
      <c r="BX240" s="353"/>
      <c r="BY240" s="353"/>
      <c r="BZ240" s="353"/>
      <c r="CA240" s="353"/>
      <c r="CB240" s="353"/>
      <c r="CC240" s="353"/>
      <c r="CD240" s="353"/>
      <c r="CE240" s="353"/>
      <c r="CF240" s="353"/>
      <c r="CG240" s="353"/>
      <c r="CH240" s="353"/>
      <c r="CI240" s="353"/>
      <c r="CJ240" s="353"/>
      <c r="CK240" s="353"/>
      <c r="CL240" s="353"/>
      <c r="CM240" s="353"/>
      <c r="CN240" s="353"/>
      <c r="CO240" s="353"/>
      <c r="CP240" s="353"/>
      <c r="CQ240" s="353"/>
      <c r="CR240" s="353"/>
      <c r="CS240" s="353"/>
      <c r="CT240" s="353"/>
      <c r="CU240" s="353"/>
      <c r="CV240" s="353"/>
      <c r="CW240" s="353"/>
      <c r="CX240" s="353"/>
      <c r="CY240" s="353"/>
      <c r="CZ240" s="353"/>
      <c r="DA240" s="353"/>
      <c r="DB240" s="353"/>
      <c r="DC240" s="353"/>
      <c r="DD240" s="353"/>
      <c r="DE240" s="353"/>
      <c r="DF240" s="353"/>
      <c r="DG240" s="353"/>
      <c r="DH240" s="353"/>
      <c r="DI240" s="353"/>
      <c r="DJ240" s="353"/>
      <c r="DK240" s="353"/>
      <c r="DL240" s="353"/>
      <c r="DM240" s="353"/>
      <c r="DN240" s="353"/>
      <c r="DO240" s="353"/>
      <c r="DP240" s="353"/>
      <c r="DQ240" s="353"/>
      <c r="DR240" s="353"/>
      <c r="DS240" s="353"/>
      <c r="DT240" s="354"/>
      <c r="DU240" s="354"/>
    </row>
    <row r="241" spans="1:125" ht="82.5" x14ac:dyDescent="0.25">
      <c r="A241" s="656"/>
      <c r="B241" s="791"/>
      <c r="C241" s="793"/>
      <c r="D241" s="791"/>
      <c r="E241" s="99">
        <v>0.05</v>
      </c>
      <c r="F241" s="794"/>
      <c r="G241" s="23" t="s">
        <v>824</v>
      </c>
      <c r="H241" s="43" t="s">
        <v>825</v>
      </c>
      <c r="I241" s="43">
        <v>3299064</v>
      </c>
      <c r="J241" s="64" t="s">
        <v>826</v>
      </c>
      <c r="K241" s="58" t="s">
        <v>827</v>
      </c>
      <c r="L241" s="30">
        <v>329906400</v>
      </c>
      <c r="M241" s="68" t="s">
        <v>828</v>
      </c>
      <c r="N241" s="593"/>
      <c r="O241" s="591"/>
      <c r="P241" s="307">
        <v>374071805.74620664</v>
      </c>
      <c r="Q241" s="307">
        <v>314255372.79944199</v>
      </c>
      <c r="R241" s="307">
        <v>363827235.89975059</v>
      </c>
      <c r="S241" s="307">
        <v>311066870.32681715</v>
      </c>
      <c r="T241" s="307">
        <v>429393212.65184021</v>
      </c>
      <c r="U241" s="307">
        <v>387193448.11360097</v>
      </c>
      <c r="V241" s="307">
        <v>640196254.66545701</v>
      </c>
      <c r="W241" s="307">
        <v>403560819.55482316</v>
      </c>
      <c r="X241" s="307">
        <v>402580079.19673842</v>
      </c>
      <c r="Y241" s="307">
        <v>422756250.62219667</v>
      </c>
      <c r="Z241" s="307">
        <v>430401812.95005941</v>
      </c>
      <c r="AA241" s="307">
        <v>521100782.87685192</v>
      </c>
      <c r="AB241" s="391" t="s">
        <v>32</v>
      </c>
      <c r="AC241" s="353"/>
      <c r="AD241" s="353"/>
      <c r="AE241" s="353"/>
      <c r="AF241" s="353"/>
      <c r="AG241" s="353"/>
      <c r="AH241" s="353"/>
      <c r="AI241" s="353"/>
      <c r="AJ241" s="353"/>
      <c r="AK241" s="353"/>
      <c r="AL241" s="353"/>
      <c r="AM241" s="353"/>
      <c r="AN241" s="353"/>
      <c r="AO241" s="353"/>
      <c r="AP241" s="353"/>
      <c r="AQ241" s="353"/>
      <c r="AR241" s="353"/>
      <c r="AS241" s="353"/>
      <c r="AT241" s="353"/>
      <c r="AU241" s="353"/>
      <c r="AV241" s="353"/>
      <c r="AW241" s="353"/>
      <c r="AX241" s="353"/>
      <c r="AY241" s="353"/>
      <c r="AZ241" s="353"/>
      <c r="BA241" s="353"/>
      <c r="BB241" s="353"/>
      <c r="BC241" s="353"/>
      <c r="BD241" s="353"/>
      <c r="BE241" s="353"/>
      <c r="BF241" s="353"/>
      <c r="BG241" s="353"/>
      <c r="BH241" s="353"/>
      <c r="BI241" s="353"/>
      <c r="BJ241" s="353"/>
      <c r="BK241" s="353"/>
      <c r="BL241" s="353"/>
      <c r="BM241" s="353"/>
      <c r="BN241" s="353"/>
      <c r="BO241" s="353"/>
      <c r="BP241" s="353"/>
      <c r="BQ241" s="353"/>
      <c r="BR241" s="353"/>
      <c r="BS241" s="353"/>
      <c r="BT241" s="353"/>
      <c r="BU241" s="353"/>
      <c r="BV241" s="353"/>
      <c r="BW241" s="353"/>
      <c r="BX241" s="353"/>
      <c r="BY241" s="353"/>
      <c r="BZ241" s="353"/>
      <c r="CA241" s="353"/>
      <c r="CB241" s="353"/>
      <c r="CC241" s="353"/>
      <c r="CD241" s="353"/>
      <c r="CE241" s="353"/>
      <c r="CF241" s="353"/>
      <c r="CG241" s="353"/>
      <c r="CH241" s="353"/>
      <c r="CI241" s="353"/>
      <c r="CJ241" s="353"/>
      <c r="CK241" s="353"/>
      <c r="CL241" s="353"/>
      <c r="CM241" s="353"/>
      <c r="CN241" s="353"/>
      <c r="CO241" s="353"/>
      <c r="CP241" s="353"/>
      <c r="CQ241" s="353"/>
      <c r="CR241" s="353"/>
      <c r="CS241" s="353"/>
      <c r="CT241" s="353"/>
      <c r="CU241" s="353"/>
      <c r="CV241" s="353"/>
      <c r="CW241" s="353"/>
      <c r="CX241" s="353"/>
      <c r="CY241" s="353"/>
      <c r="CZ241" s="353"/>
      <c r="DA241" s="353"/>
      <c r="DB241" s="353"/>
      <c r="DC241" s="353"/>
      <c r="DD241" s="353"/>
      <c r="DE241" s="353"/>
      <c r="DF241" s="353"/>
      <c r="DG241" s="353"/>
      <c r="DH241" s="353"/>
      <c r="DI241" s="353"/>
      <c r="DJ241" s="353"/>
      <c r="DK241" s="353"/>
      <c r="DL241" s="353"/>
      <c r="DM241" s="353"/>
      <c r="DN241" s="353"/>
      <c r="DO241" s="353"/>
      <c r="DP241" s="353"/>
      <c r="DQ241" s="353"/>
      <c r="DR241" s="353"/>
      <c r="DS241" s="353"/>
      <c r="DT241" s="354"/>
      <c r="DU241" s="354"/>
    </row>
    <row r="242" spans="1:125" ht="14.25" customHeight="1" x14ac:dyDescent="0.25">
      <c r="A242" s="656"/>
      <c r="B242" s="791"/>
      <c r="C242" s="793"/>
      <c r="D242" s="791"/>
      <c r="E242" s="787">
        <v>0.1</v>
      </c>
      <c r="F242" s="794"/>
      <c r="G242" s="650" t="s">
        <v>829</v>
      </c>
      <c r="H242" s="665" t="s">
        <v>830</v>
      </c>
      <c r="I242" s="723" t="s">
        <v>831</v>
      </c>
      <c r="J242" s="723" t="s">
        <v>832</v>
      </c>
      <c r="K242" s="734" t="s">
        <v>481</v>
      </c>
      <c r="L242" s="30" t="s">
        <v>833</v>
      </c>
      <c r="M242" s="68" t="s">
        <v>834</v>
      </c>
      <c r="N242" s="593"/>
      <c r="O242" s="591"/>
      <c r="P242" s="308">
        <v>53438829.392315231</v>
      </c>
      <c r="Q242" s="308">
        <v>49881805.206260629</v>
      </c>
      <c r="R242" s="308">
        <v>57750354.904722326</v>
      </c>
      <c r="S242" s="308">
        <v>49375693.70266939</v>
      </c>
      <c r="T242" s="308">
        <v>68157652.801879406</v>
      </c>
      <c r="U242" s="308">
        <v>61459277.478349358</v>
      </c>
      <c r="V242" s="308">
        <v>101618453.12150113</v>
      </c>
      <c r="W242" s="308">
        <v>64057272.945210032</v>
      </c>
      <c r="X242" s="308">
        <v>63901599.872498162</v>
      </c>
      <c r="Y242" s="308">
        <v>67104166.765428036</v>
      </c>
      <c r="Z242" s="308">
        <v>68317748.087311029</v>
      </c>
      <c r="AA242" s="308">
        <v>82714409.980452701</v>
      </c>
      <c r="AB242" s="391" t="s">
        <v>32</v>
      </c>
      <c r="AC242" s="353"/>
      <c r="AD242" s="353"/>
      <c r="AE242" s="353"/>
      <c r="AF242" s="353"/>
      <c r="AG242" s="353"/>
      <c r="AH242" s="353"/>
      <c r="AI242" s="353"/>
      <c r="AJ242" s="353"/>
      <c r="AK242" s="353"/>
      <c r="AL242" s="353"/>
      <c r="AM242" s="353"/>
      <c r="AN242" s="353"/>
      <c r="AO242" s="353"/>
      <c r="AP242" s="353"/>
      <c r="AQ242" s="353"/>
      <c r="AR242" s="353"/>
      <c r="AS242" s="353"/>
      <c r="AT242" s="353"/>
      <c r="AU242" s="353"/>
      <c r="AV242" s="353"/>
      <c r="AW242" s="353"/>
      <c r="AX242" s="353"/>
      <c r="AY242" s="353"/>
      <c r="AZ242" s="353"/>
      <c r="BA242" s="353"/>
      <c r="BB242" s="353"/>
      <c r="BC242" s="353"/>
      <c r="BD242" s="353"/>
      <c r="BE242" s="353"/>
      <c r="BF242" s="353"/>
      <c r="BG242" s="353"/>
      <c r="BH242" s="353"/>
      <c r="BI242" s="353"/>
      <c r="BJ242" s="353"/>
      <c r="BK242" s="353"/>
      <c r="BL242" s="353"/>
      <c r="BM242" s="353"/>
      <c r="BN242" s="353"/>
      <c r="BO242" s="353"/>
      <c r="BP242" s="353"/>
      <c r="BQ242" s="353"/>
      <c r="BR242" s="353"/>
      <c r="BS242" s="353"/>
      <c r="BT242" s="353"/>
      <c r="BU242" s="353"/>
      <c r="BV242" s="353"/>
      <c r="BW242" s="353"/>
      <c r="BX242" s="353"/>
      <c r="BY242" s="353"/>
      <c r="BZ242" s="353"/>
      <c r="CA242" s="353"/>
      <c r="CB242" s="353"/>
      <c r="CC242" s="353"/>
      <c r="CD242" s="353"/>
      <c r="CE242" s="353"/>
      <c r="CF242" s="353"/>
      <c r="CG242" s="353"/>
      <c r="CH242" s="353"/>
      <c r="CI242" s="353"/>
      <c r="CJ242" s="353"/>
      <c r="CK242" s="353"/>
      <c r="CL242" s="353"/>
      <c r="CM242" s="353"/>
      <c r="CN242" s="353"/>
      <c r="CO242" s="353"/>
      <c r="CP242" s="353"/>
      <c r="CQ242" s="353"/>
      <c r="CR242" s="353"/>
      <c r="CS242" s="353"/>
      <c r="CT242" s="353"/>
      <c r="CU242" s="353"/>
      <c r="CV242" s="353"/>
      <c r="CW242" s="353"/>
      <c r="CX242" s="353"/>
      <c r="CY242" s="353"/>
      <c r="CZ242" s="353"/>
      <c r="DA242" s="353"/>
      <c r="DB242" s="353"/>
      <c r="DC242" s="353"/>
      <c r="DD242" s="353"/>
      <c r="DE242" s="353"/>
      <c r="DF242" s="353"/>
      <c r="DG242" s="353"/>
      <c r="DH242" s="353"/>
      <c r="DI242" s="353"/>
      <c r="DJ242" s="353"/>
      <c r="DK242" s="353"/>
      <c r="DL242" s="353"/>
      <c r="DM242" s="353"/>
      <c r="DN242" s="353"/>
      <c r="DO242" s="353"/>
      <c r="DP242" s="353"/>
      <c r="DQ242" s="353"/>
      <c r="DR242" s="353"/>
      <c r="DS242" s="353"/>
      <c r="DT242" s="354"/>
      <c r="DU242" s="354"/>
    </row>
    <row r="243" spans="1:125" ht="12" customHeight="1" x14ac:dyDescent="0.25">
      <c r="A243" s="656"/>
      <c r="B243" s="791"/>
      <c r="C243" s="793"/>
      <c r="D243" s="791"/>
      <c r="E243" s="788"/>
      <c r="F243" s="794"/>
      <c r="G243" s="650"/>
      <c r="H243" s="665"/>
      <c r="I243" s="723"/>
      <c r="J243" s="723"/>
      <c r="K243" s="734"/>
      <c r="L243" s="30" t="s">
        <v>835</v>
      </c>
      <c r="M243" s="68" t="s">
        <v>514</v>
      </c>
      <c r="N243" s="593"/>
      <c r="O243" s="591"/>
      <c r="P243" s="308">
        <v>53438829.392315231</v>
      </c>
      <c r="Q243" s="308">
        <v>49881805.206260629</v>
      </c>
      <c r="R243" s="308">
        <v>57750354.904722326</v>
      </c>
      <c r="S243" s="308">
        <v>49375693.70266939</v>
      </c>
      <c r="T243" s="308">
        <v>68157652.801879406</v>
      </c>
      <c r="U243" s="308">
        <v>61459277.478349358</v>
      </c>
      <c r="V243" s="308">
        <v>101618453.12150113</v>
      </c>
      <c r="W243" s="308">
        <v>64057272.945210032</v>
      </c>
      <c r="X243" s="308">
        <v>63901599.872498162</v>
      </c>
      <c r="Y243" s="308">
        <v>67104166.765428036</v>
      </c>
      <c r="Z243" s="308">
        <v>68317748.087311029</v>
      </c>
      <c r="AA243" s="308">
        <v>82714409.980452701</v>
      </c>
      <c r="AB243" s="391" t="s">
        <v>32</v>
      </c>
      <c r="AC243" s="353"/>
      <c r="AD243" s="353"/>
      <c r="AE243" s="353"/>
      <c r="AF243" s="353"/>
      <c r="AG243" s="353"/>
      <c r="AH243" s="353"/>
      <c r="AI243" s="353"/>
      <c r="AJ243" s="353"/>
      <c r="AK243" s="353"/>
      <c r="AL243" s="353"/>
      <c r="AM243" s="353"/>
      <c r="AN243" s="353"/>
      <c r="AO243" s="353"/>
      <c r="AP243" s="353"/>
      <c r="AQ243" s="353"/>
      <c r="AR243" s="353"/>
      <c r="AS243" s="353"/>
      <c r="AT243" s="353"/>
      <c r="AU243" s="353"/>
      <c r="AV243" s="353"/>
      <c r="AW243" s="353"/>
      <c r="AX243" s="353"/>
      <c r="AY243" s="353"/>
      <c r="AZ243" s="353"/>
      <c r="BA243" s="353"/>
      <c r="BB243" s="353"/>
      <c r="BC243" s="353"/>
      <c r="BD243" s="353"/>
      <c r="BE243" s="353"/>
      <c r="BF243" s="353"/>
      <c r="BG243" s="353"/>
      <c r="BH243" s="353"/>
      <c r="BI243" s="353"/>
      <c r="BJ243" s="353"/>
      <c r="BK243" s="353"/>
      <c r="BL243" s="353"/>
      <c r="BM243" s="353"/>
      <c r="BN243" s="353"/>
      <c r="BO243" s="353"/>
      <c r="BP243" s="353"/>
      <c r="BQ243" s="353"/>
      <c r="BR243" s="353"/>
      <c r="BS243" s="353"/>
      <c r="BT243" s="353"/>
      <c r="BU243" s="353"/>
      <c r="BV243" s="353"/>
      <c r="BW243" s="353"/>
      <c r="BX243" s="353"/>
      <c r="BY243" s="353"/>
      <c r="BZ243" s="353"/>
      <c r="CA243" s="353"/>
      <c r="CB243" s="353"/>
      <c r="CC243" s="353"/>
      <c r="CD243" s="353"/>
      <c r="CE243" s="353"/>
      <c r="CF243" s="353"/>
      <c r="CG243" s="353"/>
      <c r="CH243" s="353"/>
      <c r="CI243" s="353"/>
      <c r="CJ243" s="353"/>
      <c r="CK243" s="353"/>
      <c r="CL243" s="353"/>
      <c r="CM243" s="353"/>
      <c r="CN243" s="353"/>
      <c r="CO243" s="353"/>
      <c r="CP243" s="353"/>
      <c r="CQ243" s="353"/>
      <c r="CR243" s="353"/>
      <c r="CS243" s="353"/>
      <c r="CT243" s="353"/>
      <c r="CU243" s="353"/>
      <c r="CV243" s="353"/>
      <c r="CW243" s="353"/>
      <c r="CX243" s="353"/>
      <c r="CY243" s="353"/>
      <c r="CZ243" s="353"/>
      <c r="DA243" s="353"/>
      <c r="DB243" s="353"/>
      <c r="DC243" s="353"/>
      <c r="DD243" s="353"/>
      <c r="DE243" s="353"/>
      <c r="DF243" s="353"/>
      <c r="DG243" s="353"/>
      <c r="DH243" s="353"/>
      <c r="DI243" s="353"/>
      <c r="DJ243" s="353"/>
      <c r="DK243" s="353"/>
      <c r="DL243" s="353"/>
      <c r="DM243" s="353"/>
      <c r="DN243" s="353"/>
      <c r="DO243" s="353"/>
      <c r="DP243" s="353"/>
      <c r="DQ243" s="353"/>
      <c r="DR243" s="353"/>
      <c r="DS243" s="353"/>
      <c r="DT243" s="354"/>
      <c r="DU243" s="354"/>
    </row>
    <row r="244" spans="1:125" ht="16.5" x14ac:dyDescent="0.25">
      <c r="A244" s="656"/>
      <c r="B244" s="791"/>
      <c r="C244" s="793"/>
      <c r="D244" s="791"/>
      <c r="E244" s="788"/>
      <c r="F244" s="794"/>
      <c r="G244" s="650"/>
      <c r="H244" s="665"/>
      <c r="I244" s="723"/>
      <c r="J244" s="723"/>
      <c r="K244" s="734"/>
      <c r="L244" s="30" t="s">
        <v>836</v>
      </c>
      <c r="M244" s="68" t="s">
        <v>837</v>
      </c>
      <c r="N244" s="593"/>
      <c r="O244" s="591"/>
      <c r="P244" s="308">
        <v>53438829.392315231</v>
      </c>
      <c r="Q244" s="308">
        <v>49881805.206260629</v>
      </c>
      <c r="R244" s="308">
        <v>57750354.904722326</v>
      </c>
      <c r="S244" s="308">
        <v>49375693.70266939</v>
      </c>
      <c r="T244" s="308">
        <v>68157652.801879406</v>
      </c>
      <c r="U244" s="308">
        <v>61459277.478349358</v>
      </c>
      <c r="V244" s="308">
        <v>101618453.12150113</v>
      </c>
      <c r="W244" s="308">
        <v>64057272.945210032</v>
      </c>
      <c r="X244" s="308">
        <v>63901599.872498162</v>
      </c>
      <c r="Y244" s="308">
        <v>67104166.765428036</v>
      </c>
      <c r="Z244" s="308">
        <v>68317748.087311029</v>
      </c>
      <c r="AA244" s="308">
        <v>82714409.980452701</v>
      </c>
      <c r="AB244" s="391" t="s">
        <v>32</v>
      </c>
      <c r="AC244" s="353"/>
      <c r="AD244" s="353"/>
      <c r="AE244" s="353"/>
      <c r="AF244" s="353"/>
      <c r="AG244" s="353"/>
      <c r="AH244" s="353"/>
      <c r="AI244" s="353"/>
      <c r="AJ244" s="353"/>
      <c r="AK244" s="353"/>
      <c r="AL244" s="353"/>
      <c r="AM244" s="353"/>
      <c r="AN244" s="353"/>
      <c r="AO244" s="353"/>
      <c r="AP244" s="353"/>
      <c r="AQ244" s="353"/>
      <c r="AR244" s="353"/>
      <c r="AS244" s="353"/>
      <c r="AT244" s="353"/>
      <c r="AU244" s="353"/>
      <c r="AV244" s="353"/>
      <c r="AW244" s="353"/>
      <c r="AX244" s="353"/>
      <c r="AY244" s="353"/>
      <c r="AZ244" s="353"/>
      <c r="BA244" s="353"/>
      <c r="BB244" s="353"/>
      <c r="BC244" s="353"/>
      <c r="BD244" s="353"/>
      <c r="BE244" s="353"/>
      <c r="BF244" s="353"/>
      <c r="BG244" s="353"/>
      <c r="BH244" s="353"/>
      <c r="BI244" s="353"/>
      <c r="BJ244" s="353"/>
      <c r="BK244" s="353"/>
      <c r="BL244" s="353"/>
      <c r="BM244" s="353"/>
      <c r="BN244" s="353"/>
      <c r="BO244" s="353"/>
      <c r="BP244" s="353"/>
      <c r="BQ244" s="353"/>
      <c r="BR244" s="353"/>
      <c r="BS244" s="353"/>
      <c r="BT244" s="353"/>
      <c r="BU244" s="353"/>
      <c r="BV244" s="353"/>
      <c r="BW244" s="353"/>
      <c r="BX244" s="353"/>
      <c r="BY244" s="353"/>
      <c r="BZ244" s="353"/>
      <c r="CA244" s="353"/>
      <c r="CB244" s="353"/>
      <c r="CC244" s="353"/>
      <c r="CD244" s="353"/>
      <c r="CE244" s="353"/>
      <c r="CF244" s="353"/>
      <c r="CG244" s="353"/>
      <c r="CH244" s="353"/>
      <c r="CI244" s="353"/>
      <c r="CJ244" s="353"/>
      <c r="CK244" s="353"/>
      <c r="CL244" s="353"/>
      <c r="CM244" s="353"/>
      <c r="CN244" s="353"/>
      <c r="CO244" s="353"/>
      <c r="CP244" s="353"/>
      <c r="CQ244" s="353"/>
      <c r="CR244" s="353"/>
      <c r="CS244" s="353"/>
      <c r="CT244" s="353"/>
      <c r="CU244" s="353"/>
      <c r="CV244" s="353"/>
      <c r="CW244" s="353"/>
      <c r="CX244" s="353"/>
      <c r="CY244" s="353"/>
      <c r="CZ244" s="353"/>
      <c r="DA244" s="353"/>
      <c r="DB244" s="353"/>
      <c r="DC244" s="353"/>
      <c r="DD244" s="353"/>
      <c r="DE244" s="353"/>
      <c r="DF244" s="353"/>
      <c r="DG244" s="353"/>
      <c r="DH244" s="353"/>
      <c r="DI244" s="353"/>
      <c r="DJ244" s="353"/>
      <c r="DK244" s="353"/>
      <c r="DL244" s="353"/>
      <c r="DM244" s="353"/>
      <c r="DN244" s="353"/>
      <c r="DO244" s="353"/>
      <c r="DP244" s="353"/>
      <c r="DQ244" s="353"/>
      <c r="DR244" s="353"/>
      <c r="DS244" s="353"/>
      <c r="DT244" s="354"/>
      <c r="DU244" s="354"/>
    </row>
    <row r="245" spans="1:125" ht="18" customHeight="1" x14ac:dyDescent="0.25">
      <c r="A245" s="656"/>
      <c r="B245" s="791"/>
      <c r="C245" s="793"/>
      <c r="D245" s="791"/>
      <c r="E245" s="789"/>
      <c r="F245" s="795"/>
      <c r="G245" s="648"/>
      <c r="H245" s="674"/>
      <c r="I245" s="797"/>
      <c r="J245" s="797"/>
      <c r="K245" s="778"/>
      <c r="L245" s="55" t="s">
        <v>838</v>
      </c>
      <c r="M245" s="68" t="s">
        <v>839</v>
      </c>
      <c r="N245" s="593"/>
      <c r="O245" s="591"/>
      <c r="P245" s="77">
        <v>0</v>
      </c>
      <c r="Q245" s="77"/>
      <c r="R245" s="77"/>
      <c r="S245" s="77"/>
      <c r="T245" s="77"/>
      <c r="U245" s="77"/>
      <c r="V245" s="77"/>
      <c r="W245" s="77"/>
      <c r="X245" s="77"/>
      <c r="Y245" s="77"/>
      <c r="Z245" s="77"/>
      <c r="AA245" s="77"/>
      <c r="AB245" s="395"/>
      <c r="AC245" s="351"/>
      <c r="AD245" s="351"/>
      <c r="AE245" s="351"/>
      <c r="AF245" s="351"/>
      <c r="AG245" s="351"/>
      <c r="AH245" s="351"/>
      <c r="AI245" s="351"/>
      <c r="AJ245" s="351"/>
      <c r="AK245" s="351"/>
      <c r="AL245" s="351"/>
      <c r="AM245" s="351"/>
      <c r="AN245" s="351"/>
      <c r="AO245" s="351"/>
      <c r="AP245" s="353"/>
      <c r="AQ245" s="353"/>
      <c r="AR245" s="353"/>
      <c r="AS245" s="353"/>
      <c r="AT245" s="353"/>
      <c r="AU245" s="353"/>
      <c r="AV245" s="353"/>
      <c r="AW245" s="353"/>
      <c r="AX245" s="353"/>
      <c r="AY245" s="353"/>
      <c r="AZ245" s="353"/>
      <c r="BA245" s="353"/>
      <c r="BB245" s="353"/>
      <c r="BC245" s="353"/>
      <c r="BD245" s="353"/>
      <c r="BE245" s="353"/>
      <c r="BF245" s="353"/>
      <c r="BG245" s="353"/>
      <c r="BH245" s="353"/>
      <c r="BI245" s="353"/>
      <c r="BJ245" s="353"/>
      <c r="BK245" s="353"/>
      <c r="BL245" s="353"/>
      <c r="BM245" s="353"/>
      <c r="BN245" s="353"/>
      <c r="BO245" s="353"/>
      <c r="BP245" s="353"/>
      <c r="BQ245" s="353"/>
      <c r="BR245" s="353"/>
      <c r="BS245" s="353"/>
      <c r="BT245" s="353"/>
      <c r="BU245" s="353"/>
      <c r="BV245" s="353"/>
      <c r="BW245" s="353"/>
      <c r="BX245" s="353"/>
      <c r="BY245" s="353"/>
      <c r="BZ245" s="353"/>
      <c r="CA245" s="353"/>
      <c r="CB245" s="353"/>
      <c r="CC245" s="353"/>
      <c r="CD245" s="353"/>
      <c r="CE245" s="353"/>
      <c r="CF245" s="353"/>
      <c r="CG245" s="353"/>
      <c r="CH245" s="353"/>
      <c r="CI245" s="353"/>
      <c r="CJ245" s="353"/>
      <c r="CK245" s="353"/>
      <c r="CL245" s="353"/>
      <c r="CM245" s="353"/>
      <c r="CN245" s="353"/>
      <c r="CO245" s="353"/>
      <c r="CP245" s="353"/>
      <c r="CQ245" s="353"/>
      <c r="CR245" s="353"/>
      <c r="CS245" s="353"/>
      <c r="CT245" s="353"/>
      <c r="CU245" s="353"/>
      <c r="CV245" s="353"/>
      <c r="CW245" s="353"/>
      <c r="CX245" s="353"/>
      <c r="CY245" s="353"/>
      <c r="CZ245" s="353"/>
      <c r="DA245" s="353"/>
      <c r="DB245" s="353"/>
      <c r="DC245" s="353"/>
      <c r="DD245" s="353"/>
      <c r="DE245" s="353"/>
      <c r="DF245" s="353"/>
      <c r="DG245" s="353"/>
      <c r="DH245" s="353"/>
      <c r="DI245" s="353"/>
      <c r="DJ245" s="353"/>
      <c r="DK245" s="353"/>
      <c r="DL245" s="353"/>
      <c r="DM245" s="353"/>
      <c r="DN245" s="353"/>
      <c r="DO245" s="353"/>
      <c r="DP245" s="353"/>
      <c r="DQ245" s="353"/>
      <c r="DR245" s="353"/>
      <c r="DS245" s="353"/>
      <c r="DT245" s="354"/>
      <c r="DU245" s="354"/>
    </row>
    <row r="246" spans="1:125" s="121" customFormat="1" ht="21" customHeight="1" x14ac:dyDescent="0.25">
      <c r="A246" s="656"/>
      <c r="B246" s="144"/>
      <c r="C246" s="196"/>
      <c r="D246" s="144"/>
      <c r="E246" s="161"/>
      <c r="F246" s="200"/>
      <c r="G246" s="142"/>
      <c r="H246" s="142"/>
      <c r="I246" s="198"/>
      <c r="J246" s="201"/>
      <c r="K246" s="201"/>
      <c r="L246" s="169"/>
      <c r="M246" s="202"/>
      <c r="N246" s="202"/>
      <c r="O246" s="592">
        <v>971843646.18707204</v>
      </c>
      <c r="P246" s="566">
        <f>P239+P238+P237+P236+P235+P241+P242+P243+P244+P240</f>
        <v>971843646.18707216</v>
      </c>
      <c r="Q246" s="132">
        <f>Q239+Q238+Q237+Q236+Q235+Q241+Q242+Q243+Q244+Q240</f>
        <v>860652005.05724645</v>
      </c>
      <c r="R246" s="132">
        <f t="shared" ref="R246:AA246" si="32">R239+R238+R237+R236+R235+R241+R242+R243+R244+R240</f>
        <v>961047539.22154164</v>
      </c>
      <c r="S246" s="132">
        <f t="shared" si="32"/>
        <v>900313566.6114713</v>
      </c>
      <c r="T246" s="132">
        <f t="shared" si="32"/>
        <v>1112526555.3786583</v>
      </c>
      <c r="U246" s="132">
        <f t="shared" si="32"/>
        <v>1071399803.7849495</v>
      </c>
      <c r="V246" s="132">
        <f t="shared" si="32"/>
        <v>1500399981.9565549</v>
      </c>
      <c r="W246" s="132">
        <f t="shared" si="32"/>
        <v>1153841107.2381361</v>
      </c>
      <c r="X246" s="132">
        <f t="shared" si="32"/>
        <v>1183080479.17818</v>
      </c>
      <c r="Y246" s="132">
        <f t="shared" si="32"/>
        <v>1247750016.9346704</v>
      </c>
      <c r="Z246" s="132">
        <f t="shared" si="32"/>
        <v>1294488331.1103239</v>
      </c>
      <c r="AA246" s="132">
        <f t="shared" si="32"/>
        <v>1475133601.0559735</v>
      </c>
      <c r="AB246" s="396"/>
      <c r="AC246" s="357"/>
      <c r="AD246" s="357"/>
      <c r="AE246" s="357"/>
      <c r="AF246" s="357"/>
      <c r="AG246" s="357"/>
      <c r="AH246" s="357"/>
      <c r="AI246" s="357"/>
      <c r="AJ246" s="357"/>
      <c r="AK246" s="357"/>
      <c r="AL246" s="357"/>
      <c r="AM246" s="357"/>
      <c r="AN246" s="357"/>
      <c r="AO246" s="357"/>
      <c r="AP246" s="353"/>
      <c r="AQ246" s="353"/>
      <c r="AR246" s="353"/>
      <c r="AS246" s="353"/>
      <c r="AT246" s="353"/>
      <c r="AU246" s="353"/>
      <c r="AV246" s="353"/>
      <c r="AW246" s="353"/>
      <c r="AX246" s="353"/>
      <c r="AY246" s="353"/>
      <c r="AZ246" s="353"/>
      <c r="BA246" s="353"/>
      <c r="BB246" s="353"/>
      <c r="BC246" s="353"/>
      <c r="BD246" s="353"/>
      <c r="BE246" s="353"/>
      <c r="BF246" s="353"/>
      <c r="BG246" s="353"/>
      <c r="BH246" s="353"/>
      <c r="BI246" s="353"/>
      <c r="BJ246" s="353"/>
      <c r="BK246" s="353"/>
      <c r="BL246" s="353"/>
      <c r="BM246" s="353"/>
      <c r="BN246" s="353"/>
      <c r="BO246" s="353"/>
      <c r="BP246" s="353"/>
      <c r="BQ246" s="353"/>
      <c r="BR246" s="353"/>
      <c r="BS246" s="353"/>
      <c r="BT246" s="353"/>
      <c r="BU246" s="353"/>
      <c r="BV246" s="353"/>
      <c r="BW246" s="353"/>
      <c r="BX246" s="353"/>
      <c r="BY246" s="353"/>
      <c r="BZ246" s="353"/>
      <c r="CA246" s="353"/>
      <c r="CB246" s="353"/>
      <c r="CC246" s="353"/>
      <c r="CD246" s="353"/>
      <c r="CE246" s="353"/>
      <c r="CF246" s="353"/>
      <c r="CG246" s="353"/>
      <c r="CH246" s="353"/>
      <c r="CI246" s="353"/>
      <c r="CJ246" s="353"/>
      <c r="CK246" s="353"/>
      <c r="CL246" s="353"/>
      <c r="CM246" s="353"/>
      <c r="CN246" s="353"/>
      <c r="CO246" s="353"/>
      <c r="CP246" s="353"/>
      <c r="CQ246" s="353"/>
      <c r="CR246" s="353"/>
      <c r="CS246" s="353"/>
      <c r="CT246" s="353"/>
      <c r="CU246" s="353"/>
      <c r="CV246" s="353"/>
      <c r="CW246" s="353"/>
      <c r="CX246" s="353"/>
      <c r="CY246" s="353"/>
      <c r="CZ246" s="353"/>
      <c r="DA246" s="353"/>
      <c r="DB246" s="353"/>
      <c r="DC246" s="353"/>
      <c r="DD246" s="353"/>
      <c r="DE246" s="353"/>
      <c r="DF246" s="353"/>
      <c r="DG246" s="353"/>
      <c r="DH246" s="353"/>
      <c r="DI246" s="353"/>
      <c r="DJ246" s="353"/>
      <c r="DK246" s="353"/>
      <c r="DL246" s="353"/>
      <c r="DM246" s="353"/>
      <c r="DN246" s="353"/>
      <c r="DO246" s="353"/>
      <c r="DP246" s="353"/>
      <c r="DQ246" s="353"/>
      <c r="DR246" s="353"/>
      <c r="DS246" s="353"/>
      <c r="DT246" s="354"/>
      <c r="DU246" s="354"/>
    </row>
    <row r="247" spans="1:125" ht="45" customHeight="1" x14ac:dyDescent="0.25">
      <c r="A247" s="656"/>
      <c r="B247" s="800" t="s">
        <v>840</v>
      </c>
      <c r="C247" s="801">
        <f>E247+E248+E249</f>
        <v>1</v>
      </c>
      <c r="D247" s="710" t="s">
        <v>841</v>
      </c>
      <c r="E247" s="113">
        <v>0.43</v>
      </c>
      <c r="F247" s="710" t="s">
        <v>842</v>
      </c>
      <c r="G247" s="23" t="s">
        <v>843</v>
      </c>
      <c r="H247" s="43" t="s">
        <v>844</v>
      </c>
      <c r="I247" s="64" t="s">
        <v>845</v>
      </c>
      <c r="J247" s="69" t="s">
        <v>846</v>
      </c>
      <c r="K247" s="69" t="s">
        <v>847</v>
      </c>
      <c r="L247" s="55" t="s">
        <v>848</v>
      </c>
      <c r="M247" s="68" t="s">
        <v>846</v>
      </c>
      <c r="N247" s="596"/>
      <c r="O247" s="595"/>
      <c r="P247" s="308">
        <v>789756309.84007704</v>
      </c>
      <c r="Q247" s="308">
        <v>721944887.16549504</v>
      </c>
      <c r="R247" s="264"/>
      <c r="S247" s="264"/>
      <c r="T247" s="264"/>
      <c r="U247" s="264"/>
      <c r="V247" s="264"/>
      <c r="W247" s="264"/>
      <c r="X247" s="264"/>
      <c r="Y247" s="264"/>
      <c r="Z247" s="264"/>
      <c r="AA247" s="264"/>
      <c r="AB247" s="391" t="s">
        <v>32</v>
      </c>
      <c r="AC247" s="353"/>
      <c r="AD247" s="353"/>
      <c r="AE247" s="353"/>
      <c r="AF247" s="353"/>
      <c r="AG247" s="353"/>
      <c r="AH247" s="353"/>
      <c r="AI247" s="353"/>
      <c r="AJ247" s="353"/>
      <c r="AK247" s="353"/>
      <c r="AL247" s="353"/>
      <c r="AM247" s="353"/>
      <c r="AN247" s="353"/>
      <c r="AO247" s="353"/>
      <c r="AP247" s="353"/>
      <c r="AQ247" s="353"/>
      <c r="AR247" s="353"/>
      <c r="AS247" s="353"/>
      <c r="AT247" s="353"/>
      <c r="AU247" s="353"/>
      <c r="AV247" s="353"/>
      <c r="AW247" s="353"/>
      <c r="AX247" s="353"/>
      <c r="AY247" s="353"/>
      <c r="AZ247" s="353"/>
      <c r="BA247" s="353"/>
      <c r="BB247" s="353"/>
      <c r="BC247" s="353"/>
      <c r="BD247" s="353"/>
      <c r="BE247" s="353"/>
      <c r="BF247" s="353"/>
      <c r="BG247" s="353"/>
      <c r="BH247" s="353"/>
      <c r="BI247" s="353"/>
      <c r="BJ247" s="353"/>
      <c r="BK247" s="353"/>
      <c r="BL247" s="353"/>
      <c r="BM247" s="353"/>
      <c r="BN247" s="353"/>
      <c r="BO247" s="353"/>
      <c r="BP247" s="353"/>
      <c r="BQ247" s="353"/>
      <c r="BR247" s="353"/>
      <c r="BS247" s="353"/>
      <c r="BT247" s="353"/>
      <c r="BU247" s="353"/>
      <c r="BV247" s="353"/>
      <c r="BW247" s="353"/>
      <c r="BX247" s="353"/>
      <c r="BY247" s="353"/>
      <c r="BZ247" s="353"/>
      <c r="CA247" s="353"/>
      <c r="CB247" s="353"/>
      <c r="CC247" s="353"/>
      <c r="CD247" s="353"/>
      <c r="CE247" s="353"/>
      <c r="CF247" s="353"/>
      <c r="CG247" s="353"/>
      <c r="CH247" s="353"/>
      <c r="CI247" s="353"/>
      <c r="CJ247" s="353"/>
      <c r="CK247" s="353"/>
      <c r="CL247" s="353"/>
      <c r="CM247" s="353"/>
      <c r="CN247" s="353"/>
      <c r="CO247" s="353"/>
      <c r="CP247" s="353"/>
      <c r="CQ247" s="353"/>
      <c r="CR247" s="353"/>
      <c r="CS247" s="353"/>
      <c r="CT247" s="353"/>
      <c r="CU247" s="353"/>
      <c r="CV247" s="353"/>
      <c r="CW247" s="353"/>
      <c r="CX247" s="353"/>
      <c r="CY247" s="353"/>
      <c r="CZ247" s="353"/>
      <c r="DA247" s="353"/>
      <c r="DB247" s="353"/>
      <c r="DC247" s="353"/>
      <c r="DD247" s="353"/>
      <c r="DE247" s="353"/>
      <c r="DF247" s="353"/>
      <c r="DG247" s="353"/>
      <c r="DH247" s="353"/>
      <c r="DI247" s="353"/>
      <c r="DJ247" s="353"/>
      <c r="DK247" s="353"/>
      <c r="DL247" s="353"/>
      <c r="DM247" s="353"/>
      <c r="DN247" s="353"/>
      <c r="DO247" s="353"/>
      <c r="DP247" s="353"/>
      <c r="DQ247" s="353"/>
      <c r="DR247" s="353"/>
      <c r="DS247" s="353"/>
      <c r="DT247" s="354"/>
      <c r="DU247" s="354"/>
    </row>
    <row r="248" spans="1:125" ht="33" x14ac:dyDescent="0.25">
      <c r="A248" s="656"/>
      <c r="B248" s="800"/>
      <c r="C248" s="802"/>
      <c r="D248" s="711"/>
      <c r="E248" s="113">
        <v>7.0000000000000007E-2</v>
      </c>
      <c r="F248" s="711"/>
      <c r="G248" s="650" t="s">
        <v>849</v>
      </c>
      <c r="H248" s="43" t="s">
        <v>850</v>
      </c>
      <c r="I248" s="678">
        <v>3299016</v>
      </c>
      <c r="J248" s="674" t="s">
        <v>851</v>
      </c>
      <c r="K248" s="648" t="s">
        <v>852</v>
      </c>
      <c r="L248" s="678" t="s">
        <v>853</v>
      </c>
      <c r="M248" s="798" t="s">
        <v>854</v>
      </c>
      <c r="N248" s="596"/>
      <c r="O248" s="595"/>
      <c r="P248" s="308">
        <v>1076088938.7968683</v>
      </c>
      <c r="Q248" s="308">
        <v>996415940.75710511</v>
      </c>
      <c r="R248" s="308">
        <v>505389451.53743804</v>
      </c>
      <c r="S248" s="308">
        <v>495709661.03435802</v>
      </c>
      <c r="T248" s="308">
        <v>592503856.52913904</v>
      </c>
      <c r="U248" s="308">
        <v>765871605.29553008</v>
      </c>
      <c r="V248" s="308">
        <v>1036246428.6290419</v>
      </c>
      <c r="W248" s="308">
        <v>96980956.240980864</v>
      </c>
      <c r="X248" s="308">
        <v>742049188.51969302</v>
      </c>
      <c r="Y248" s="308">
        <v>1019205797.442349</v>
      </c>
      <c r="Z248" s="308">
        <v>180183512.87683046</v>
      </c>
      <c r="AA248" s="308">
        <v>985997110.96395493</v>
      </c>
      <c r="AB248" s="391" t="s">
        <v>32</v>
      </c>
      <c r="AC248" s="353"/>
      <c r="AD248" s="353"/>
      <c r="AE248" s="353"/>
      <c r="AF248" s="353"/>
      <c r="AG248" s="353"/>
      <c r="AH248" s="353"/>
      <c r="AI248" s="353"/>
      <c r="AJ248" s="353"/>
      <c r="AK248" s="353"/>
      <c r="AL248" s="353"/>
      <c r="AM248" s="353"/>
      <c r="AN248" s="353"/>
      <c r="AO248" s="353"/>
      <c r="AP248" s="353"/>
      <c r="AQ248" s="353"/>
      <c r="AR248" s="353"/>
      <c r="AS248" s="353"/>
      <c r="AT248" s="353"/>
      <c r="AU248" s="353"/>
      <c r="AV248" s="353"/>
      <c r="AW248" s="353"/>
      <c r="AX248" s="353"/>
      <c r="AY248" s="353"/>
      <c r="AZ248" s="353"/>
      <c r="BA248" s="353"/>
      <c r="BB248" s="353"/>
      <c r="BC248" s="353"/>
      <c r="BD248" s="353"/>
      <c r="BE248" s="353"/>
      <c r="BF248" s="353"/>
      <c r="BG248" s="353"/>
      <c r="BH248" s="353"/>
      <c r="BI248" s="353"/>
      <c r="BJ248" s="353"/>
      <c r="BK248" s="353"/>
      <c r="BL248" s="353"/>
      <c r="BM248" s="353"/>
      <c r="BN248" s="353"/>
      <c r="BO248" s="353"/>
      <c r="BP248" s="353"/>
      <c r="BQ248" s="353"/>
      <c r="BR248" s="353"/>
      <c r="BS248" s="353"/>
      <c r="BT248" s="353"/>
      <c r="BU248" s="353"/>
      <c r="BV248" s="353"/>
      <c r="BW248" s="353"/>
      <c r="BX248" s="353"/>
      <c r="BY248" s="353"/>
      <c r="BZ248" s="353"/>
      <c r="CA248" s="353"/>
      <c r="CB248" s="353"/>
      <c r="CC248" s="353"/>
      <c r="CD248" s="353"/>
      <c r="CE248" s="353"/>
      <c r="CF248" s="353"/>
      <c r="CG248" s="353"/>
      <c r="CH248" s="353"/>
      <c r="CI248" s="353"/>
      <c r="CJ248" s="353"/>
      <c r="CK248" s="353"/>
      <c r="CL248" s="353"/>
      <c r="CM248" s="353"/>
      <c r="CN248" s="353"/>
      <c r="CO248" s="353"/>
      <c r="CP248" s="353"/>
      <c r="CQ248" s="353"/>
      <c r="CR248" s="353"/>
      <c r="CS248" s="353"/>
      <c r="CT248" s="353"/>
      <c r="CU248" s="353"/>
      <c r="CV248" s="353"/>
      <c r="CW248" s="353"/>
      <c r="CX248" s="353"/>
      <c r="CY248" s="353"/>
      <c r="CZ248" s="353"/>
      <c r="DA248" s="353"/>
      <c r="DB248" s="353"/>
      <c r="DC248" s="353"/>
      <c r="DD248" s="353"/>
      <c r="DE248" s="353"/>
      <c r="DF248" s="353"/>
      <c r="DG248" s="353"/>
      <c r="DH248" s="353"/>
      <c r="DI248" s="353"/>
      <c r="DJ248" s="353"/>
      <c r="DK248" s="353"/>
      <c r="DL248" s="353"/>
      <c r="DM248" s="353"/>
      <c r="DN248" s="353"/>
      <c r="DO248" s="353"/>
      <c r="DP248" s="353"/>
      <c r="DQ248" s="353"/>
      <c r="DR248" s="353"/>
      <c r="DS248" s="353"/>
      <c r="DT248" s="354"/>
      <c r="DU248" s="354"/>
    </row>
    <row r="249" spans="1:125" ht="66" x14ac:dyDescent="0.25">
      <c r="A249" s="656"/>
      <c r="B249" s="800"/>
      <c r="C249" s="802"/>
      <c r="D249" s="712"/>
      <c r="E249" s="113">
        <v>0.5</v>
      </c>
      <c r="F249" s="712"/>
      <c r="G249" s="650"/>
      <c r="H249" s="64" t="s">
        <v>855</v>
      </c>
      <c r="I249" s="679"/>
      <c r="J249" s="675"/>
      <c r="K249" s="649"/>
      <c r="L249" s="679"/>
      <c r="M249" s="799"/>
      <c r="N249" s="596"/>
      <c r="O249" s="595"/>
      <c r="P249" s="308">
        <v>40203194.175982781</v>
      </c>
      <c r="Q249" s="308">
        <v>143356908.59887266</v>
      </c>
      <c r="R249" s="308">
        <v>359962962.45206094</v>
      </c>
      <c r="S249" s="308">
        <v>346362327.71750236</v>
      </c>
      <c r="T249" s="308">
        <v>429198295.01724505</v>
      </c>
      <c r="U249" s="308">
        <v>425011020.26006472</v>
      </c>
      <c r="V249" s="308">
        <v>852861744.60521197</v>
      </c>
      <c r="W249" s="308">
        <v>550873228.8631773</v>
      </c>
      <c r="X249" s="308">
        <v>536114410.54278302</v>
      </c>
      <c r="Y249" s="308">
        <v>589123629.67824984</v>
      </c>
      <c r="Z249" s="308">
        <v>692627785.01370621</v>
      </c>
      <c r="AA249" s="308">
        <v>747960151.32056761</v>
      </c>
      <c r="AB249" s="391" t="s">
        <v>32</v>
      </c>
      <c r="AC249" s="353"/>
      <c r="AD249" s="353"/>
      <c r="AE249" s="353"/>
      <c r="AF249" s="353"/>
      <c r="AG249" s="353"/>
      <c r="AH249" s="353"/>
      <c r="AI249" s="353"/>
      <c r="AJ249" s="353"/>
      <c r="AK249" s="353"/>
      <c r="AL249" s="353"/>
      <c r="AM249" s="353"/>
      <c r="AN249" s="353"/>
      <c r="AO249" s="353"/>
      <c r="AP249" s="353"/>
      <c r="AQ249" s="353"/>
      <c r="AR249" s="353"/>
      <c r="AS249" s="353"/>
      <c r="AT249" s="353"/>
      <c r="AU249" s="353"/>
      <c r="AV249" s="353"/>
      <c r="AW249" s="353"/>
      <c r="AX249" s="353"/>
      <c r="AY249" s="353"/>
      <c r="AZ249" s="353"/>
      <c r="BA249" s="353"/>
      <c r="BB249" s="353"/>
      <c r="BC249" s="353"/>
      <c r="BD249" s="353"/>
      <c r="BE249" s="353"/>
      <c r="BF249" s="353"/>
      <c r="BG249" s="353"/>
      <c r="BH249" s="353"/>
      <c r="BI249" s="353"/>
      <c r="BJ249" s="353"/>
      <c r="BK249" s="353"/>
      <c r="BL249" s="353"/>
      <c r="BM249" s="353"/>
      <c r="BN249" s="353"/>
      <c r="BO249" s="353"/>
      <c r="BP249" s="353"/>
      <c r="BQ249" s="353"/>
      <c r="BR249" s="353"/>
      <c r="BS249" s="353"/>
      <c r="BT249" s="353"/>
      <c r="BU249" s="353"/>
      <c r="BV249" s="353"/>
      <c r="BW249" s="353"/>
      <c r="BX249" s="353"/>
      <c r="BY249" s="353"/>
      <c r="BZ249" s="353"/>
      <c r="CA249" s="353"/>
      <c r="CB249" s="353"/>
      <c r="CC249" s="353"/>
      <c r="CD249" s="353"/>
      <c r="CE249" s="353"/>
      <c r="CF249" s="353"/>
      <c r="CG249" s="353"/>
      <c r="CH249" s="353"/>
      <c r="CI249" s="353"/>
      <c r="CJ249" s="353"/>
      <c r="CK249" s="353"/>
      <c r="CL249" s="353"/>
      <c r="CM249" s="353"/>
      <c r="CN249" s="353"/>
      <c r="CO249" s="353"/>
      <c r="CP249" s="353"/>
      <c r="CQ249" s="353"/>
      <c r="CR249" s="353"/>
      <c r="CS249" s="353"/>
      <c r="CT249" s="353"/>
      <c r="CU249" s="353"/>
      <c r="CV249" s="353"/>
      <c r="CW249" s="353"/>
      <c r="CX249" s="353"/>
      <c r="CY249" s="353"/>
      <c r="CZ249" s="353"/>
      <c r="DA249" s="353"/>
      <c r="DB249" s="353"/>
      <c r="DC249" s="353"/>
      <c r="DD249" s="353"/>
      <c r="DE249" s="353"/>
      <c r="DF249" s="353"/>
      <c r="DG249" s="353"/>
      <c r="DH249" s="353"/>
      <c r="DI249" s="353"/>
      <c r="DJ249" s="353"/>
      <c r="DK249" s="353"/>
      <c r="DL249" s="353"/>
      <c r="DM249" s="353"/>
      <c r="DN249" s="353"/>
      <c r="DO249" s="353"/>
      <c r="DP249" s="353"/>
      <c r="DQ249" s="353"/>
      <c r="DR249" s="353"/>
      <c r="DS249" s="353"/>
      <c r="DT249" s="354"/>
      <c r="DU249" s="354"/>
    </row>
    <row r="250" spans="1:125" s="121" customFormat="1" ht="17.25" customHeight="1" x14ac:dyDescent="0.25">
      <c r="A250" s="203"/>
      <c r="B250" s="204"/>
      <c r="C250" s="205"/>
      <c r="D250" s="204"/>
      <c r="E250" s="206"/>
      <c r="F250" s="204"/>
      <c r="G250" s="207"/>
      <c r="H250" s="208"/>
      <c r="I250" s="208"/>
      <c r="J250" s="150"/>
      <c r="K250" s="150"/>
      <c r="L250" s="209"/>
      <c r="M250" s="210"/>
      <c r="N250" s="210"/>
      <c r="O250" s="594">
        <v>1906048442.812928</v>
      </c>
      <c r="P250" s="568">
        <f>P249+P248+P247</f>
        <v>1906048442.8129282</v>
      </c>
      <c r="Q250" s="135">
        <f>Q249+Q248+Q247</f>
        <v>1861717736.5214729</v>
      </c>
      <c r="R250" s="135">
        <f t="shared" ref="R250:AA250" si="33">R249+R248</f>
        <v>865352413.98949897</v>
      </c>
      <c r="S250" s="135">
        <f t="shared" si="33"/>
        <v>842071988.75186038</v>
      </c>
      <c r="T250" s="135">
        <f t="shared" si="33"/>
        <v>1021702151.5463841</v>
      </c>
      <c r="U250" s="135">
        <f t="shared" si="33"/>
        <v>1190882625.5555949</v>
      </c>
      <c r="V250" s="135">
        <f t="shared" si="33"/>
        <v>1889108173.2342539</v>
      </c>
      <c r="W250" s="135">
        <f t="shared" si="33"/>
        <v>647854185.10415816</v>
      </c>
      <c r="X250" s="135">
        <f t="shared" si="33"/>
        <v>1278163599.0624762</v>
      </c>
      <c r="Y250" s="135">
        <f t="shared" si="33"/>
        <v>1608329427.1205988</v>
      </c>
      <c r="Z250" s="135">
        <f t="shared" si="33"/>
        <v>872811297.89053667</v>
      </c>
      <c r="AA250" s="135">
        <f t="shared" si="33"/>
        <v>1733957262.2845225</v>
      </c>
      <c r="AB250" s="391"/>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353"/>
      <c r="AY250" s="353"/>
      <c r="AZ250" s="353"/>
      <c r="BA250" s="353"/>
      <c r="BB250" s="353"/>
      <c r="BC250" s="353"/>
      <c r="BD250" s="353"/>
      <c r="BE250" s="353"/>
      <c r="BF250" s="353"/>
      <c r="BG250" s="353"/>
      <c r="BH250" s="353"/>
      <c r="BI250" s="353"/>
      <c r="BJ250" s="353"/>
      <c r="BK250" s="353"/>
      <c r="BL250" s="353"/>
      <c r="BM250" s="353"/>
      <c r="BN250" s="353"/>
      <c r="BO250" s="353"/>
      <c r="BP250" s="353"/>
      <c r="BQ250" s="353"/>
      <c r="BR250" s="353"/>
      <c r="BS250" s="353"/>
      <c r="BT250" s="353"/>
      <c r="BU250" s="353"/>
      <c r="BV250" s="353"/>
      <c r="BW250" s="353"/>
      <c r="BX250" s="353"/>
      <c r="BY250" s="353"/>
      <c r="BZ250" s="353"/>
      <c r="CA250" s="353"/>
      <c r="CB250" s="353"/>
      <c r="CC250" s="353"/>
      <c r="CD250" s="353"/>
      <c r="CE250" s="353"/>
      <c r="CF250" s="353"/>
      <c r="CG250" s="353"/>
      <c r="CH250" s="353"/>
      <c r="CI250" s="353"/>
      <c r="CJ250" s="353"/>
      <c r="CK250" s="353"/>
      <c r="CL250" s="353"/>
      <c r="CM250" s="353"/>
      <c r="CN250" s="353"/>
      <c r="CO250" s="353"/>
      <c r="CP250" s="353"/>
      <c r="CQ250" s="353"/>
      <c r="CR250" s="353"/>
      <c r="CS250" s="353"/>
      <c r="CT250" s="353"/>
      <c r="CU250" s="353"/>
      <c r="CV250" s="353"/>
      <c r="CW250" s="353"/>
      <c r="CX250" s="353"/>
      <c r="CY250" s="353"/>
      <c r="CZ250" s="353"/>
      <c r="DA250" s="353"/>
      <c r="DB250" s="353"/>
      <c r="DC250" s="353"/>
      <c r="DD250" s="353"/>
      <c r="DE250" s="353"/>
      <c r="DF250" s="353"/>
      <c r="DG250" s="353"/>
      <c r="DH250" s="353"/>
      <c r="DI250" s="353"/>
      <c r="DJ250" s="353"/>
      <c r="DK250" s="353"/>
      <c r="DL250" s="353"/>
      <c r="DM250" s="353"/>
      <c r="DN250" s="353"/>
      <c r="DO250" s="353"/>
      <c r="DP250" s="353"/>
      <c r="DQ250" s="353"/>
      <c r="DR250" s="353"/>
      <c r="DS250" s="353"/>
      <c r="DT250" s="354"/>
      <c r="DU250" s="354"/>
    </row>
    <row r="251" spans="1:125" s="226" customFormat="1" ht="17.25" customHeight="1" x14ac:dyDescent="0.25">
      <c r="A251" s="287"/>
      <c r="B251" s="288"/>
      <c r="C251" s="289"/>
      <c r="D251" s="288"/>
      <c r="E251" s="290"/>
      <c r="F251" s="288"/>
      <c r="G251" s="291"/>
      <c r="H251" s="292"/>
      <c r="I251" s="292"/>
      <c r="J251" s="284"/>
      <c r="K251" s="284"/>
      <c r="L251" s="293"/>
      <c r="M251" s="294"/>
      <c r="N251" s="294"/>
      <c r="O251" s="294"/>
      <c r="P251" s="230">
        <f>P250+P246</f>
        <v>2877892089.0000005</v>
      </c>
      <c r="Q251" s="230">
        <f t="shared" ref="Q251:AA251" si="34">Q250+Q246</f>
        <v>2722369741.5787191</v>
      </c>
      <c r="R251" s="230">
        <f t="shared" si="34"/>
        <v>1826399953.2110405</v>
      </c>
      <c r="S251" s="230">
        <f t="shared" si="34"/>
        <v>1742385555.3633318</v>
      </c>
      <c r="T251" s="230">
        <f t="shared" si="34"/>
        <v>2134228706.9250424</v>
      </c>
      <c r="U251" s="230">
        <f t="shared" si="34"/>
        <v>2262282429.3405447</v>
      </c>
      <c r="V251" s="230">
        <f t="shared" si="34"/>
        <v>3389508155.1908088</v>
      </c>
      <c r="W251" s="230">
        <f t="shared" si="34"/>
        <v>1801695292.3422942</v>
      </c>
      <c r="X251" s="230">
        <f t="shared" si="34"/>
        <v>2461244078.2406559</v>
      </c>
      <c r="Y251" s="230">
        <f t="shared" si="34"/>
        <v>2856079444.0552692</v>
      </c>
      <c r="Z251" s="230">
        <f t="shared" si="34"/>
        <v>2167299629.0008607</v>
      </c>
      <c r="AA251" s="230">
        <f t="shared" si="34"/>
        <v>3209090863.3404961</v>
      </c>
      <c r="AB251" s="394"/>
      <c r="AC251" s="355"/>
      <c r="AD251" s="355"/>
      <c r="AE251" s="355"/>
      <c r="AF251" s="355"/>
      <c r="AG251" s="355"/>
      <c r="AH251" s="355"/>
      <c r="AI251" s="355"/>
      <c r="AJ251" s="355"/>
      <c r="AK251" s="355"/>
      <c r="AL251" s="355"/>
      <c r="AM251" s="355"/>
      <c r="AN251" s="355"/>
      <c r="AO251" s="355"/>
      <c r="AP251" s="355"/>
      <c r="AQ251" s="355"/>
      <c r="AR251" s="355"/>
      <c r="AS251" s="355"/>
      <c r="AT251" s="355"/>
      <c r="AU251" s="355"/>
      <c r="AV251" s="355"/>
      <c r="AW251" s="355"/>
      <c r="AX251" s="355"/>
      <c r="AY251" s="355"/>
      <c r="AZ251" s="355"/>
      <c r="BA251" s="355"/>
      <c r="BB251" s="355"/>
      <c r="BC251" s="355"/>
      <c r="BD251" s="355"/>
      <c r="BE251" s="355"/>
      <c r="BF251" s="355"/>
      <c r="BG251" s="355"/>
      <c r="BH251" s="355"/>
      <c r="BI251" s="355"/>
      <c r="BJ251" s="355"/>
      <c r="BK251" s="355"/>
      <c r="BL251" s="355"/>
      <c r="BM251" s="355"/>
      <c r="BN251" s="355"/>
      <c r="BO251" s="355"/>
      <c r="BP251" s="355"/>
      <c r="BQ251" s="355"/>
      <c r="BR251" s="355"/>
      <c r="BS251" s="355"/>
      <c r="BT251" s="355"/>
      <c r="BU251" s="355"/>
      <c r="BV251" s="355"/>
      <c r="BW251" s="355"/>
      <c r="BX251" s="355"/>
      <c r="BY251" s="355"/>
      <c r="BZ251" s="355"/>
      <c r="CA251" s="355"/>
      <c r="CB251" s="355"/>
      <c r="CC251" s="355"/>
      <c r="CD251" s="355"/>
      <c r="CE251" s="355"/>
      <c r="CF251" s="355"/>
      <c r="CG251" s="355"/>
      <c r="CH251" s="355"/>
      <c r="CI251" s="355"/>
      <c r="CJ251" s="355"/>
      <c r="CK251" s="355"/>
      <c r="CL251" s="355"/>
      <c r="CM251" s="355"/>
      <c r="CN251" s="355"/>
      <c r="CO251" s="355"/>
      <c r="CP251" s="355"/>
      <c r="CQ251" s="355"/>
      <c r="CR251" s="355"/>
      <c r="CS251" s="355"/>
      <c r="CT251" s="355"/>
      <c r="CU251" s="355"/>
      <c r="CV251" s="355"/>
      <c r="CW251" s="355"/>
      <c r="CX251" s="355"/>
      <c r="CY251" s="355"/>
      <c r="CZ251" s="355"/>
      <c r="DA251" s="355"/>
      <c r="DB251" s="355"/>
      <c r="DC251" s="355"/>
      <c r="DD251" s="355"/>
      <c r="DE251" s="355"/>
      <c r="DF251" s="355"/>
      <c r="DG251" s="355"/>
      <c r="DH251" s="355"/>
      <c r="DI251" s="355"/>
      <c r="DJ251" s="355"/>
      <c r="DK251" s="355"/>
      <c r="DL251" s="355"/>
      <c r="DM251" s="355"/>
      <c r="DN251" s="355"/>
      <c r="DO251" s="355"/>
      <c r="DP251" s="355"/>
      <c r="DQ251" s="355"/>
      <c r="DR251" s="355"/>
      <c r="DS251" s="355"/>
      <c r="DT251" s="356"/>
      <c r="DU251" s="356"/>
    </row>
    <row r="252" spans="1:125" x14ac:dyDescent="0.25">
      <c r="J252" s="111" t="s">
        <v>876</v>
      </c>
      <c r="K252" s="100"/>
      <c r="L252" s="100"/>
      <c r="M252" s="100" t="s">
        <v>882</v>
      </c>
      <c r="N252" s="100"/>
      <c r="O252" s="100"/>
      <c r="P252" s="101">
        <f>P251+P234+P210+P172+P155+P141+P98+P53</f>
        <v>19757414864</v>
      </c>
      <c r="Q252" s="101">
        <f t="shared" ref="Q252:AA252" si="35">Q251+Q234+Q210+Q172+Q155+Q141+Q98+Q53</f>
        <v>20907834552.839996</v>
      </c>
      <c r="R252" s="101">
        <f t="shared" si="35"/>
        <v>22125528162.860405</v>
      </c>
      <c r="S252" s="101">
        <f t="shared" si="35"/>
        <v>23414444566.324528</v>
      </c>
      <c r="T252" s="101">
        <f t="shared" si="35"/>
        <v>24778765189.681129</v>
      </c>
      <c r="U252" s="101">
        <f t="shared" si="35"/>
        <v>26222917747.907974</v>
      </c>
      <c r="V252" s="101">
        <f t="shared" si="35"/>
        <v>27751590791.970734</v>
      </c>
      <c r="W252" s="101">
        <f t="shared" si="35"/>
        <v>29369749117.636673</v>
      </c>
      <c r="X252" s="101">
        <f t="shared" si="35"/>
        <v>31082650086.749954</v>
      </c>
      <c r="Y252" s="101">
        <f t="shared" si="35"/>
        <v>32895860915.112789</v>
      </c>
      <c r="Z252" s="101">
        <f t="shared" si="35"/>
        <v>34815276984.335281</v>
      </c>
      <c r="AA252" s="101">
        <f t="shared" si="35"/>
        <v>36847141238.42691</v>
      </c>
      <c r="AB252" s="391"/>
      <c r="AC252" s="353"/>
      <c r="AD252" s="353"/>
      <c r="AE252" s="353"/>
      <c r="AF252" s="353"/>
      <c r="AG252" s="353"/>
      <c r="AH252" s="353"/>
      <c r="AI252" s="353"/>
      <c r="AJ252" s="353"/>
      <c r="AK252" s="353"/>
      <c r="AL252" s="353"/>
      <c r="AM252" s="353"/>
      <c r="AN252" s="353"/>
      <c r="AO252" s="353"/>
      <c r="AP252" s="353"/>
      <c r="AQ252" s="353"/>
      <c r="AR252" s="353"/>
      <c r="AS252" s="353"/>
      <c r="AT252" s="353"/>
      <c r="AU252" s="353"/>
      <c r="AV252" s="353"/>
      <c r="AW252" s="353"/>
      <c r="AX252" s="353"/>
      <c r="AY252" s="353"/>
      <c r="AZ252" s="353"/>
      <c r="BA252" s="353"/>
      <c r="BB252" s="353"/>
      <c r="BC252" s="353"/>
      <c r="BD252" s="353"/>
      <c r="BE252" s="353"/>
      <c r="BF252" s="353"/>
      <c r="BG252" s="353"/>
      <c r="BH252" s="353"/>
      <c r="BI252" s="353"/>
      <c r="BJ252" s="353"/>
      <c r="BK252" s="353"/>
      <c r="BL252" s="353"/>
      <c r="BM252" s="353"/>
      <c r="BN252" s="353"/>
      <c r="BO252" s="353"/>
      <c r="BP252" s="353"/>
      <c r="BQ252" s="353"/>
      <c r="BR252" s="353"/>
      <c r="BS252" s="353"/>
      <c r="BT252" s="353"/>
      <c r="BU252" s="353"/>
      <c r="BV252" s="353"/>
      <c r="BW252" s="353"/>
      <c r="BX252" s="353"/>
      <c r="BY252" s="353"/>
      <c r="BZ252" s="353"/>
      <c r="CA252" s="353"/>
      <c r="CB252" s="353"/>
      <c r="CC252" s="353"/>
      <c r="CD252" s="353"/>
      <c r="CE252" s="353"/>
      <c r="CF252" s="353"/>
      <c r="CG252" s="353"/>
      <c r="CH252" s="353"/>
      <c r="CI252" s="353"/>
      <c r="CJ252" s="353"/>
      <c r="CK252" s="353"/>
      <c r="CL252" s="353"/>
      <c r="CM252" s="353"/>
      <c r="CN252" s="353"/>
      <c r="CO252" s="353"/>
      <c r="CP252" s="353"/>
      <c r="CQ252" s="353"/>
      <c r="CR252" s="353"/>
      <c r="CS252" s="353"/>
      <c r="CT252" s="353"/>
      <c r="CU252" s="353"/>
      <c r="CV252" s="353"/>
      <c r="CW252" s="353"/>
      <c r="CX252" s="353"/>
      <c r="CY252" s="353"/>
      <c r="CZ252" s="353"/>
      <c r="DA252" s="353"/>
      <c r="DB252" s="353"/>
      <c r="DC252" s="353"/>
      <c r="DD252" s="353"/>
      <c r="DE252" s="353"/>
      <c r="DF252" s="353"/>
      <c r="DG252" s="353"/>
      <c r="DH252" s="353"/>
      <c r="DI252" s="353"/>
      <c r="DJ252" s="353"/>
      <c r="DK252" s="353"/>
      <c r="DL252" s="353"/>
      <c r="DM252" s="353"/>
      <c r="DN252" s="353"/>
      <c r="DO252" s="353"/>
      <c r="DP252" s="353"/>
      <c r="DQ252" s="353"/>
      <c r="DR252" s="353"/>
      <c r="DS252" s="353"/>
      <c r="DT252" s="354"/>
      <c r="DU252" s="354"/>
    </row>
    <row r="253" spans="1:125" hidden="1" x14ac:dyDescent="0.25">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row>
    <row r="254" spans="1:125" x14ac:dyDescent="0.25">
      <c r="P254" s="372">
        <f>'PPTO INGRESOS'!C26</f>
        <v>19757414864</v>
      </c>
      <c r="Q254" s="372">
        <f>'PPTO INGRESOS'!D26</f>
        <v>20907834552.84</v>
      </c>
      <c r="R254" s="372">
        <f>'PPTO INGRESOS'!E26</f>
        <v>22125528162.860401</v>
      </c>
      <c r="S254" s="372">
        <f>'PPTO INGRESOS'!F26</f>
        <v>23414444566.324528</v>
      </c>
      <c r="T254" s="372">
        <f>'PPTO INGRESOS'!G26</f>
        <v>24778765189.681122</v>
      </c>
      <c r="U254" s="372">
        <f>'PPTO INGRESOS'!H26</f>
        <v>26222917747.907974</v>
      </c>
      <c r="V254" s="372">
        <f>'PPTO INGRESOS'!I26</f>
        <v>27751590791.970734</v>
      </c>
      <c r="W254" s="372">
        <f>'PPTO INGRESOS'!J26</f>
        <v>29369749117.636677</v>
      </c>
      <c r="X254" s="372">
        <f>'PPTO INGRESOS'!K26</f>
        <v>31082650086.749954</v>
      </c>
      <c r="Y254" s="372">
        <f>'PPTO INGRESOS'!L26</f>
        <v>32895860915.112785</v>
      </c>
      <c r="Z254" s="372">
        <f>'PPTO INGRESOS'!M26</f>
        <v>34815276984.335281</v>
      </c>
      <c r="AA254" s="372">
        <f>'PPTO INGRESOS'!N26</f>
        <v>36847141238.42691</v>
      </c>
      <c r="AB254" s="391"/>
      <c r="AC254" s="353"/>
      <c r="AD254" s="353"/>
      <c r="AE254" s="353"/>
      <c r="AF254" s="353"/>
      <c r="AG254" s="353"/>
      <c r="AH254" s="353"/>
      <c r="AI254" s="353"/>
      <c r="AJ254" s="353"/>
      <c r="AK254" s="353"/>
      <c r="AL254" s="353"/>
      <c r="AM254" s="353"/>
      <c r="AN254" s="353"/>
      <c r="AO254" s="353"/>
      <c r="AP254" s="353"/>
      <c r="AQ254" s="353"/>
      <c r="AR254" s="353"/>
      <c r="AS254" s="353"/>
      <c r="AT254" s="353"/>
      <c r="AU254" s="353"/>
      <c r="AV254" s="353"/>
      <c r="AW254" s="353"/>
      <c r="AX254" s="353"/>
      <c r="AY254" s="353"/>
      <c r="AZ254" s="353"/>
      <c r="BA254" s="353"/>
      <c r="BB254" s="353"/>
      <c r="BC254" s="353"/>
      <c r="BD254" s="353"/>
      <c r="BE254" s="353"/>
      <c r="BF254" s="353"/>
      <c r="BG254" s="353"/>
      <c r="BH254" s="353"/>
      <c r="BI254" s="353"/>
      <c r="BJ254" s="353"/>
      <c r="BK254" s="353"/>
      <c r="BL254" s="353"/>
      <c r="BM254" s="353"/>
      <c r="BN254" s="353"/>
      <c r="BO254" s="353"/>
      <c r="BP254" s="353"/>
      <c r="BQ254" s="353"/>
      <c r="BR254" s="353"/>
      <c r="BS254" s="353"/>
      <c r="BT254" s="353"/>
      <c r="BU254" s="353"/>
      <c r="BV254" s="353"/>
      <c r="BW254" s="353"/>
      <c r="BX254" s="353"/>
      <c r="BY254" s="353"/>
      <c r="BZ254" s="353"/>
      <c r="CA254" s="353"/>
      <c r="CB254" s="353"/>
      <c r="CC254" s="353"/>
      <c r="CD254" s="353"/>
      <c r="CE254" s="353"/>
      <c r="CF254" s="353"/>
      <c r="CG254" s="353"/>
      <c r="CH254" s="353"/>
      <c r="CI254" s="353"/>
      <c r="CJ254" s="353"/>
      <c r="CK254" s="353"/>
      <c r="CL254" s="353"/>
      <c r="CM254" s="353"/>
      <c r="CN254" s="353"/>
      <c r="CO254" s="353"/>
      <c r="CP254" s="353"/>
      <c r="CQ254" s="353"/>
      <c r="CR254" s="353"/>
      <c r="CS254" s="353"/>
      <c r="CT254" s="353"/>
      <c r="CU254" s="353"/>
      <c r="CV254" s="353"/>
      <c r="CW254" s="353"/>
      <c r="CX254" s="353"/>
      <c r="CY254" s="353"/>
      <c r="CZ254" s="353"/>
      <c r="DA254" s="353"/>
      <c r="DB254" s="353"/>
      <c r="DC254" s="353"/>
      <c r="DD254" s="353"/>
      <c r="DE254" s="353"/>
      <c r="DF254" s="353"/>
      <c r="DG254" s="353"/>
      <c r="DH254" s="353"/>
      <c r="DI254" s="353"/>
      <c r="DJ254" s="353"/>
      <c r="DK254" s="353"/>
      <c r="DL254" s="353"/>
      <c r="DM254" s="353"/>
      <c r="DN254" s="353"/>
      <c r="DO254" s="353"/>
      <c r="DP254" s="353"/>
      <c r="DQ254" s="353"/>
      <c r="DR254" s="353"/>
      <c r="DS254" s="353"/>
      <c r="DT254" s="354"/>
      <c r="DU254" s="354"/>
    </row>
    <row r="255" spans="1:125" x14ac:dyDescent="0.25">
      <c r="P255" s="102"/>
      <c r="AB255" s="391"/>
      <c r="AC255" s="353"/>
      <c r="AD255" s="353"/>
      <c r="AE255" s="353"/>
      <c r="AF255" s="353"/>
      <c r="AG255" s="353"/>
      <c r="AH255" s="353"/>
      <c r="AI255" s="353"/>
      <c r="AJ255" s="353"/>
      <c r="AK255" s="353"/>
      <c r="AL255" s="353"/>
      <c r="AM255" s="353"/>
      <c r="AN255" s="353"/>
      <c r="AO255" s="353"/>
      <c r="AP255" s="353"/>
      <c r="AQ255" s="353"/>
      <c r="AR255" s="353"/>
      <c r="AS255" s="353"/>
      <c r="AT255" s="353"/>
      <c r="AU255" s="353"/>
      <c r="AV255" s="353"/>
      <c r="AW255" s="353"/>
      <c r="AX255" s="353"/>
      <c r="AY255" s="353"/>
      <c r="AZ255" s="353"/>
      <c r="BA255" s="353"/>
      <c r="BB255" s="353"/>
      <c r="BC255" s="353"/>
      <c r="BD255" s="353"/>
      <c r="BE255" s="353"/>
      <c r="BF255" s="353"/>
      <c r="BG255" s="353"/>
      <c r="BH255" s="353"/>
      <c r="BI255" s="353"/>
      <c r="BJ255" s="353"/>
      <c r="BK255" s="353"/>
      <c r="BL255" s="353"/>
      <c r="BM255" s="353"/>
      <c r="BN255" s="353"/>
      <c r="BO255" s="353"/>
      <c r="BP255" s="353"/>
      <c r="BQ255" s="353"/>
      <c r="BR255" s="353"/>
      <c r="BS255" s="353"/>
      <c r="BT255" s="353"/>
      <c r="BU255" s="353"/>
      <c r="BV255" s="353"/>
      <c r="BW255" s="353"/>
      <c r="BX255" s="353"/>
      <c r="BY255" s="353"/>
      <c r="BZ255" s="353"/>
      <c r="CA255" s="353"/>
      <c r="CB255" s="353"/>
      <c r="CC255" s="353"/>
      <c r="CD255" s="353"/>
      <c r="CE255" s="353"/>
      <c r="CF255" s="353"/>
      <c r="CG255" s="353"/>
      <c r="CH255" s="353"/>
      <c r="CI255" s="353"/>
      <c r="CJ255" s="353"/>
      <c r="CK255" s="353"/>
      <c r="CL255" s="353"/>
      <c r="CM255" s="353"/>
      <c r="CN255" s="353"/>
      <c r="CO255" s="353"/>
      <c r="CP255" s="353"/>
      <c r="CQ255" s="353"/>
      <c r="CR255" s="353"/>
      <c r="CS255" s="353"/>
      <c r="CT255" s="353"/>
      <c r="CU255" s="353"/>
      <c r="CV255" s="353"/>
      <c r="CW255" s="353"/>
      <c r="CX255" s="353"/>
      <c r="CY255" s="353"/>
      <c r="CZ255" s="353"/>
      <c r="DA255" s="353"/>
      <c r="DB255" s="353"/>
      <c r="DC255" s="353"/>
      <c r="DD255" s="353"/>
      <c r="DE255" s="353"/>
      <c r="DF255" s="353"/>
      <c r="DG255" s="353"/>
      <c r="DH255" s="353"/>
      <c r="DI255" s="353"/>
      <c r="DJ255" s="353"/>
      <c r="DK255" s="353"/>
      <c r="DL255" s="353"/>
      <c r="DM255" s="353"/>
      <c r="DN255" s="353"/>
      <c r="DO255" s="353"/>
      <c r="DP255" s="353"/>
      <c r="DQ255" s="353"/>
      <c r="DR255" s="353"/>
      <c r="DS255" s="353"/>
      <c r="DT255" s="354"/>
      <c r="DU255" s="354"/>
    </row>
    <row r="256" spans="1:125" x14ac:dyDescent="0.25">
      <c r="M256" s="371" t="s">
        <v>874</v>
      </c>
      <c r="N256" s="371"/>
      <c r="O256" s="371"/>
      <c r="P256" s="77">
        <f>P252-P254</f>
        <v>0</v>
      </c>
      <c r="Q256" s="77">
        <f t="shared" ref="Q256:AA256" si="36">Q252-Q254</f>
        <v>0</v>
      </c>
      <c r="R256" s="77">
        <f t="shared" si="36"/>
        <v>0</v>
      </c>
      <c r="S256" s="77">
        <f t="shared" si="36"/>
        <v>0</v>
      </c>
      <c r="T256" s="77">
        <f t="shared" si="36"/>
        <v>0</v>
      </c>
      <c r="U256" s="77">
        <f t="shared" si="36"/>
        <v>0</v>
      </c>
      <c r="V256" s="77">
        <f t="shared" si="36"/>
        <v>0</v>
      </c>
      <c r="W256" s="77">
        <f t="shared" si="36"/>
        <v>0</v>
      </c>
      <c r="X256" s="77">
        <f t="shared" si="36"/>
        <v>0</v>
      </c>
      <c r="Y256" s="77">
        <f t="shared" si="36"/>
        <v>0</v>
      </c>
      <c r="Z256" s="77">
        <f t="shared" si="36"/>
        <v>0</v>
      </c>
      <c r="AA256" s="77">
        <f t="shared" si="36"/>
        <v>0</v>
      </c>
      <c r="AB256" s="391"/>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3"/>
      <c r="AY256" s="353"/>
      <c r="AZ256" s="353"/>
      <c r="BA256" s="353"/>
      <c r="BB256" s="353"/>
      <c r="BC256" s="353"/>
      <c r="BD256" s="353"/>
      <c r="BE256" s="353"/>
      <c r="BF256" s="353"/>
      <c r="BG256" s="353"/>
      <c r="BH256" s="353"/>
      <c r="BI256" s="353"/>
      <c r="BJ256" s="353"/>
      <c r="BK256" s="353"/>
      <c r="BL256" s="353"/>
      <c r="BM256" s="353"/>
      <c r="BN256" s="353"/>
      <c r="BO256" s="353"/>
      <c r="BP256" s="353"/>
      <c r="BQ256" s="353"/>
      <c r="BR256" s="353"/>
      <c r="BS256" s="353"/>
      <c r="BT256" s="353"/>
      <c r="BU256" s="353"/>
      <c r="BV256" s="353"/>
      <c r="BW256" s="353"/>
      <c r="BX256" s="353"/>
      <c r="BY256" s="353"/>
      <c r="BZ256" s="353"/>
      <c r="CA256" s="353"/>
      <c r="CB256" s="353"/>
      <c r="CC256" s="353"/>
      <c r="CD256" s="353"/>
      <c r="CE256" s="353"/>
      <c r="CF256" s="353"/>
      <c r="CG256" s="353"/>
      <c r="CH256" s="353"/>
      <c r="CI256" s="353"/>
      <c r="CJ256" s="353"/>
      <c r="CK256" s="353"/>
      <c r="CL256" s="353"/>
      <c r="CM256" s="353"/>
      <c r="CN256" s="353"/>
      <c r="CO256" s="353"/>
      <c r="CP256" s="353"/>
      <c r="CQ256" s="353"/>
      <c r="CR256" s="353"/>
      <c r="CS256" s="353"/>
      <c r="CT256" s="353"/>
      <c r="CU256" s="353"/>
      <c r="CV256" s="353"/>
      <c r="CW256" s="353"/>
      <c r="CX256" s="353"/>
      <c r="CY256" s="353"/>
      <c r="CZ256" s="353"/>
      <c r="DA256" s="353"/>
      <c r="DB256" s="353"/>
      <c r="DC256" s="353"/>
      <c r="DD256" s="353"/>
      <c r="DE256" s="353"/>
      <c r="DF256" s="353"/>
      <c r="DG256" s="353"/>
      <c r="DH256" s="353"/>
      <c r="DI256" s="353"/>
      <c r="DJ256" s="353"/>
      <c r="DK256" s="353"/>
      <c r="DL256" s="353"/>
      <c r="DM256" s="353"/>
      <c r="DN256" s="353"/>
      <c r="DO256" s="353"/>
      <c r="DP256" s="353"/>
      <c r="DQ256" s="353"/>
      <c r="DR256" s="353"/>
      <c r="DS256" s="353"/>
      <c r="DT256" s="354"/>
      <c r="DU256" s="354"/>
    </row>
    <row r="257" spans="13:125" ht="16.5" thickBot="1" x14ac:dyDescent="0.3">
      <c r="P257" s="296"/>
      <c r="Q257" s="296"/>
      <c r="R257" s="296"/>
      <c r="S257" s="296"/>
      <c r="T257" s="296"/>
      <c r="U257" s="296"/>
      <c r="V257" s="296"/>
      <c r="W257" s="296"/>
      <c r="X257" s="296"/>
      <c r="Y257" s="296"/>
      <c r="Z257" s="296"/>
      <c r="AA257" s="296"/>
      <c r="AB257" s="391"/>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3"/>
      <c r="AY257" s="353"/>
      <c r="AZ257" s="353"/>
      <c r="BA257" s="353"/>
      <c r="BB257" s="353"/>
      <c r="BC257" s="353"/>
      <c r="BD257" s="353"/>
      <c r="BE257" s="353"/>
      <c r="BF257" s="353"/>
      <c r="BG257" s="353"/>
      <c r="BH257" s="353"/>
      <c r="BI257" s="353"/>
      <c r="BJ257" s="353"/>
      <c r="BK257" s="353"/>
      <c r="BL257" s="353"/>
      <c r="BM257" s="353"/>
      <c r="BN257" s="353"/>
      <c r="BO257" s="353"/>
      <c r="BP257" s="353"/>
      <c r="BQ257" s="353"/>
      <c r="BR257" s="353"/>
      <c r="BS257" s="353"/>
      <c r="BT257" s="353"/>
      <c r="BU257" s="353"/>
      <c r="BV257" s="353"/>
      <c r="BW257" s="353"/>
      <c r="BX257" s="353"/>
      <c r="BY257" s="353"/>
      <c r="BZ257" s="353"/>
      <c r="CA257" s="353"/>
      <c r="CB257" s="353"/>
      <c r="CC257" s="353"/>
      <c r="CD257" s="353"/>
      <c r="CE257" s="353"/>
      <c r="CF257" s="353"/>
      <c r="CG257" s="353"/>
      <c r="CH257" s="353"/>
      <c r="CI257" s="353"/>
      <c r="CJ257" s="353"/>
      <c r="CK257" s="353"/>
      <c r="CL257" s="353"/>
      <c r="CM257" s="353"/>
      <c r="CN257" s="353"/>
      <c r="CO257" s="353"/>
      <c r="CP257" s="353"/>
      <c r="CQ257" s="353"/>
      <c r="CR257" s="353"/>
      <c r="CS257" s="353"/>
      <c r="CT257" s="353"/>
      <c r="CU257" s="353"/>
      <c r="CV257" s="353"/>
      <c r="CW257" s="353"/>
      <c r="CX257" s="353"/>
      <c r="CY257" s="353"/>
      <c r="CZ257" s="353"/>
      <c r="DA257" s="353"/>
      <c r="DB257" s="353"/>
      <c r="DC257" s="353"/>
      <c r="DD257" s="353"/>
      <c r="DE257" s="353"/>
      <c r="DF257" s="353"/>
      <c r="DG257" s="353"/>
      <c r="DH257" s="353"/>
      <c r="DI257" s="353"/>
      <c r="DJ257" s="353"/>
      <c r="DK257" s="353"/>
      <c r="DL257" s="353"/>
      <c r="DM257" s="353"/>
      <c r="DN257" s="353"/>
      <c r="DO257" s="353"/>
      <c r="DP257" s="353"/>
      <c r="DQ257" s="353"/>
      <c r="DR257" s="353"/>
      <c r="DS257" s="353"/>
      <c r="DT257" s="354"/>
      <c r="DU257" s="354"/>
    </row>
    <row r="258" spans="13:125" x14ac:dyDescent="0.25">
      <c r="M258" s="1" t="s">
        <v>12</v>
      </c>
      <c r="P258" s="337">
        <f t="shared" ref="P258:AA258" si="37">P85+P81+P78+P58+P57+P41+P8+P55+P56+P77+P79</f>
        <v>202602293.34272373</v>
      </c>
      <c r="Q258" s="338">
        <f t="shared" si="37"/>
        <v>120705165.25209813</v>
      </c>
      <c r="R258" s="338">
        <f t="shared" si="37"/>
        <v>127515781.98540586</v>
      </c>
      <c r="S258" s="338">
        <f t="shared" si="37"/>
        <v>134713451.06362116</v>
      </c>
      <c r="T258" s="338">
        <f t="shared" si="37"/>
        <v>147317704.59050661</v>
      </c>
      <c r="U258" s="338">
        <f t="shared" si="37"/>
        <v>150359796.55855066</v>
      </c>
      <c r="V258" s="338">
        <f t="shared" si="37"/>
        <v>164366279.0775964</v>
      </c>
      <c r="W258" s="338">
        <f t="shared" si="37"/>
        <v>167837096.05835864</v>
      </c>
      <c r="X258" s="338">
        <f t="shared" si="37"/>
        <v>177328811.67081815</v>
      </c>
      <c r="Y258" s="338">
        <f t="shared" si="37"/>
        <v>187361104.71247306</v>
      </c>
      <c r="Z258" s="338">
        <f t="shared" si="37"/>
        <v>197964963.55369759</v>
      </c>
      <c r="AA258" s="339">
        <f t="shared" si="37"/>
        <v>209173163.55331931</v>
      </c>
      <c r="AB258" s="391"/>
      <c r="AC258" s="353"/>
      <c r="AD258" s="353"/>
      <c r="AE258" s="353"/>
      <c r="AF258" s="353"/>
      <c r="AG258" s="353"/>
      <c r="AH258" s="353"/>
      <c r="AI258" s="353"/>
      <c r="AJ258" s="353"/>
      <c r="AK258" s="353"/>
      <c r="AL258" s="353"/>
      <c r="AM258" s="353"/>
      <c r="AN258" s="353"/>
      <c r="AO258" s="353"/>
      <c r="AP258" s="353"/>
      <c r="AQ258" s="353"/>
      <c r="AR258" s="353"/>
      <c r="AS258" s="353"/>
      <c r="AT258" s="353"/>
      <c r="AU258" s="353"/>
      <c r="AV258" s="353"/>
      <c r="AW258" s="353"/>
      <c r="AX258" s="353"/>
      <c r="AY258" s="353"/>
      <c r="AZ258" s="353"/>
      <c r="BA258" s="353"/>
      <c r="BB258" s="353"/>
      <c r="BC258" s="353"/>
      <c r="BD258" s="353"/>
      <c r="BE258" s="353"/>
      <c r="BF258" s="353"/>
      <c r="BG258" s="353"/>
      <c r="BH258" s="353"/>
      <c r="BI258" s="353"/>
      <c r="BJ258" s="353"/>
      <c r="BK258" s="353"/>
      <c r="BL258" s="353"/>
      <c r="BM258" s="353"/>
      <c r="BN258" s="353"/>
      <c r="BO258" s="353"/>
      <c r="BP258" s="353"/>
      <c r="BQ258" s="353"/>
      <c r="BR258" s="353"/>
      <c r="BS258" s="353"/>
      <c r="BT258" s="353"/>
      <c r="BU258" s="353"/>
      <c r="BV258" s="353"/>
      <c r="BW258" s="353"/>
      <c r="BX258" s="353"/>
      <c r="BY258" s="353"/>
      <c r="BZ258" s="353"/>
      <c r="CA258" s="353"/>
      <c r="CB258" s="353"/>
      <c r="CC258" s="353"/>
      <c r="CD258" s="353"/>
      <c r="CE258" s="353"/>
      <c r="CF258" s="353"/>
      <c r="CG258" s="353"/>
      <c r="CH258" s="353"/>
      <c r="CI258" s="353"/>
      <c r="CJ258" s="353"/>
      <c r="CK258" s="353"/>
      <c r="CL258" s="353"/>
      <c r="CM258" s="353"/>
      <c r="CN258" s="353"/>
      <c r="CO258" s="353"/>
      <c r="CP258" s="353"/>
      <c r="CQ258" s="353"/>
      <c r="CR258" s="353"/>
      <c r="CS258" s="353"/>
      <c r="CT258" s="353"/>
      <c r="CU258" s="353"/>
      <c r="CV258" s="353"/>
      <c r="CW258" s="353"/>
      <c r="CX258" s="353"/>
      <c r="CY258" s="353"/>
      <c r="CZ258" s="353"/>
      <c r="DA258" s="353"/>
      <c r="DB258" s="353"/>
      <c r="DC258" s="353"/>
      <c r="DD258" s="353"/>
      <c r="DE258" s="353"/>
      <c r="DF258" s="353"/>
      <c r="DG258" s="353"/>
      <c r="DH258" s="353"/>
      <c r="DI258" s="353"/>
      <c r="DJ258" s="353"/>
      <c r="DK258" s="353"/>
      <c r="DL258" s="353"/>
      <c r="DM258" s="353"/>
      <c r="DN258" s="353"/>
      <c r="DO258" s="353"/>
      <c r="DP258" s="353"/>
      <c r="DQ258" s="353"/>
      <c r="DR258" s="353"/>
      <c r="DS258" s="353"/>
      <c r="DT258" s="354"/>
      <c r="DU258" s="354"/>
    </row>
    <row r="259" spans="13:125" ht="16.5" thickBot="1" x14ac:dyDescent="0.3">
      <c r="P259" s="340">
        <v>45225000</v>
      </c>
      <c r="Q259" s="341">
        <v>47486250</v>
      </c>
      <c r="R259" s="341">
        <v>49860562.5</v>
      </c>
      <c r="S259" s="341">
        <v>52353590.625</v>
      </c>
      <c r="T259" s="341">
        <v>54971270.15625</v>
      </c>
      <c r="U259" s="341">
        <v>57719833.6640625</v>
      </c>
      <c r="V259" s="341">
        <v>60605825.347265631</v>
      </c>
      <c r="W259" s="341">
        <v>63636116.614628918</v>
      </c>
      <c r="X259" s="341">
        <v>66817922.44536037</v>
      </c>
      <c r="Y259" s="341">
        <v>70158818.567628399</v>
      </c>
      <c r="Z259" s="341">
        <v>73666759.496009827</v>
      </c>
      <c r="AA259" s="342">
        <v>77350097.470810324</v>
      </c>
      <c r="AB259" s="391"/>
      <c r="AC259" s="353"/>
      <c r="AD259" s="353"/>
      <c r="AE259" s="353"/>
      <c r="AF259" s="353"/>
      <c r="AG259" s="353"/>
      <c r="AH259" s="353"/>
      <c r="AI259" s="353"/>
      <c r="AJ259" s="353"/>
      <c r="AK259" s="353"/>
      <c r="AL259" s="353"/>
      <c r="AM259" s="353"/>
      <c r="AN259" s="353"/>
      <c r="AO259" s="353"/>
      <c r="AP259" s="353"/>
      <c r="AQ259" s="353"/>
      <c r="AR259" s="353"/>
      <c r="AS259" s="353"/>
      <c r="AT259" s="353"/>
      <c r="AU259" s="353"/>
      <c r="AV259" s="353"/>
      <c r="AW259" s="353"/>
      <c r="AX259" s="353"/>
      <c r="AY259" s="353"/>
      <c r="AZ259" s="353"/>
      <c r="BA259" s="353"/>
      <c r="BB259" s="353"/>
      <c r="BC259" s="353"/>
      <c r="BD259" s="353"/>
      <c r="BE259" s="353"/>
      <c r="BF259" s="353"/>
      <c r="BG259" s="353"/>
      <c r="BH259" s="353"/>
      <c r="BI259" s="353"/>
      <c r="BJ259" s="353"/>
      <c r="BK259" s="353"/>
      <c r="BL259" s="353"/>
      <c r="BM259" s="353"/>
      <c r="BN259" s="353"/>
      <c r="BO259" s="353"/>
      <c r="BP259" s="353"/>
      <c r="BQ259" s="353"/>
      <c r="BR259" s="353"/>
      <c r="BS259" s="353"/>
      <c r="BT259" s="353"/>
      <c r="BU259" s="353"/>
      <c r="BV259" s="353"/>
      <c r="BW259" s="353"/>
      <c r="BX259" s="353"/>
      <c r="BY259" s="353"/>
      <c r="BZ259" s="353"/>
      <c r="CA259" s="353"/>
      <c r="CB259" s="353"/>
      <c r="CC259" s="353"/>
      <c r="CD259" s="353"/>
      <c r="CE259" s="353"/>
      <c r="CF259" s="353"/>
      <c r="CG259" s="353"/>
      <c r="CH259" s="353"/>
      <c r="CI259" s="353"/>
      <c r="CJ259" s="353"/>
      <c r="CK259" s="353"/>
      <c r="CL259" s="353"/>
      <c r="CM259" s="353"/>
      <c r="CN259" s="353"/>
      <c r="CO259" s="353"/>
      <c r="CP259" s="353"/>
      <c r="CQ259" s="353"/>
      <c r="CR259" s="353"/>
      <c r="CS259" s="353"/>
      <c r="CT259" s="353"/>
      <c r="CU259" s="353"/>
      <c r="CV259" s="353"/>
      <c r="CW259" s="353"/>
      <c r="CX259" s="353"/>
      <c r="CY259" s="353"/>
      <c r="CZ259" s="353"/>
      <c r="DA259" s="353"/>
      <c r="DB259" s="353"/>
      <c r="DC259" s="353"/>
      <c r="DD259" s="353"/>
      <c r="DE259" s="353"/>
      <c r="DF259" s="353"/>
      <c r="DG259" s="353"/>
      <c r="DH259" s="353"/>
      <c r="DI259" s="353"/>
      <c r="DJ259" s="353"/>
      <c r="DK259" s="353"/>
      <c r="DL259" s="353"/>
      <c r="DM259" s="353"/>
      <c r="DN259" s="353"/>
      <c r="DO259" s="353"/>
      <c r="DP259" s="353"/>
      <c r="DQ259" s="353"/>
      <c r="DR259" s="353"/>
      <c r="DS259" s="353"/>
      <c r="DT259" s="354"/>
      <c r="DU259" s="354"/>
    </row>
    <row r="260" spans="13:125" x14ac:dyDescent="0.25">
      <c r="M260" s="1" t="s">
        <v>879</v>
      </c>
      <c r="P260" s="337">
        <f>P67+P66+P65</f>
        <v>720138080.75109386</v>
      </c>
      <c r="Q260" s="338">
        <f t="shared" ref="Q260:AA260" si="38">Q67+Q66+Q65</f>
        <v>423218565</v>
      </c>
      <c r="R260" s="338">
        <f t="shared" si="38"/>
        <v>444379493.25</v>
      </c>
      <c r="S260" s="338">
        <f t="shared" si="38"/>
        <v>466598467.91250002</v>
      </c>
      <c r="T260" s="338">
        <f t="shared" si="38"/>
        <v>489928391.30812502</v>
      </c>
      <c r="U260" s="338">
        <f t="shared" si="38"/>
        <v>514424810.87353128</v>
      </c>
      <c r="V260" s="338">
        <f t="shared" si="38"/>
        <v>540146051.41720784</v>
      </c>
      <c r="W260" s="338">
        <f t="shared" si="38"/>
        <v>567153353.98806822</v>
      </c>
      <c r="X260" s="338">
        <f t="shared" si="38"/>
        <v>595511021.68747163</v>
      </c>
      <c r="Y260" s="338">
        <f t="shared" si="38"/>
        <v>625286572.77184522</v>
      </c>
      <c r="Z260" s="338">
        <f t="shared" si="38"/>
        <v>656550901.41043746</v>
      </c>
      <c r="AA260" s="339">
        <f t="shared" si="38"/>
        <v>689378446.48095942</v>
      </c>
      <c r="AB260" s="395"/>
      <c r="AC260" s="351"/>
      <c r="AD260" s="351"/>
      <c r="AE260" s="351"/>
      <c r="AF260" s="351"/>
      <c r="AG260" s="351"/>
      <c r="AH260" s="351"/>
      <c r="AI260" s="351"/>
      <c r="AJ260" s="351"/>
      <c r="AK260" s="351"/>
      <c r="AL260" s="351"/>
      <c r="AM260" s="351"/>
      <c r="AN260" s="351"/>
      <c r="AO260" s="351"/>
      <c r="AP260" s="353"/>
      <c r="AQ260" s="353"/>
      <c r="AR260" s="353"/>
      <c r="AS260" s="353"/>
      <c r="AT260" s="353"/>
      <c r="AU260" s="353"/>
      <c r="AV260" s="353"/>
      <c r="AW260" s="353"/>
      <c r="AX260" s="353"/>
      <c r="AY260" s="353"/>
      <c r="AZ260" s="353"/>
      <c r="BA260" s="353"/>
      <c r="BB260" s="353"/>
      <c r="BC260" s="353"/>
      <c r="BD260" s="353"/>
      <c r="BE260" s="353"/>
      <c r="BF260" s="353"/>
      <c r="BG260" s="353"/>
      <c r="BH260" s="353"/>
      <c r="BI260" s="353"/>
      <c r="BJ260" s="353"/>
      <c r="BK260" s="353"/>
      <c r="BL260" s="353"/>
      <c r="BM260" s="353"/>
      <c r="BN260" s="353"/>
      <c r="BO260" s="353"/>
      <c r="BP260" s="353"/>
      <c r="BQ260" s="353"/>
      <c r="BR260" s="353"/>
      <c r="BS260" s="353"/>
      <c r="BT260" s="353"/>
      <c r="BU260" s="353"/>
      <c r="BV260" s="353"/>
      <c r="BW260" s="353"/>
      <c r="BX260" s="353"/>
      <c r="BY260" s="353"/>
      <c r="BZ260" s="353"/>
      <c r="CA260" s="353"/>
      <c r="CB260" s="353"/>
      <c r="CC260" s="353"/>
      <c r="CD260" s="353"/>
      <c r="CE260" s="353"/>
      <c r="CF260" s="353"/>
      <c r="CG260" s="353"/>
      <c r="CH260" s="353"/>
      <c r="CI260" s="353"/>
      <c r="CJ260" s="353"/>
      <c r="CK260" s="353"/>
      <c r="CL260" s="353"/>
      <c r="CM260" s="353"/>
      <c r="CN260" s="353"/>
      <c r="CO260" s="353"/>
      <c r="CP260" s="353"/>
      <c r="CQ260" s="353"/>
      <c r="CR260" s="353"/>
      <c r="CS260" s="353"/>
      <c r="CT260" s="353"/>
      <c r="CU260" s="353"/>
      <c r="CV260" s="353"/>
      <c r="CW260" s="353"/>
      <c r="CX260" s="353"/>
      <c r="CY260" s="353"/>
      <c r="CZ260" s="353"/>
      <c r="DA260" s="353"/>
      <c r="DB260" s="353"/>
      <c r="DC260" s="353"/>
      <c r="DD260" s="353"/>
      <c r="DE260" s="353"/>
      <c r="DF260" s="353"/>
      <c r="DG260" s="353"/>
      <c r="DH260" s="353"/>
      <c r="DI260" s="353"/>
      <c r="DJ260" s="353"/>
      <c r="DK260" s="353"/>
      <c r="DL260" s="353"/>
      <c r="DM260" s="353"/>
      <c r="DN260" s="353"/>
      <c r="DO260" s="353"/>
      <c r="DP260" s="353"/>
      <c r="DQ260" s="353"/>
      <c r="DR260" s="353"/>
      <c r="DS260" s="353"/>
      <c r="DT260" s="354"/>
      <c r="DU260" s="354"/>
    </row>
    <row r="261" spans="13:125" ht="16.5" thickBot="1" x14ac:dyDescent="0.3">
      <c r="P261" s="347">
        <v>403065300</v>
      </c>
      <c r="Q261" s="348">
        <v>423218565</v>
      </c>
      <c r="R261" s="348">
        <v>444379493.25</v>
      </c>
      <c r="S261" s="348">
        <v>466598467.91250002</v>
      </c>
      <c r="T261" s="348">
        <v>489928391.30812502</v>
      </c>
      <c r="U261" s="348">
        <v>514424810.87353128</v>
      </c>
      <c r="V261" s="348">
        <v>540146051.41720784</v>
      </c>
      <c r="W261" s="348">
        <v>567153353.98806822</v>
      </c>
      <c r="X261" s="348">
        <v>595511021.68747163</v>
      </c>
      <c r="Y261" s="348">
        <v>625286572.77184522</v>
      </c>
      <c r="Z261" s="348">
        <v>656550901.41043746</v>
      </c>
      <c r="AA261" s="349">
        <v>689378446.48095942</v>
      </c>
      <c r="AB261" s="395"/>
      <c r="AC261" s="351"/>
      <c r="AD261" s="351"/>
      <c r="AE261" s="351"/>
      <c r="AF261" s="351"/>
      <c r="AG261" s="351"/>
      <c r="AH261" s="351"/>
      <c r="AI261" s="351"/>
      <c r="AJ261" s="351"/>
      <c r="AK261" s="351"/>
      <c r="AL261" s="351"/>
      <c r="AM261" s="351"/>
      <c r="AN261" s="351"/>
      <c r="AO261" s="351"/>
      <c r="AP261" s="353"/>
      <c r="AQ261" s="353"/>
      <c r="AR261" s="353"/>
      <c r="AS261" s="353"/>
      <c r="AT261" s="353"/>
      <c r="AU261" s="353"/>
      <c r="AV261" s="353"/>
      <c r="AW261" s="353"/>
      <c r="AX261" s="353"/>
      <c r="AY261" s="353"/>
      <c r="AZ261" s="353"/>
      <c r="BA261" s="353"/>
      <c r="BB261" s="353"/>
      <c r="BC261" s="353"/>
      <c r="BD261" s="353"/>
      <c r="BE261" s="353"/>
      <c r="BF261" s="353"/>
      <c r="BG261" s="353"/>
      <c r="BH261" s="353"/>
      <c r="BI261" s="353"/>
      <c r="BJ261" s="353"/>
      <c r="BK261" s="353"/>
      <c r="BL261" s="353"/>
      <c r="BM261" s="353"/>
      <c r="BN261" s="353"/>
      <c r="BO261" s="353"/>
      <c r="BP261" s="353"/>
      <c r="BQ261" s="353"/>
      <c r="BR261" s="353"/>
      <c r="BS261" s="353"/>
      <c r="BT261" s="353"/>
      <c r="BU261" s="353"/>
      <c r="BV261" s="353"/>
      <c r="BW261" s="353"/>
      <c r="BX261" s="353"/>
      <c r="BY261" s="353"/>
      <c r="BZ261" s="353"/>
      <c r="CA261" s="353"/>
      <c r="CB261" s="353"/>
      <c r="CC261" s="353"/>
      <c r="CD261" s="353"/>
      <c r="CE261" s="353"/>
      <c r="CF261" s="353"/>
      <c r="CG261" s="353"/>
      <c r="CH261" s="353"/>
      <c r="CI261" s="353"/>
      <c r="CJ261" s="353"/>
      <c r="CK261" s="353"/>
      <c r="CL261" s="353"/>
      <c r="CM261" s="353"/>
      <c r="CN261" s="353"/>
      <c r="CO261" s="353"/>
      <c r="CP261" s="353"/>
      <c r="CQ261" s="353"/>
      <c r="CR261" s="353"/>
      <c r="CS261" s="353"/>
      <c r="CT261" s="353"/>
      <c r="CU261" s="353"/>
      <c r="CV261" s="353"/>
      <c r="CW261" s="353"/>
      <c r="CX261" s="353"/>
      <c r="CY261" s="353"/>
      <c r="CZ261" s="353"/>
      <c r="DA261" s="353"/>
      <c r="DB261" s="353"/>
      <c r="DC261" s="353"/>
      <c r="DD261" s="353"/>
      <c r="DE261" s="353"/>
      <c r="DF261" s="353"/>
      <c r="DG261" s="353"/>
      <c r="DH261" s="353"/>
      <c r="DI261" s="353"/>
      <c r="DJ261" s="353"/>
      <c r="DK261" s="353"/>
      <c r="DL261" s="353"/>
      <c r="DM261" s="353"/>
      <c r="DN261" s="353"/>
      <c r="DO261" s="353"/>
      <c r="DP261" s="353"/>
      <c r="DQ261" s="353"/>
      <c r="DR261" s="353"/>
      <c r="DS261" s="353"/>
      <c r="DT261" s="354"/>
      <c r="DU261" s="354"/>
    </row>
    <row r="262" spans="13:125" ht="16.5" hidden="1" thickBot="1" x14ac:dyDescent="0.3">
      <c r="P262" s="343">
        <f>P261-P260</f>
        <v>-317072780.75109386</v>
      </c>
      <c r="Q262" s="343">
        <f>Q261-Q260</f>
        <v>0</v>
      </c>
      <c r="R262" s="343">
        <f t="shared" ref="R262:AA262" si="39">R261-R260</f>
        <v>0</v>
      </c>
      <c r="S262" s="343">
        <f t="shared" si="39"/>
        <v>0</v>
      </c>
      <c r="T262" s="343">
        <f t="shared" si="39"/>
        <v>0</v>
      </c>
      <c r="U262" s="343">
        <f t="shared" si="39"/>
        <v>0</v>
      </c>
      <c r="V262" s="343">
        <f t="shared" si="39"/>
        <v>0</v>
      </c>
      <c r="W262" s="343">
        <f t="shared" si="39"/>
        <v>0</v>
      </c>
      <c r="X262" s="343">
        <f t="shared" si="39"/>
        <v>0</v>
      </c>
      <c r="Y262" s="343">
        <f t="shared" si="39"/>
        <v>0</v>
      </c>
      <c r="Z262" s="343">
        <f t="shared" si="39"/>
        <v>0</v>
      </c>
      <c r="AA262" s="373">
        <f t="shared" si="39"/>
        <v>0</v>
      </c>
      <c r="AB262" s="398"/>
      <c r="AC262" s="102"/>
      <c r="AD262" s="102"/>
      <c r="AE262" s="102"/>
      <c r="AF262" s="102"/>
      <c r="AG262" s="102"/>
      <c r="AH262" s="102"/>
      <c r="AI262" s="102"/>
      <c r="AJ262" s="102"/>
      <c r="AK262" s="102"/>
      <c r="AL262" s="102"/>
      <c r="AM262" s="102"/>
      <c r="AN262" s="102"/>
      <c r="AO262" s="102"/>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row>
    <row r="263" spans="13:125" x14ac:dyDescent="0.25">
      <c r="M263" s="1" t="s">
        <v>11</v>
      </c>
      <c r="P263" s="331">
        <f>P137+P135+P130+P127+P124+P122+P120+P116+P114+P112+P109+P107+P105+P103+P101+P99</f>
        <v>453887803.81274718</v>
      </c>
      <c r="Q263" s="332">
        <f t="shared" ref="Q263:AA263" si="40">Q137+Q135+Q130+Q127+Q124+Q122+Q120+Q116+Q114+Q112+Q109+Q107+Q105+Q103+Q101+Q99</f>
        <v>1957597573.7839999</v>
      </c>
      <c r="R263" s="332">
        <f t="shared" si="40"/>
        <v>840462732.45414007</v>
      </c>
      <c r="S263" s="332">
        <f t="shared" si="40"/>
        <v>1282450268.9518511</v>
      </c>
      <c r="T263" s="332">
        <f t="shared" si="40"/>
        <v>1490014124.2540805</v>
      </c>
      <c r="U263" s="332">
        <f t="shared" si="40"/>
        <v>1752610306.7131004</v>
      </c>
      <c r="V263" s="332">
        <f t="shared" si="40"/>
        <v>1053757942.6449438</v>
      </c>
      <c r="W263" s="332">
        <f t="shared" si="40"/>
        <v>1342833013.5640764</v>
      </c>
      <c r="X263" s="332">
        <f t="shared" si="40"/>
        <v>3215862268.0779085</v>
      </c>
      <c r="Y263" s="332">
        <f t="shared" si="40"/>
        <v>718328511.72915542</v>
      </c>
      <c r="Z263" s="332">
        <f t="shared" si="40"/>
        <v>2307764659.2990842</v>
      </c>
      <c r="AA263" s="333">
        <f t="shared" si="40"/>
        <v>2834890033.5869851</v>
      </c>
    </row>
    <row r="264" spans="13:125" ht="16.5" thickBot="1" x14ac:dyDescent="0.3">
      <c r="P264" s="334">
        <v>282200000</v>
      </c>
      <c r="Q264" s="335">
        <v>296310000</v>
      </c>
      <c r="R264" s="335">
        <v>311125500</v>
      </c>
      <c r="S264" s="335">
        <v>326681775</v>
      </c>
      <c r="T264" s="335">
        <v>343015863.75</v>
      </c>
      <c r="U264" s="335">
        <v>360166656.9375</v>
      </c>
      <c r="V264" s="335">
        <v>378174989.78437501</v>
      </c>
      <c r="W264" s="335">
        <v>397083739.27359378</v>
      </c>
      <c r="X264" s="335">
        <v>416937926.23727351</v>
      </c>
      <c r="Y264" s="335">
        <v>437784822.54913723</v>
      </c>
      <c r="Z264" s="335">
        <v>459674063.67659414</v>
      </c>
      <c r="AA264" s="336">
        <v>482657766.86042386</v>
      </c>
    </row>
    <row r="265" spans="13:125" x14ac:dyDescent="0.25">
      <c r="M265" s="1" t="s">
        <v>10</v>
      </c>
      <c r="P265" s="337">
        <f>P132+P133</f>
        <v>875948626.35758114</v>
      </c>
      <c r="Q265" s="338">
        <f t="shared" ref="Q265:AA265" si="41">Q132+Q133</f>
        <v>1917594000</v>
      </c>
      <c r="R265" s="338">
        <f t="shared" si="41"/>
        <v>2013473700</v>
      </c>
      <c r="S265" s="338">
        <f t="shared" si="41"/>
        <v>2114147385</v>
      </c>
      <c r="T265" s="338">
        <f t="shared" si="41"/>
        <v>2219854754.25</v>
      </c>
      <c r="U265" s="338">
        <f t="shared" si="41"/>
        <v>2330847491.9625001</v>
      </c>
      <c r="V265" s="338">
        <f t="shared" si="41"/>
        <v>2447389866.5606251</v>
      </c>
      <c r="W265" s="338">
        <f t="shared" si="41"/>
        <v>2569759359.8886566</v>
      </c>
      <c r="X265" s="338">
        <f t="shared" si="41"/>
        <v>2698247327.8830895</v>
      </c>
      <c r="Y265" s="338">
        <f t="shared" si="41"/>
        <v>2833159694.2772441</v>
      </c>
      <c r="Z265" s="338">
        <f t="shared" si="41"/>
        <v>2974817678.991107</v>
      </c>
      <c r="AA265" s="339">
        <f t="shared" si="41"/>
        <v>3123558562.9406619</v>
      </c>
    </row>
    <row r="266" spans="13:125" ht="16.5" thickBot="1" x14ac:dyDescent="0.3">
      <c r="P266" s="344">
        <v>1826280000</v>
      </c>
      <c r="Q266" s="345">
        <v>1917594000</v>
      </c>
      <c r="R266" s="345">
        <v>2013473700</v>
      </c>
      <c r="S266" s="345">
        <v>2114147385</v>
      </c>
      <c r="T266" s="345">
        <v>2219854754.25</v>
      </c>
      <c r="U266" s="345">
        <v>2330847491.9625001</v>
      </c>
      <c r="V266" s="345">
        <v>2447389866.5606251</v>
      </c>
      <c r="W266" s="350">
        <v>2569759359.8886566</v>
      </c>
      <c r="X266" s="345">
        <v>2698247327.8830895</v>
      </c>
      <c r="Y266" s="345">
        <v>2833159694.2772441</v>
      </c>
      <c r="Z266" s="345">
        <v>2974817678.9911065</v>
      </c>
      <c r="AA266" s="346">
        <v>3123558562.9406619</v>
      </c>
    </row>
    <row r="267" spans="13:125" x14ac:dyDescent="0.25">
      <c r="M267" s="1" t="s">
        <v>104</v>
      </c>
      <c r="P267" s="331">
        <f>P17+P18</f>
        <v>1335031975.2417636</v>
      </c>
      <c r="Q267" s="332">
        <f t="shared" ref="Q267:AA267" si="42">Q17+Q18</f>
        <v>993037500</v>
      </c>
      <c r="R267" s="332">
        <f t="shared" si="42"/>
        <v>1042689375</v>
      </c>
      <c r="S267" s="332">
        <f t="shared" si="42"/>
        <v>1094823843.75</v>
      </c>
      <c r="T267" s="332">
        <f t="shared" si="42"/>
        <v>1149565035.9375</v>
      </c>
      <c r="U267" s="332">
        <f t="shared" si="42"/>
        <v>1207043287.734375</v>
      </c>
      <c r="V267" s="332">
        <f t="shared" si="42"/>
        <v>1267395452.1210937</v>
      </c>
      <c r="W267" s="332">
        <f t="shared" si="42"/>
        <v>1330765224.7271485</v>
      </c>
      <c r="X267" s="332">
        <f t="shared" si="42"/>
        <v>1397303485.963506</v>
      </c>
      <c r="Y267" s="332">
        <f t="shared" si="42"/>
        <v>1467168660.2616813</v>
      </c>
      <c r="Z267" s="332">
        <f t="shared" si="42"/>
        <v>1540527093.2747655</v>
      </c>
      <c r="AA267" s="333">
        <f t="shared" si="42"/>
        <v>1617553447.938504</v>
      </c>
    </row>
    <row r="268" spans="13:125" ht="16.5" thickBot="1" x14ac:dyDescent="0.3">
      <c r="P268" s="344">
        <v>945750000</v>
      </c>
      <c r="Q268" s="345">
        <v>993037500</v>
      </c>
      <c r="R268" s="345">
        <v>1042689375</v>
      </c>
      <c r="S268" s="345">
        <v>1094823843.75</v>
      </c>
      <c r="T268" s="345">
        <v>1149565035.9375</v>
      </c>
      <c r="U268" s="345">
        <v>1207043287.734375</v>
      </c>
      <c r="V268" s="345">
        <v>1267395452.1210937</v>
      </c>
      <c r="W268" s="345">
        <v>1330765224.7271485</v>
      </c>
      <c r="X268" s="345">
        <v>1397303485.963506</v>
      </c>
      <c r="Y268" s="345">
        <v>1467168660.2616813</v>
      </c>
      <c r="Z268" s="345">
        <v>1540527093.2747655</v>
      </c>
      <c r="AA268" s="346">
        <v>1617553447.938504</v>
      </c>
    </row>
    <row r="272" spans="13:125" x14ac:dyDescent="0.25">
      <c r="P272" s="102"/>
      <c r="Q272" s="102"/>
      <c r="R272" s="102"/>
      <c r="S272" s="102"/>
      <c r="T272" s="102"/>
      <c r="U272" s="102"/>
      <c r="V272" s="102"/>
      <c r="W272" s="102"/>
      <c r="X272" s="102"/>
      <c r="Y272" s="102"/>
      <c r="Z272" s="102"/>
      <c r="AA272" s="102"/>
    </row>
    <row r="275" spans="16:27" x14ac:dyDescent="0.25">
      <c r="P275" s="102"/>
      <c r="Q275" s="102"/>
      <c r="R275" s="102"/>
      <c r="S275" s="102"/>
      <c r="T275" s="102"/>
      <c r="U275" s="102"/>
      <c r="V275" s="102"/>
      <c r="W275" s="102"/>
      <c r="X275" s="102"/>
      <c r="Y275" s="102"/>
      <c r="Z275" s="102"/>
      <c r="AA275" s="102"/>
    </row>
  </sheetData>
  <sheetProtection algorithmName="SHA-512" hashValue="c2Kxs1PM9MO+wGkbBQXZQsgVDuFhWgw6nu+UQcW+2xtFuJZnssCR5YKM6FUojLCKNnpojdHXD7qZTNx81xD6Ag==" saltValue="7xrcbnlwrL4OfiX3Rah/Zw==" spinCount="100000" sheet="1" objects="1" scenarios="1"/>
  <autoFilter ref="A1:AB252"/>
  <mergeCells count="365">
    <mergeCell ref="D49:D51"/>
    <mergeCell ref="F49:F51"/>
    <mergeCell ref="G49:G50"/>
    <mergeCell ref="H49:H50"/>
    <mergeCell ref="F28:F30"/>
    <mergeCell ref="F186:F197"/>
    <mergeCell ref="D173:D197"/>
    <mergeCell ref="G73:G75"/>
    <mergeCell ref="H73:H75"/>
    <mergeCell ref="G77:G79"/>
    <mergeCell ref="H77:H79"/>
    <mergeCell ref="H107:H108"/>
    <mergeCell ref="E54:E64"/>
    <mergeCell ref="E65:E72"/>
    <mergeCell ref="E73:E79"/>
    <mergeCell ref="E81:E85"/>
    <mergeCell ref="H41:H42"/>
    <mergeCell ref="G186:G187"/>
    <mergeCell ref="H186:H187"/>
    <mergeCell ref="F173:F179"/>
    <mergeCell ref="E111:E115"/>
    <mergeCell ref="H101:H102"/>
    <mergeCell ref="F65:F72"/>
    <mergeCell ref="G65:G66"/>
    <mergeCell ref="H65:H66"/>
    <mergeCell ref="G68:G69"/>
    <mergeCell ref="H68:H69"/>
    <mergeCell ref="F73:F79"/>
    <mergeCell ref="J107:J108"/>
    <mergeCell ref="H109:H110"/>
    <mergeCell ref="J109:J110"/>
    <mergeCell ref="J136:J137"/>
    <mergeCell ref="J134:J135"/>
    <mergeCell ref="H134:H137"/>
    <mergeCell ref="H130:H131"/>
    <mergeCell ref="J130:J131"/>
    <mergeCell ref="H111:H112"/>
    <mergeCell ref="F111:F115"/>
    <mergeCell ref="H99:H100"/>
    <mergeCell ref="J99:J100"/>
    <mergeCell ref="G124:G129"/>
    <mergeCell ref="G135:G137"/>
    <mergeCell ref="J111:J112"/>
    <mergeCell ref="J101:J102"/>
    <mergeCell ref="H103:H104"/>
    <mergeCell ref="J103:J104"/>
    <mergeCell ref="H105:H106"/>
    <mergeCell ref="J105:J106"/>
    <mergeCell ref="C2:C3"/>
    <mergeCell ref="E2:E3"/>
    <mergeCell ref="E5:E6"/>
    <mergeCell ref="E7:E9"/>
    <mergeCell ref="E11:E12"/>
    <mergeCell ref="E14:E15"/>
    <mergeCell ref="D23:D32"/>
    <mergeCell ref="C41:C47"/>
    <mergeCell ref="D41:D47"/>
    <mergeCell ref="E41:E46"/>
    <mergeCell ref="L248:L249"/>
    <mergeCell ref="M248:M249"/>
    <mergeCell ref="B247:B249"/>
    <mergeCell ref="C247:C249"/>
    <mergeCell ref="D247:D249"/>
    <mergeCell ref="F247:F249"/>
    <mergeCell ref="G248:G249"/>
    <mergeCell ref="I248:I249"/>
    <mergeCell ref="E19:E20"/>
    <mergeCell ref="E23:E25"/>
    <mergeCell ref="E26:E27"/>
    <mergeCell ref="E28:E29"/>
    <mergeCell ref="E31:E32"/>
    <mergeCell ref="E34:E39"/>
    <mergeCell ref="F41:F46"/>
    <mergeCell ref="E173:E174"/>
    <mergeCell ref="E123:E137"/>
    <mergeCell ref="E142:E145"/>
    <mergeCell ref="E147:E151"/>
    <mergeCell ref="E158:E160"/>
    <mergeCell ref="E91:E96"/>
    <mergeCell ref="E99:E110"/>
    <mergeCell ref="E116:E118"/>
    <mergeCell ref="E120:E121"/>
    <mergeCell ref="J235:J239"/>
    <mergeCell ref="K235:K239"/>
    <mergeCell ref="G242:G245"/>
    <mergeCell ref="H242:H245"/>
    <mergeCell ref="I242:I245"/>
    <mergeCell ref="J242:J245"/>
    <mergeCell ref="K242:K245"/>
    <mergeCell ref="J248:J249"/>
    <mergeCell ref="K248:K249"/>
    <mergeCell ref="A235:A249"/>
    <mergeCell ref="I226:I227"/>
    <mergeCell ref="B226:B232"/>
    <mergeCell ref="C226:C232"/>
    <mergeCell ref="E235:E239"/>
    <mergeCell ref="E242:E245"/>
    <mergeCell ref="B235:B245"/>
    <mergeCell ref="C235:C245"/>
    <mergeCell ref="D235:D245"/>
    <mergeCell ref="F235:F245"/>
    <mergeCell ref="G235:G239"/>
    <mergeCell ref="H235:H239"/>
    <mergeCell ref="I235:I239"/>
    <mergeCell ref="J226:J227"/>
    <mergeCell ref="K226:K227"/>
    <mergeCell ref="D229:D232"/>
    <mergeCell ref="F229:F232"/>
    <mergeCell ref="G229:G230"/>
    <mergeCell ref="H229:H230"/>
    <mergeCell ref="G231:G232"/>
    <mergeCell ref="H231:H232"/>
    <mergeCell ref="I231:I232"/>
    <mergeCell ref="D226:D227"/>
    <mergeCell ref="F226:F227"/>
    <mergeCell ref="G226:G227"/>
    <mergeCell ref="H226:H227"/>
    <mergeCell ref="E226:E227"/>
    <mergeCell ref="J231:J232"/>
    <mergeCell ref="K231:K232"/>
    <mergeCell ref="K211:K212"/>
    <mergeCell ref="D214:D217"/>
    <mergeCell ref="F214:F217"/>
    <mergeCell ref="G214:G217"/>
    <mergeCell ref="H214:H216"/>
    <mergeCell ref="I214:I215"/>
    <mergeCell ref="J214:J215"/>
    <mergeCell ref="K214:K215"/>
    <mergeCell ref="E211:E212"/>
    <mergeCell ref="K206:K208"/>
    <mergeCell ref="A211:A232"/>
    <mergeCell ref="D199:D208"/>
    <mergeCell ref="F199:F208"/>
    <mergeCell ref="G206:G208"/>
    <mergeCell ref="H206:H208"/>
    <mergeCell ref="I206:I208"/>
    <mergeCell ref="J206:J208"/>
    <mergeCell ref="E214:E215"/>
    <mergeCell ref="E231:E232"/>
    <mergeCell ref="B211:B224"/>
    <mergeCell ref="C211:C224"/>
    <mergeCell ref="D211:D212"/>
    <mergeCell ref="F211:F212"/>
    <mergeCell ref="G211:G212"/>
    <mergeCell ref="H211:H212"/>
    <mergeCell ref="I211:I212"/>
    <mergeCell ref="J211:J212"/>
    <mergeCell ref="D219:D221"/>
    <mergeCell ref="F219:F221"/>
    <mergeCell ref="D223:D224"/>
    <mergeCell ref="F223:F224"/>
    <mergeCell ref="G223:G224"/>
    <mergeCell ref="H223:H224"/>
    <mergeCell ref="K199:K201"/>
    <mergeCell ref="I202:I203"/>
    <mergeCell ref="J202:J203"/>
    <mergeCell ref="K202:K203"/>
    <mergeCell ref="G204:G205"/>
    <mergeCell ref="H204:H205"/>
    <mergeCell ref="I204:I205"/>
    <mergeCell ref="J204:J205"/>
    <mergeCell ref="K204:K205"/>
    <mergeCell ref="G199:G203"/>
    <mergeCell ref="H199:H203"/>
    <mergeCell ref="I199:I201"/>
    <mergeCell ref="J199:J201"/>
    <mergeCell ref="I186:I187"/>
    <mergeCell ref="J186:J187"/>
    <mergeCell ref="K186:K187"/>
    <mergeCell ref="G188:G191"/>
    <mergeCell ref="H188:H191"/>
    <mergeCell ref="I188:I190"/>
    <mergeCell ref="J188:J190"/>
    <mergeCell ref="K188:K190"/>
    <mergeCell ref="G193:G195"/>
    <mergeCell ref="H193:H195"/>
    <mergeCell ref="I193:I195"/>
    <mergeCell ref="J193:J195"/>
    <mergeCell ref="K193:K195"/>
    <mergeCell ref="I173:I174"/>
    <mergeCell ref="J173:J174"/>
    <mergeCell ref="K173:K174"/>
    <mergeCell ref="G176:G179"/>
    <mergeCell ref="H176:H179"/>
    <mergeCell ref="F180:F185"/>
    <mergeCell ref="G180:G181"/>
    <mergeCell ref="H180:H181"/>
    <mergeCell ref="G182:G183"/>
    <mergeCell ref="H182:H183"/>
    <mergeCell ref="I182:I183"/>
    <mergeCell ref="J182:J183"/>
    <mergeCell ref="K182:K183"/>
    <mergeCell ref="G184:G185"/>
    <mergeCell ref="H184:H185"/>
    <mergeCell ref="A173:A208"/>
    <mergeCell ref="A156:A170"/>
    <mergeCell ref="E176:E177"/>
    <mergeCell ref="E178:E179"/>
    <mergeCell ref="E180:E181"/>
    <mergeCell ref="E182:E183"/>
    <mergeCell ref="E184:E185"/>
    <mergeCell ref="E186:E187"/>
    <mergeCell ref="E188:E191"/>
    <mergeCell ref="E193:E195"/>
    <mergeCell ref="E199:E203"/>
    <mergeCell ref="E204:E205"/>
    <mergeCell ref="E206:E208"/>
    <mergeCell ref="B173:B208"/>
    <mergeCell ref="C173:C208"/>
    <mergeCell ref="E169:E170"/>
    <mergeCell ref="E164:E166"/>
    <mergeCell ref="K159:K160"/>
    <mergeCell ref="D162:D170"/>
    <mergeCell ref="F162:F170"/>
    <mergeCell ref="G164:G166"/>
    <mergeCell ref="H164:H166"/>
    <mergeCell ref="I164:I166"/>
    <mergeCell ref="J164:J166"/>
    <mergeCell ref="B156:B170"/>
    <mergeCell ref="C156:C170"/>
    <mergeCell ref="D158:D160"/>
    <mergeCell ref="F158:F160"/>
    <mergeCell ref="G159:G160"/>
    <mergeCell ref="K164:K166"/>
    <mergeCell ref="G169:G170"/>
    <mergeCell ref="H169:H170"/>
    <mergeCell ref="H159:H160"/>
    <mergeCell ref="I159:I160"/>
    <mergeCell ref="J159:J160"/>
    <mergeCell ref="K142:K143"/>
    <mergeCell ref="B147:B151"/>
    <mergeCell ref="C147:C151"/>
    <mergeCell ref="D147:D151"/>
    <mergeCell ref="F147:F151"/>
    <mergeCell ref="G148:G149"/>
    <mergeCell ref="H148:H149"/>
    <mergeCell ref="G150:G151"/>
    <mergeCell ref="B142:B145"/>
    <mergeCell ref="C142:C145"/>
    <mergeCell ref="D142:D145"/>
    <mergeCell ref="F142:F145"/>
    <mergeCell ref="G142:G143"/>
    <mergeCell ref="H142:H143"/>
    <mergeCell ref="I142:I143"/>
    <mergeCell ref="J142:J143"/>
    <mergeCell ref="A142:A153"/>
    <mergeCell ref="H150:H151"/>
    <mergeCell ref="H124:H129"/>
    <mergeCell ref="I128:I129"/>
    <mergeCell ref="J128:J129"/>
    <mergeCell ref="K128:K129"/>
    <mergeCell ref="G132:G133"/>
    <mergeCell ref="H132:H133"/>
    <mergeCell ref="H113:H115"/>
    <mergeCell ref="I114:I115"/>
    <mergeCell ref="J114:J115"/>
    <mergeCell ref="K114:K115"/>
    <mergeCell ref="F116:F118"/>
    <mergeCell ref="D120:D137"/>
    <mergeCell ref="F120:F121"/>
    <mergeCell ref="G120:G121"/>
    <mergeCell ref="H120:H121"/>
    <mergeCell ref="F123:F137"/>
    <mergeCell ref="B99:B137"/>
    <mergeCell ref="C99:C137"/>
    <mergeCell ref="D99:D118"/>
    <mergeCell ref="F99:F110"/>
    <mergeCell ref="A99:A139"/>
    <mergeCell ref="G113:G115"/>
    <mergeCell ref="B91:B96"/>
    <mergeCell ref="C91:C96"/>
    <mergeCell ref="D91:D96"/>
    <mergeCell ref="F91:F96"/>
    <mergeCell ref="G91:G93"/>
    <mergeCell ref="H91:H93"/>
    <mergeCell ref="I91:I93"/>
    <mergeCell ref="J91:J93"/>
    <mergeCell ref="D81:D89"/>
    <mergeCell ref="F81:F85"/>
    <mergeCell ref="F86:F89"/>
    <mergeCell ref="G87:G88"/>
    <mergeCell ref="H87:H88"/>
    <mergeCell ref="I87:I88"/>
    <mergeCell ref="E86:E89"/>
    <mergeCell ref="A54:A96"/>
    <mergeCell ref="G34:G35"/>
    <mergeCell ref="H34:H35"/>
    <mergeCell ref="G37:G39"/>
    <mergeCell ref="H37:H39"/>
    <mergeCell ref="G44:G45"/>
    <mergeCell ref="H44:H45"/>
    <mergeCell ref="I57:I58"/>
    <mergeCell ref="J57:J58"/>
    <mergeCell ref="G61:G62"/>
    <mergeCell ref="H61:H62"/>
    <mergeCell ref="I61:I62"/>
    <mergeCell ref="J61:J62"/>
    <mergeCell ref="B54:B89"/>
    <mergeCell ref="C54:C89"/>
    <mergeCell ref="D54:D79"/>
    <mergeCell ref="F54:F64"/>
    <mergeCell ref="G57:G58"/>
    <mergeCell ref="H57:H58"/>
    <mergeCell ref="G94:G96"/>
    <mergeCell ref="H94:H96"/>
    <mergeCell ref="I94:I96"/>
    <mergeCell ref="J94:J96"/>
    <mergeCell ref="J87:J88"/>
    <mergeCell ref="F23:F25"/>
    <mergeCell ref="F26:F27"/>
    <mergeCell ref="F31:F32"/>
    <mergeCell ref="D34:D39"/>
    <mergeCell ref="F34:F39"/>
    <mergeCell ref="F11:F12"/>
    <mergeCell ref="D14:D20"/>
    <mergeCell ref="F14:F15"/>
    <mergeCell ref="F16:F18"/>
    <mergeCell ref="P2:AA2"/>
    <mergeCell ref="B4:B39"/>
    <mergeCell ref="C4:C39"/>
    <mergeCell ref="D4:D9"/>
    <mergeCell ref="F5:F6"/>
    <mergeCell ref="F7:F9"/>
    <mergeCell ref="D11:D12"/>
    <mergeCell ref="A2:A47"/>
    <mergeCell ref="B2:B3"/>
    <mergeCell ref="D2:D3"/>
    <mergeCell ref="F2:F3"/>
    <mergeCell ref="G2:G3"/>
    <mergeCell ref="H2:H3"/>
    <mergeCell ref="I2:I3"/>
    <mergeCell ref="B41:B47"/>
    <mergeCell ref="G17:G18"/>
    <mergeCell ref="H17:H18"/>
    <mergeCell ref="F19:F20"/>
    <mergeCell ref="G19:G20"/>
    <mergeCell ref="H19:H20"/>
    <mergeCell ref="E16:E18"/>
    <mergeCell ref="J2:J3"/>
    <mergeCell ref="K2:K3"/>
    <mergeCell ref="L2:M2"/>
    <mergeCell ref="V130:V131"/>
    <mergeCell ref="W130:W131"/>
    <mergeCell ref="X130:X131"/>
    <mergeCell ref="Y130:Y131"/>
    <mergeCell ref="Z130:Z131"/>
    <mergeCell ref="AA130:AA131"/>
    <mergeCell ref="L41:L42"/>
    <mergeCell ref="M41:M42"/>
    <mergeCell ref="I41:I42"/>
    <mergeCell ref="P130:P131"/>
    <mergeCell ref="Q130:Q131"/>
    <mergeCell ref="R130:R131"/>
    <mergeCell ref="S130:S131"/>
    <mergeCell ref="T130:T131"/>
    <mergeCell ref="U130:U131"/>
    <mergeCell ref="I44:I45"/>
    <mergeCell ref="J44:J45"/>
    <mergeCell ref="K44:K45"/>
    <mergeCell ref="K57:K58"/>
    <mergeCell ref="K61:K62"/>
    <mergeCell ref="K91:K93"/>
    <mergeCell ref="K94:K96"/>
    <mergeCell ref="K87:K88"/>
    <mergeCell ref="J41:J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tabSelected="1" view="pageBreakPreview" topLeftCell="A26" zoomScale="80" zoomScaleNormal="100" zoomScaleSheetLayoutView="80" workbookViewId="0">
      <selection activeCell="L35" sqref="L35"/>
    </sheetView>
  </sheetViews>
  <sheetFormatPr baseColWidth="10" defaultRowHeight="16.5" x14ac:dyDescent="0.3"/>
  <cols>
    <col min="1" max="1" width="8.28515625" style="480" customWidth="1"/>
    <col min="2" max="2" width="7.42578125" style="480" customWidth="1"/>
    <col min="3" max="3" width="8.140625" style="480" customWidth="1"/>
    <col min="4" max="4" width="11.85546875" style="480" customWidth="1"/>
    <col min="5" max="5" width="22.7109375" style="480" customWidth="1"/>
    <col min="6" max="6" width="7.28515625" style="480" hidden="1" customWidth="1"/>
    <col min="7" max="7" width="12.7109375" style="480" hidden="1" customWidth="1"/>
    <col min="8" max="8" width="23.5703125" style="480" hidden="1" customWidth="1"/>
    <col min="9" max="9" width="21.28515625" style="480" customWidth="1"/>
    <col min="10" max="10" width="19.85546875" style="480" customWidth="1"/>
    <col min="11" max="11" width="18.85546875" style="480" customWidth="1"/>
    <col min="12" max="12" width="20.7109375" style="480" customWidth="1"/>
    <col min="13" max="14" width="19.140625" style="480" customWidth="1"/>
    <col min="15" max="15" width="20.5703125" style="480" customWidth="1"/>
    <col min="16" max="16" width="19.28515625" style="480" customWidth="1"/>
    <col min="17" max="17" width="18.85546875" style="480" customWidth="1"/>
    <col min="18" max="18" width="18.5703125" style="480" customWidth="1"/>
    <col min="19" max="19" width="19.5703125" style="480" customWidth="1"/>
    <col min="20" max="20" width="16.7109375" style="480" hidden="1" customWidth="1"/>
    <col min="21" max="16384" width="11.42578125" style="480"/>
  </cols>
  <sheetData>
    <row r="1" spans="1:19" hidden="1" x14ac:dyDescent="0.3">
      <c r="A1" s="478" t="s">
        <v>857</v>
      </c>
      <c r="B1" s="478"/>
      <c r="C1" s="478" t="s">
        <v>856</v>
      </c>
      <c r="D1" s="478"/>
      <c r="E1" s="478"/>
      <c r="F1" s="478"/>
      <c r="G1" s="478"/>
      <c r="H1" s="479">
        <v>2022</v>
      </c>
      <c r="I1" s="479">
        <v>2023</v>
      </c>
      <c r="J1" s="479">
        <v>2024</v>
      </c>
      <c r="K1" s="479">
        <v>2025</v>
      </c>
      <c r="L1" s="479">
        <v>2026</v>
      </c>
      <c r="M1" s="479">
        <v>2027</v>
      </c>
      <c r="N1" s="479">
        <v>2028</v>
      </c>
      <c r="O1" s="479">
        <v>2029</v>
      </c>
      <c r="P1" s="479">
        <v>2030</v>
      </c>
      <c r="Q1" s="479">
        <v>2031</v>
      </c>
      <c r="R1" s="479">
        <v>2032</v>
      </c>
      <c r="S1" s="479">
        <v>2033</v>
      </c>
    </row>
    <row r="2" spans="1:19" ht="38.25" hidden="1" customHeight="1" x14ac:dyDescent="0.3">
      <c r="A2" s="855" t="s">
        <v>32</v>
      </c>
      <c r="B2" s="856"/>
      <c r="C2" s="856"/>
      <c r="D2" s="857"/>
      <c r="E2" s="553"/>
      <c r="F2" s="554"/>
      <c r="G2" s="554"/>
      <c r="H2" s="481">
        <v>16254894564</v>
      </c>
      <c r="I2" s="481">
        <v>17230188237.84</v>
      </c>
      <c r="J2" s="481">
        <v>18263999532.110401</v>
      </c>
      <c r="K2" s="481">
        <v>19359839504.037025</v>
      </c>
      <c r="L2" s="481">
        <v>20521429874.279251</v>
      </c>
      <c r="M2" s="481">
        <v>21752715666.736004</v>
      </c>
      <c r="N2" s="481">
        <v>23057878606.740166</v>
      </c>
      <c r="O2" s="481">
        <v>24441351323.144577</v>
      </c>
      <c r="P2" s="481">
        <v>25907832402.533253</v>
      </c>
      <c r="Q2" s="481">
        <v>27462302346.685249</v>
      </c>
      <c r="R2" s="481">
        <v>29110040487.486366</v>
      </c>
      <c r="S2" s="481">
        <v>30856642916.73555</v>
      </c>
    </row>
    <row r="3" spans="1:19" hidden="1" x14ac:dyDescent="0.3">
      <c r="A3" s="858">
        <v>1</v>
      </c>
      <c r="B3" s="865">
        <f>D3+D4</f>
        <v>0.12000000000000001</v>
      </c>
      <c r="C3" s="482" t="s">
        <v>858</v>
      </c>
      <c r="D3" s="483">
        <v>7.0000000000000007E-2</v>
      </c>
      <c r="E3" s="483"/>
      <c r="F3" s="483"/>
      <c r="G3" s="483"/>
      <c r="H3" s="484">
        <f>H2*$D$3</f>
        <v>1137842619.48</v>
      </c>
      <c r="I3" s="484">
        <f>I2*$D$3</f>
        <v>1206113176.6488001</v>
      </c>
      <c r="J3" s="484">
        <f t="shared" ref="J3:S3" si="0">J2*$D$3</f>
        <v>1278479967.2477281</v>
      </c>
      <c r="K3" s="484">
        <f t="shared" si="0"/>
        <v>1355188765.2825918</v>
      </c>
      <c r="L3" s="484">
        <f t="shared" si="0"/>
        <v>1436500091.1995478</v>
      </c>
      <c r="M3" s="484">
        <f t="shared" si="0"/>
        <v>1522690096.6715205</v>
      </c>
      <c r="N3" s="484">
        <f t="shared" si="0"/>
        <v>1614051502.4718118</v>
      </c>
      <c r="O3" s="484">
        <f t="shared" si="0"/>
        <v>1710894592.6201205</v>
      </c>
      <c r="P3" s="484">
        <f t="shared" si="0"/>
        <v>1813548268.1773279</v>
      </c>
      <c r="Q3" s="484">
        <f t="shared" si="0"/>
        <v>1922361164.2679677</v>
      </c>
      <c r="R3" s="484">
        <f t="shared" si="0"/>
        <v>2037702834.1240458</v>
      </c>
      <c r="S3" s="484">
        <f t="shared" si="0"/>
        <v>2159965004.1714888</v>
      </c>
    </row>
    <row r="4" spans="1:19" hidden="1" x14ac:dyDescent="0.3">
      <c r="A4" s="859"/>
      <c r="B4" s="866"/>
      <c r="C4" s="482" t="s">
        <v>859</v>
      </c>
      <c r="D4" s="485">
        <v>0.05</v>
      </c>
      <c r="E4" s="485"/>
      <c r="F4" s="485"/>
      <c r="G4" s="485"/>
      <c r="H4" s="486">
        <f>H2*$D$4</f>
        <v>812744728.20000005</v>
      </c>
      <c r="I4" s="486">
        <f t="shared" ref="I4:S4" si="1">I2*$D$4</f>
        <v>861509411.89200008</v>
      </c>
      <c r="J4" s="486">
        <f t="shared" si="1"/>
        <v>913199976.60552013</v>
      </c>
      <c r="K4" s="486">
        <f t="shared" si="1"/>
        <v>967991975.20185137</v>
      </c>
      <c r="L4" s="486">
        <f t="shared" si="1"/>
        <v>1026071493.7139626</v>
      </c>
      <c r="M4" s="486">
        <f t="shared" si="1"/>
        <v>1087635783.3368003</v>
      </c>
      <c r="N4" s="486">
        <f t="shared" si="1"/>
        <v>1152893930.3370082</v>
      </c>
      <c r="O4" s="486">
        <f t="shared" si="1"/>
        <v>1222067566.1572289</v>
      </c>
      <c r="P4" s="486">
        <f t="shared" si="1"/>
        <v>1295391620.1266627</v>
      </c>
      <c r="Q4" s="486">
        <f t="shared" si="1"/>
        <v>1373115117.3342626</v>
      </c>
      <c r="R4" s="486">
        <f t="shared" si="1"/>
        <v>1455502024.3743184</v>
      </c>
      <c r="S4" s="486">
        <f t="shared" si="1"/>
        <v>1542832145.8367777</v>
      </c>
    </row>
    <row r="5" spans="1:19" hidden="1" x14ac:dyDescent="0.3">
      <c r="A5" s="860">
        <v>2</v>
      </c>
      <c r="B5" s="867">
        <f>D5+D6</f>
        <v>0.15</v>
      </c>
      <c r="C5" s="487" t="s">
        <v>860</v>
      </c>
      <c r="D5" s="488">
        <v>0.12</v>
      </c>
      <c r="E5" s="488"/>
      <c r="F5" s="488"/>
      <c r="G5" s="488"/>
      <c r="H5" s="489">
        <f>H2*$D$5</f>
        <v>1950587347.6799998</v>
      </c>
      <c r="I5" s="489">
        <f t="shared" ref="I5:S5" si="2">I2*$D$5</f>
        <v>2067622588.5407999</v>
      </c>
      <c r="J5" s="489">
        <f t="shared" si="2"/>
        <v>2191679943.8532481</v>
      </c>
      <c r="K5" s="489">
        <f t="shared" si="2"/>
        <v>2323180740.4844432</v>
      </c>
      <c r="L5" s="489">
        <f t="shared" si="2"/>
        <v>2462571584.9135098</v>
      </c>
      <c r="M5" s="489">
        <f t="shared" si="2"/>
        <v>2610325880.0083203</v>
      </c>
      <c r="N5" s="489">
        <f t="shared" si="2"/>
        <v>2766945432.8088198</v>
      </c>
      <c r="O5" s="489">
        <f t="shared" si="2"/>
        <v>2932962158.777349</v>
      </c>
      <c r="P5" s="489">
        <f t="shared" si="2"/>
        <v>3108939888.3039904</v>
      </c>
      <c r="Q5" s="489">
        <f t="shared" si="2"/>
        <v>3295476281.6022296</v>
      </c>
      <c r="R5" s="489">
        <f t="shared" si="2"/>
        <v>3493204858.498364</v>
      </c>
      <c r="S5" s="489">
        <f t="shared" si="2"/>
        <v>3702797150.008266</v>
      </c>
    </row>
    <row r="6" spans="1:19" hidden="1" x14ac:dyDescent="0.3">
      <c r="A6" s="861"/>
      <c r="B6" s="868"/>
      <c r="C6" s="487" t="s">
        <v>861</v>
      </c>
      <c r="D6" s="490">
        <v>0.03</v>
      </c>
      <c r="E6" s="490"/>
      <c r="F6" s="490"/>
      <c r="G6" s="490"/>
      <c r="H6" s="491">
        <f>H2*$D$6</f>
        <v>487646836.91999996</v>
      </c>
      <c r="I6" s="491">
        <f t="shared" ref="I6:S6" si="3">I2*$D$6</f>
        <v>516905647.13519996</v>
      </c>
      <c r="J6" s="491">
        <f t="shared" si="3"/>
        <v>547919985.96331203</v>
      </c>
      <c r="K6" s="491">
        <f t="shared" si="3"/>
        <v>580795185.1211108</v>
      </c>
      <c r="L6" s="491">
        <f t="shared" si="3"/>
        <v>615642896.22837746</v>
      </c>
      <c r="M6" s="491">
        <f t="shared" si="3"/>
        <v>652581470.00208008</v>
      </c>
      <c r="N6" s="491">
        <f t="shared" si="3"/>
        <v>691736358.20220494</v>
      </c>
      <c r="O6" s="491">
        <f t="shared" si="3"/>
        <v>733240539.69433725</v>
      </c>
      <c r="P6" s="491">
        <f t="shared" si="3"/>
        <v>777234972.07599759</v>
      </c>
      <c r="Q6" s="491">
        <f t="shared" si="3"/>
        <v>823869070.4005574</v>
      </c>
      <c r="R6" s="491">
        <f t="shared" si="3"/>
        <v>873301214.62459099</v>
      </c>
      <c r="S6" s="491">
        <f t="shared" si="3"/>
        <v>925699287.50206649</v>
      </c>
    </row>
    <row r="7" spans="1:19" hidden="1" x14ac:dyDescent="0.3">
      <c r="A7" s="858">
        <v>3</v>
      </c>
      <c r="B7" s="865">
        <f>D7+D8</f>
        <v>0.3</v>
      </c>
      <c r="C7" s="482" t="s">
        <v>862</v>
      </c>
      <c r="D7" s="492">
        <v>0.25</v>
      </c>
      <c r="E7" s="492"/>
      <c r="F7" s="492"/>
      <c r="G7" s="492"/>
      <c r="H7" s="493">
        <f>H2*$D$7</f>
        <v>4063723641</v>
      </c>
      <c r="I7" s="493">
        <f t="shared" ref="I7:S7" si="4">I2*$D$7</f>
        <v>4307547059.46</v>
      </c>
      <c r="J7" s="493">
        <f t="shared" si="4"/>
        <v>4565999883.0276003</v>
      </c>
      <c r="K7" s="493">
        <f t="shared" si="4"/>
        <v>4839959876.0092564</v>
      </c>
      <c r="L7" s="493">
        <f t="shared" si="4"/>
        <v>5130357468.5698128</v>
      </c>
      <c r="M7" s="493">
        <f t="shared" si="4"/>
        <v>5438178916.684001</v>
      </c>
      <c r="N7" s="493">
        <f t="shared" si="4"/>
        <v>5764469651.6850414</v>
      </c>
      <c r="O7" s="493">
        <f t="shared" si="4"/>
        <v>6110337830.7861443</v>
      </c>
      <c r="P7" s="493">
        <f t="shared" si="4"/>
        <v>6476958100.6333132</v>
      </c>
      <c r="Q7" s="493">
        <f t="shared" si="4"/>
        <v>6865575586.6713123</v>
      </c>
      <c r="R7" s="493">
        <f t="shared" si="4"/>
        <v>7277510121.8715916</v>
      </c>
      <c r="S7" s="493">
        <f t="shared" si="4"/>
        <v>7714160729.1838875</v>
      </c>
    </row>
    <row r="8" spans="1:19" hidden="1" x14ac:dyDescent="0.3">
      <c r="A8" s="859"/>
      <c r="B8" s="866"/>
      <c r="C8" s="482" t="s">
        <v>863</v>
      </c>
      <c r="D8" s="494">
        <v>0.05</v>
      </c>
      <c r="E8" s="494"/>
      <c r="F8" s="494"/>
      <c r="G8" s="494"/>
      <c r="H8" s="495">
        <f>H2*$D$8</f>
        <v>812744728.20000005</v>
      </c>
      <c r="I8" s="495">
        <f>I2*$D$8</f>
        <v>861509411.89200008</v>
      </c>
      <c r="J8" s="495">
        <f t="shared" ref="J8:S8" si="5">J2*$D$8</f>
        <v>913199976.60552013</v>
      </c>
      <c r="K8" s="495">
        <f t="shared" si="5"/>
        <v>967991975.20185137</v>
      </c>
      <c r="L8" s="495">
        <f t="shared" si="5"/>
        <v>1026071493.7139626</v>
      </c>
      <c r="M8" s="495">
        <f t="shared" si="5"/>
        <v>1087635783.3368003</v>
      </c>
      <c r="N8" s="495">
        <f t="shared" si="5"/>
        <v>1152893930.3370082</v>
      </c>
      <c r="O8" s="495">
        <f t="shared" si="5"/>
        <v>1222067566.1572289</v>
      </c>
      <c r="P8" s="495">
        <f t="shared" si="5"/>
        <v>1295391620.1266627</v>
      </c>
      <c r="Q8" s="495">
        <f t="shared" si="5"/>
        <v>1373115117.3342626</v>
      </c>
      <c r="R8" s="495">
        <f t="shared" si="5"/>
        <v>1455502024.3743184</v>
      </c>
      <c r="S8" s="495">
        <f t="shared" si="5"/>
        <v>1542832145.8367777</v>
      </c>
    </row>
    <row r="9" spans="1:19" hidden="1" x14ac:dyDescent="0.3">
      <c r="A9" s="860">
        <v>4</v>
      </c>
      <c r="B9" s="867">
        <f>D9+D10+D11</f>
        <v>9.0000000000000011E-2</v>
      </c>
      <c r="C9" s="487" t="s">
        <v>864</v>
      </c>
      <c r="D9" s="496">
        <v>0.04</v>
      </c>
      <c r="E9" s="496"/>
      <c r="F9" s="496"/>
      <c r="G9" s="496"/>
      <c r="H9" s="497">
        <f>H2*$D$9</f>
        <v>650195782.56000006</v>
      </c>
      <c r="I9" s="497">
        <f t="shared" ref="I9:S9" si="6">I2*$D$9</f>
        <v>689207529.51359999</v>
      </c>
      <c r="J9" s="497">
        <f t="shared" si="6"/>
        <v>730559981.28441608</v>
      </c>
      <c r="K9" s="497">
        <f t="shared" si="6"/>
        <v>774393580.16148102</v>
      </c>
      <c r="L9" s="497">
        <f t="shared" si="6"/>
        <v>820857194.97117007</v>
      </c>
      <c r="M9" s="497">
        <f t="shared" si="6"/>
        <v>870108626.66944015</v>
      </c>
      <c r="N9" s="497">
        <f t="shared" si="6"/>
        <v>922315144.26960659</v>
      </c>
      <c r="O9" s="497">
        <f t="shared" si="6"/>
        <v>977654052.92578316</v>
      </c>
      <c r="P9" s="497">
        <f t="shared" si="6"/>
        <v>1036313296.1013302</v>
      </c>
      <c r="Q9" s="497">
        <f t="shared" si="6"/>
        <v>1098492093.8674099</v>
      </c>
      <c r="R9" s="497">
        <f t="shared" si="6"/>
        <v>1164401619.4994547</v>
      </c>
      <c r="S9" s="497">
        <f t="shared" si="6"/>
        <v>1234265716.6694219</v>
      </c>
    </row>
    <row r="10" spans="1:19" hidden="1" x14ac:dyDescent="0.3">
      <c r="A10" s="862"/>
      <c r="B10" s="869"/>
      <c r="C10" s="487" t="s">
        <v>865</v>
      </c>
      <c r="D10" s="498">
        <v>0.03</v>
      </c>
      <c r="E10" s="498"/>
      <c r="F10" s="498"/>
      <c r="G10" s="498"/>
      <c r="H10" s="499">
        <f>H2*$D$10</f>
        <v>487646836.91999996</v>
      </c>
      <c r="I10" s="499">
        <f t="shared" ref="I10:S10" si="7">I2*$D$10</f>
        <v>516905647.13519996</v>
      </c>
      <c r="J10" s="499">
        <f t="shared" si="7"/>
        <v>547919985.96331203</v>
      </c>
      <c r="K10" s="499">
        <f t="shared" si="7"/>
        <v>580795185.1211108</v>
      </c>
      <c r="L10" s="499">
        <f t="shared" si="7"/>
        <v>615642896.22837746</v>
      </c>
      <c r="M10" s="499">
        <f t="shared" si="7"/>
        <v>652581470.00208008</v>
      </c>
      <c r="N10" s="499">
        <f t="shared" si="7"/>
        <v>691736358.20220494</v>
      </c>
      <c r="O10" s="499">
        <f t="shared" si="7"/>
        <v>733240539.69433725</v>
      </c>
      <c r="P10" s="499">
        <f t="shared" si="7"/>
        <v>777234972.07599759</v>
      </c>
      <c r="Q10" s="499">
        <f t="shared" si="7"/>
        <v>823869070.4005574</v>
      </c>
      <c r="R10" s="499">
        <f t="shared" si="7"/>
        <v>873301214.62459099</v>
      </c>
      <c r="S10" s="499">
        <f t="shared" si="7"/>
        <v>925699287.50206649</v>
      </c>
    </row>
    <row r="11" spans="1:19" hidden="1" x14ac:dyDescent="0.3">
      <c r="A11" s="861"/>
      <c r="B11" s="868"/>
      <c r="C11" s="487" t="s">
        <v>866</v>
      </c>
      <c r="D11" s="500">
        <v>0.02</v>
      </c>
      <c r="E11" s="500"/>
      <c r="F11" s="500"/>
      <c r="G11" s="500"/>
      <c r="H11" s="501">
        <f>H2*$D$11</f>
        <v>325097891.28000003</v>
      </c>
      <c r="I11" s="501">
        <f t="shared" ref="I11:S11" si="8">I2*$D$11</f>
        <v>344603764.7568</v>
      </c>
      <c r="J11" s="501">
        <f t="shared" si="8"/>
        <v>365279990.64220804</v>
      </c>
      <c r="K11" s="501">
        <f t="shared" si="8"/>
        <v>387196790.08074051</v>
      </c>
      <c r="L11" s="501">
        <f t="shared" si="8"/>
        <v>410428597.48558503</v>
      </c>
      <c r="M11" s="501">
        <f t="shared" si="8"/>
        <v>435054313.33472008</v>
      </c>
      <c r="N11" s="501">
        <f t="shared" si="8"/>
        <v>461157572.1348033</v>
      </c>
      <c r="O11" s="501">
        <f t="shared" si="8"/>
        <v>488827026.46289158</v>
      </c>
      <c r="P11" s="501">
        <f t="shared" si="8"/>
        <v>518156648.05066508</v>
      </c>
      <c r="Q11" s="501">
        <f t="shared" si="8"/>
        <v>549246046.93370497</v>
      </c>
      <c r="R11" s="501">
        <f t="shared" si="8"/>
        <v>582200809.74972737</v>
      </c>
      <c r="S11" s="501">
        <f t="shared" si="8"/>
        <v>617132858.33471096</v>
      </c>
    </row>
    <row r="12" spans="1:19" hidden="1" x14ac:dyDescent="0.3">
      <c r="A12" s="502">
        <v>5</v>
      </c>
      <c r="B12" s="503">
        <f>D12</f>
        <v>0.12</v>
      </c>
      <c r="C12" s="482" t="s">
        <v>867</v>
      </c>
      <c r="D12" s="504">
        <v>0.12</v>
      </c>
      <c r="E12" s="504"/>
      <c r="F12" s="504"/>
      <c r="G12" s="504"/>
      <c r="H12" s="505">
        <f>H2*$D$12</f>
        <v>1950587347.6799998</v>
      </c>
      <c r="I12" s="505">
        <f t="shared" ref="I12:S12" si="9">I2*$D$12</f>
        <v>2067622588.5407999</v>
      </c>
      <c r="J12" s="505">
        <f t="shared" si="9"/>
        <v>2191679943.8532481</v>
      </c>
      <c r="K12" s="505">
        <f t="shared" si="9"/>
        <v>2323180740.4844432</v>
      </c>
      <c r="L12" s="505">
        <f t="shared" si="9"/>
        <v>2462571584.9135098</v>
      </c>
      <c r="M12" s="505">
        <f t="shared" si="9"/>
        <v>2610325880.0083203</v>
      </c>
      <c r="N12" s="505">
        <f t="shared" si="9"/>
        <v>2766945432.8088198</v>
      </c>
      <c r="O12" s="505">
        <f t="shared" si="9"/>
        <v>2932962158.777349</v>
      </c>
      <c r="P12" s="505">
        <f t="shared" si="9"/>
        <v>3108939888.3039904</v>
      </c>
      <c r="Q12" s="505">
        <f t="shared" si="9"/>
        <v>3295476281.6022296</v>
      </c>
      <c r="R12" s="505">
        <f t="shared" si="9"/>
        <v>3493204858.498364</v>
      </c>
      <c r="S12" s="505">
        <f t="shared" si="9"/>
        <v>3702797150.008266</v>
      </c>
    </row>
    <row r="13" spans="1:19" hidden="1" x14ac:dyDescent="0.3">
      <c r="A13" s="506">
        <v>6</v>
      </c>
      <c r="B13" s="507">
        <f>D13</f>
        <v>0.1</v>
      </c>
      <c r="C13" s="487" t="s">
        <v>868</v>
      </c>
      <c r="D13" s="508">
        <v>0.1</v>
      </c>
      <c r="E13" s="508"/>
      <c r="F13" s="508"/>
      <c r="G13" s="508"/>
      <c r="H13" s="509">
        <f>H2*$D$13</f>
        <v>1625489456.4000001</v>
      </c>
      <c r="I13" s="509">
        <f t="shared" ref="I13:S13" si="10">I2*$D$13</f>
        <v>1723018823.7840002</v>
      </c>
      <c r="J13" s="509">
        <f t="shared" si="10"/>
        <v>1826399953.2110403</v>
      </c>
      <c r="K13" s="509">
        <f t="shared" si="10"/>
        <v>1935983950.4037027</v>
      </c>
      <c r="L13" s="509">
        <f t="shared" si="10"/>
        <v>2052142987.4279251</v>
      </c>
      <c r="M13" s="509">
        <f t="shared" si="10"/>
        <v>2175271566.6736007</v>
      </c>
      <c r="N13" s="509">
        <f t="shared" si="10"/>
        <v>2305787860.6740165</v>
      </c>
      <c r="O13" s="509">
        <f t="shared" si="10"/>
        <v>2444135132.3144579</v>
      </c>
      <c r="P13" s="509">
        <f t="shared" si="10"/>
        <v>2590783240.2533255</v>
      </c>
      <c r="Q13" s="509">
        <f t="shared" si="10"/>
        <v>2746230234.6685252</v>
      </c>
      <c r="R13" s="509">
        <f t="shared" si="10"/>
        <v>2911004048.7486367</v>
      </c>
      <c r="S13" s="509">
        <f t="shared" si="10"/>
        <v>3085664291.6735554</v>
      </c>
    </row>
    <row r="14" spans="1:19" hidden="1" x14ac:dyDescent="0.3">
      <c r="A14" s="858">
        <v>7</v>
      </c>
      <c r="B14" s="865">
        <f>D14+D15</f>
        <v>0.03</v>
      </c>
      <c r="C14" s="482" t="s">
        <v>869</v>
      </c>
      <c r="D14" s="510">
        <v>0.02</v>
      </c>
      <c r="E14" s="510"/>
      <c r="F14" s="510"/>
      <c r="G14" s="510"/>
      <c r="H14" s="511">
        <f>H2*$D$14</f>
        <v>325097891.28000003</v>
      </c>
      <c r="I14" s="511">
        <f t="shared" ref="I14:S14" si="11">I2*$D$14</f>
        <v>344603764.7568</v>
      </c>
      <c r="J14" s="511">
        <f t="shared" si="11"/>
        <v>365279990.64220804</v>
      </c>
      <c r="K14" s="511">
        <f t="shared" si="11"/>
        <v>387196790.08074051</v>
      </c>
      <c r="L14" s="511">
        <f t="shared" si="11"/>
        <v>410428597.48558503</v>
      </c>
      <c r="M14" s="511">
        <f t="shared" si="11"/>
        <v>435054313.33472008</v>
      </c>
      <c r="N14" s="511">
        <f t="shared" si="11"/>
        <v>461157572.1348033</v>
      </c>
      <c r="O14" s="511">
        <f t="shared" si="11"/>
        <v>488827026.46289158</v>
      </c>
      <c r="P14" s="511">
        <f t="shared" si="11"/>
        <v>518156648.05066508</v>
      </c>
      <c r="Q14" s="511">
        <f t="shared" si="11"/>
        <v>549246046.93370497</v>
      </c>
      <c r="R14" s="511">
        <f t="shared" si="11"/>
        <v>582200809.74972737</v>
      </c>
      <c r="S14" s="511">
        <f t="shared" si="11"/>
        <v>617132858.33471096</v>
      </c>
    </row>
    <row r="15" spans="1:19" hidden="1" x14ac:dyDescent="0.3">
      <c r="A15" s="859"/>
      <c r="B15" s="866"/>
      <c r="C15" s="482" t="s">
        <v>870</v>
      </c>
      <c r="D15" s="512">
        <v>0.01</v>
      </c>
      <c r="E15" s="512"/>
      <c r="F15" s="512"/>
      <c r="G15" s="512"/>
      <c r="H15" s="513">
        <f>H2*$D$15</f>
        <v>162548945.64000002</v>
      </c>
      <c r="I15" s="513">
        <f t="shared" ref="I15:S15" si="12">I2*$D$15</f>
        <v>172301882.3784</v>
      </c>
      <c r="J15" s="513">
        <f t="shared" si="12"/>
        <v>182639995.32110402</v>
      </c>
      <c r="K15" s="513">
        <f t="shared" si="12"/>
        <v>193598395.04037026</v>
      </c>
      <c r="L15" s="513">
        <f t="shared" si="12"/>
        <v>205214298.74279252</v>
      </c>
      <c r="M15" s="513">
        <f t="shared" si="12"/>
        <v>217527156.66736004</v>
      </c>
      <c r="N15" s="513">
        <f t="shared" si="12"/>
        <v>230578786.06740165</v>
      </c>
      <c r="O15" s="513">
        <f t="shared" si="12"/>
        <v>244413513.23144579</v>
      </c>
      <c r="P15" s="513">
        <f t="shared" si="12"/>
        <v>259078324.02533254</v>
      </c>
      <c r="Q15" s="513">
        <f t="shared" si="12"/>
        <v>274623023.46685249</v>
      </c>
      <c r="R15" s="513">
        <f t="shared" si="12"/>
        <v>291100404.87486368</v>
      </c>
      <c r="S15" s="513">
        <f t="shared" si="12"/>
        <v>308566429.16735548</v>
      </c>
    </row>
    <row r="16" spans="1:19" hidden="1" x14ac:dyDescent="0.3">
      <c r="A16" s="860">
        <v>8</v>
      </c>
      <c r="B16" s="867">
        <f>D16+D17</f>
        <v>0.09</v>
      </c>
      <c r="C16" s="487" t="s">
        <v>871</v>
      </c>
      <c r="D16" s="514">
        <v>0.03</v>
      </c>
      <c r="E16" s="514"/>
      <c r="F16" s="514"/>
      <c r="G16" s="514"/>
      <c r="H16" s="515">
        <f>H2*$D$16</f>
        <v>487646836.91999996</v>
      </c>
      <c r="I16" s="515">
        <f t="shared" ref="I16:S16" si="13">I2*$D$16</f>
        <v>516905647.13519996</v>
      </c>
      <c r="J16" s="515">
        <f t="shared" si="13"/>
        <v>547919985.96331203</v>
      </c>
      <c r="K16" s="515">
        <f t="shared" si="13"/>
        <v>580795185.1211108</v>
      </c>
      <c r="L16" s="515">
        <f t="shared" si="13"/>
        <v>615642896.22837746</v>
      </c>
      <c r="M16" s="515">
        <f t="shared" si="13"/>
        <v>652581470.00208008</v>
      </c>
      <c r="N16" s="515">
        <f t="shared" si="13"/>
        <v>691736358.20220494</v>
      </c>
      <c r="O16" s="515">
        <f t="shared" si="13"/>
        <v>733240539.69433725</v>
      </c>
      <c r="P16" s="515">
        <f t="shared" si="13"/>
        <v>777234972.07599759</v>
      </c>
      <c r="Q16" s="515">
        <f t="shared" si="13"/>
        <v>823869070.4005574</v>
      </c>
      <c r="R16" s="515">
        <f t="shared" si="13"/>
        <v>873301214.62459099</v>
      </c>
      <c r="S16" s="515">
        <f t="shared" si="13"/>
        <v>925699287.50206649</v>
      </c>
    </row>
    <row r="17" spans="1:20" hidden="1" x14ac:dyDescent="0.3">
      <c r="A17" s="861"/>
      <c r="B17" s="868"/>
      <c r="C17" s="516" t="s">
        <v>872</v>
      </c>
      <c r="D17" s="517">
        <v>0.06</v>
      </c>
      <c r="E17" s="517"/>
      <c r="F17" s="517"/>
      <c r="G17" s="517"/>
      <c r="H17" s="499">
        <f>H2*$D$17</f>
        <v>975293673.83999991</v>
      </c>
      <c r="I17" s="499">
        <f t="shared" ref="I17:S17" si="14">I2*$D$17</f>
        <v>1033811294.2703999</v>
      </c>
      <c r="J17" s="499">
        <f t="shared" si="14"/>
        <v>1095839971.9266241</v>
      </c>
      <c r="K17" s="499">
        <f t="shared" si="14"/>
        <v>1161590370.2422216</v>
      </c>
      <c r="L17" s="499">
        <f t="shared" si="14"/>
        <v>1231285792.4567549</v>
      </c>
      <c r="M17" s="499">
        <f t="shared" si="14"/>
        <v>1305162940.0041602</v>
      </c>
      <c r="N17" s="499">
        <f t="shared" si="14"/>
        <v>1383472716.4044099</v>
      </c>
      <c r="O17" s="499">
        <f t="shared" si="14"/>
        <v>1466481079.3886745</v>
      </c>
      <c r="P17" s="499">
        <f t="shared" si="14"/>
        <v>1554469944.1519952</v>
      </c>
      <c r="Q17" s="499">
        <f t="shared" si="14"/>
        <v>1647738140.8011148</v>
      </c>
      <c r="R17" s="499">
        <f t="shared" si="14"/>
        <v>1746602429.249182</v>
      </c>
      <c r="S17" s="499">
        <f t="shared" si="14"/>
        <v>1851398575.004133</v>
      </c>
    </row>
    <row r="18" spans="1:20" hidden="1" x14ac:dyDescent="0.3">
      <c r="C18" s="863" t="s">
        <v>873</v>
      </c>
      <c r="D18" s="863"/>
      <c r="E18" s="551"/>
      <c r="F18" s="555"/>
      <c r="G18" s="555"/>
      <c r="H18" s="491">
        <f>SUM(H3:H17)</f>
        <v>16254894564</v>
      </c>
      <c r="I18" s="491">
        <f t="shared" ref="I18:S18" si="15">SUM(I3:I17)</f>
        <v>17230188237.84</v>
      </c>
      <c r="J18" s="491">
        <f t="shared" si="15"/>
        <v>18263999532.110401</v>
      </c>
      <c r="K18" s="491">
        <f t="shared" si="15"/>
        <v>19359839504.037029</v>
      </c>
      <c r="L18" s="491">
        <f t="shared" si="15"/>
        <v>20521429874.279251</v>
      </c>
      <c r="M18" s="491">
        <f t="shared" si="15"/>
        <v>21752715666.736004</v>
      </c>
      <c r="N18" s="491">
        <f t="shared" si="15"/>
        <v>23057878606.740166</v>
      </c>
      <c r="O18" s="491">
        <f t="shared" si="15"/>
        <v>24441351323.144573</v>
      </c>
      <c r="P18" s="491">
        <f t="shared" si="15"/>
        <v>25907832402.533257</v>
      </c>
      <c r="Q18" s="491">
        <f t="shared" si="15"/>
        <v>27462302346.685249</v>
      </c>
      <c r="R18" s="491">
        <f t="shared" si="15"/>
        <v>29110040487.486378</v>
      </c>
      <c r="S18" s="491">
        <f t="shared" si="15"/>
        <v>30856642916.73555</v>
      </c>
    </row>
    <row r="19" spans="1:20" hidden="1" x14ac:dyDescent="0.3">
      <c r="C19" s="864" t="s">
        <v>874</v>
      </c>
      <c r="D19" s="864"/>
      <c r="E19" s="552"/>
      <c r="F19" s="556"/>
      <c r="G19" s="556"/>
      <c r="H19" s="484">
        <f>H2-H18</f>
        <v>0</v>
      </c>
      <c r="I19" s="484">
        <f t="shared" ref="I19:S19" si="16">I2-I18</f>
        <v>0</v>
      </c>
      <c r="J19" s="484">
        <f t="shared" si="16"/>
        <v>0</v>
      </c>
      <c r="K19" s="484">
        <f t="shared" si="16"/>
        <v>0</v>
      </c>
      <c r="L19" s="484">
        <f t="shared" si="16"/>
        <v>0</v>
      </c>
      <c r="M19" s="484">
        <f t="shared" si="16"/>
        <v>0</v>
      </c>
      <c r="N19" s="484">
        <f t="shared" si="16"/>
        <v>0</v>
      </c>
      <c r="O19" s="484">
        <f t="shared" si="16"/>
        <v>0</v>
      </c>
      <c r="P19" s="484">
        <f t="shared" si="16"/>
        <v>0</v>
      </c>
      <c r="Q19" s="484">
        <f t="shared" si="16"/>
        <v>0</v>
      </c>
      <c r="R19" s="484">
        <f t="shared" si="16"/>
        <v>0</v>
      </c>
      <c r="S19" s="484">
        <f t="shared" si="16"/>
        <v>0</v>
      </c>
    </row>
    <row r="20" spans="1:20" ht="17.25" thickBot="1" x14ac:dyDescent="0.35"/>
    <row r="21" spans="1:20" ht="17.25" thickBot="1" x14ac:dyDescent="0.35">
      <c r="A21" s="597" t="s">
        <v>884</v>
      </c>
      <c r="B21" s="845" t="s">
        <v>883</v>
      </c>
      <c r="C21" s="846"/>
      <c r="D21" s="598" t="s">
        <v>36</v>
      </c>
      <c r="E21" s="622">
        <v>2022</v>
      </c>
      <c r="F21" s="611"/>
      <c r="G21" s="611"/>
      <c r="H21" s="610">
        <v>2022</v>
      </c>
      <c r="I21" s="623">
        <v>2023</v>
      </c>
      <c r="J21" s="623">
        <v>2024</v>
      </c>
      <c r="K21" s="623">
        <v>2025</v>
      </c>
      <c r="L21" s="623">
        <v>2026</v>
      </c>
      <c r="M21" s="623">
        <v>2027</v>
      </c>
      <c r="N21" s="623">
        <v>2028</v>
      </c>
      <c r="O21" s="623">
        <v>2029</v>
      </c>
      <c r="P21" s="623">
        <v>2030</v>
      </c>
      <c r="Q21" s="623">
        <v>2031</v>
      </c>
      <c r="R21" s="623">
        <v>2032</v>
      </c>
      <c r="S21" s="624">
        <v>2033</v>
      </c>
    </row>
    <row r="22" spans="1:20" x14ac:dyDescent="0.3">
      <c r="A22" s="852">
        <v>1</v>
      </c>
      <c r="B22" s="848">
        <f>SUM(C22:C28)</f>
        <v>0.1492301519507063</v>
      </c>
      <c r="C22" s="603">
        <f t="shared" ref="C22:C28" si="17">((T22))/(T$60)</f>
        <v>1.2028716886238789E-2</v>
      </c>
      <c r="D22" s="612" t="s">
        <v>48</v>
      </c>
      <c r="E22" s="613">
        <f>(G22*$E$29)</f>
        <v>128495376.56240207</v>
      </c>
      <c r="F22" s="605"/>
      <c r="G22" s="606">
        <f>(H22)/$H$29</f>
        <v>3.1339482472188707E-2</v>
      </c>
      <c r="H22" s="607">
        <v>91027409.558400005</v>
      </c>
      <c r="I22" s="608">
        <f>DISTRIBUCION!Q10</f>
        <v>156794712.96434402</v>
      </c>
      <c r="J22" s="608">
        <f>DISTRIBUCION!R10</f>
        <v>268480793.12202293</v>
      </c>
      <c r="K22" s="608">
        <f>DISTRIBUCION!S10</f>
        <v>311693416.01499611</v>
      </c>
      <c r="L22" s="608">
        <f>DISTRIBUCION!T10</f>
        <v>263567404.61194134</v>
      </c>
      <c r="M22" s="608">
        <f>DISTRIBUCION!U10</f>
        <v>395899425.13459533</v>
      </c>
      <c r="N22" s="608">
        <f>DISTRIBUCION!V10</f>
        <v>296038890.93104118</v>
      </c>
      <c r="O22" s="608">
        <f>DISTRIBUCION!W10</f>
        <v>393505756.30262768</v>
      </c>
      <c r="P22" s="608">
        <f>DISTRIBUCION!X10</f>
        <v>326438688.27191901</v>
      </c>
      <c r="Q22" s="608">
        <f>DISTRIBUCION!Y10</f>
        <v>499813902.70967162</v>
      </c>
      <c r="R22" s="608">
        <f>DISTRIBUCION!Z10</f>
        <v>366786510.14232826</v>
      </c>
      <c r="S22" s="609">
        <f>DISTRIBUCION!AA10</f>
        <v>561590901.0845871</v>
      </c>
      <c r="T22" s="522">
        <f>AVERAGE(S22+R22+Q22+P22+O22+N22+M22+L22+K22+J22+I22+E22)</f>
        <v>3969105777.8524771</v>
      </c>
    </row>
    <row r="23" spans="1:20" x14ac:dyDescent="0.3">
      <c r="A23" s="853"/>
      <c r="B23" s="849"/>
      <c r="C23" s="518">
        <f t="shared" si="17"/>
        <v>1.8633499653455208E-3</v>
      </c>
      <c r="D23" s="614" t="s">
        <v>73</v>
      </c>
      <c r="E23" s="615">
        <f t="shared" ref="E23:E28" si="18">(G23*$E$29)</f>
        <v>40154805.175750643</v>
      </c>
      <c r="F23" s="557"/>
      <c r="G23" s="564">
        <f t="shared" ref="G23:G26" si="19">(H23)/$H$29</f>
        <v>9.7935882725589708E-3</v>
      </c>
      <c r="H23" s="519">
        <v>28446065.487000003</v>
      </c>
      <c r="I23" s="520">
        <f>DISTRIBUCION!Q13</f>
        <v>30152829.416220006</v>
      </c>
      <c r="J23" s="520">
        <f>DISTRIBUCION!R13</f>
        <v>63923998.362386405</v>
      </c>
      <c r="K23" s="520">
        <f>DISTRIBUCION!S13</f>
        <v>33879719.132064797</v>
      </c>
      <c r="L23" s="520">
        <f>DISTRIBUCION!T13</f>
        <v>35912502.279988699</v>
      </c>
      <c r="M23" s="520">
        <f>DISTRIBUCION!U13</f>
        <v>38067252.416788012</v>
      </c>
      <c r="N23" s="520">
        <f>DISTRIBUCION!V13</f>
        <v>80702575.123590589</v>
      </c>
      <c r="O23" s="520">
        <f>DISTRIBUCION!W13</f>
        <v>42772364.815503016</v>
      </c>
      <c r="P23" s="520">
        <f>DISTRIBUCION!X13</f>
        <v>45338706.704433203</v>
      </c>
      <c r="Q23" s="520">
        <f>DISTRIBUCION!Y13</f>
        <v>48059029.106699198</v>
      </c>
      <c r="R23" s="520">
        <f>DISTRIBUCION!Z13</f>
        <v>101885141.7062023</v>
      </c>
      <c r="S23" s="521">
        <f>DISTRIBUCION!AA13</f>
        <v>53999125.104287222</v>
      </c>
      <c r="T23" s="522">
        <f t="shared" ref="T23:T60" si="20">AVERAGE(S23+R23+Q23+P23+O23+N23+M23+L23+K23+J23+I23+E23)</f>
        <v>614848049.34391403</v>
      </c>
    </row>
    <row r="24" spans="1:20" x14ac:dyDescent="0.3">
      <c r="A24" s="853"/>
      <c r="B24" s="849"/>
      <c r="C24" s="518">
        <f t="shared" si="17"/>
        <v>8.1958689974256552E-2</v>
      </c>
      <c r="D24" s="614" t="s">
        <v>83</v>
      </c>
      <c r="E24" s="615">
        <f t="shared" si="18"/>
        <v>3612832744.6821389</v>
      </c>
      <c r="F24" s="557"/>
      <c r="G24" s="564">
        <f t="shared" si="19"/>
        <v>0.88115472716584031</v>
      </c>
      <c r="H24" s="519">
        <v>2559366840.3817601</v>
      </c>
      <c r="I24" s="520">
        <f>DISTRIBUCION!Q22</f>
        <v>1801377421.3988659</v>
      </c>
      <c r="J24" s="520">
        <f>DISTRIBUCION!R22</f>
        <v>1842563723.8228722</v>
      </c>
      <c r="K24" s="520">
        <f>DISTRIBUCION!S22</f>
        <v>1712758858.4545996</v>
      </c>
      <c r="L24" s="520">
        <f>DISTRIBUCION!T22</f>
        <v>1813028786.0312591</v>
      </c>
      <c r="M24" s="520">
        <f>DISTRIBUCION!U22</f>
        <v>1956892280.2063813</v>
      </c>
      <c r="N24" s="520">
        <f>DISTRIBUCION!V22</f>
        <v>2266115688.4238038</v>
      </c>
      <c r="O24" s="520">
        <f>DISTRIBUCION!W22</f>
        <v>2110452033.803808</v>
      </c>
      <c r="P24" s="520">
        <f>DISTRIBUCION!X22</f>
        <v>2400750507.3203053</v>
      </c>
      <c r="Q24" s="520">
        <f>DISTRIBUCION!Y22</f>
        <v>2413589269.3215051</v>
      </c>
      <c r="R24" s="520">
        <f>DISTRIBUCION!Z22</f>
        <v>2808085359.228694</v>
      </c>
      <c r="S24" s="521">
        <f>DISTRIBUCION!AA22</f>
        <v>2305394578.0876789</v>
      </c>
      <c r="T24" s="522">
        <f t="shared" si="20"/>
        <v>27043841250.781914</v>
      </c>
    </row>
    <row r="25" spans="1:20" x14ac:dyDescent="0.3">
      <c r="A25" s="853"/>
      <c r="B25" s="849"/>
      <c r="C25" s="518">
        <f t="shared" si="17"/>
        <v>6.36693454027771E-3</v>
      </c>
      <c r="D25" s="614" t="s">
        <v>120</v>
      </c>
      <c r="E25" s="615">
        <f t="shared" si="18"/>
        <v>117787428.51553522</v>
      </c>
      <c r="F25" s="557"/>
      <c r="G25" s="564">
        <f t="shared" si="19"/>
        <v>2.8727858932839644E-2</v>
      </c>
      <c r="H25" s="519">
        <v>83441792.095200002</v>
      </c>
      <c r="I25" s="520">
        <f>DISTRIBUCION!Q33</f>
        <v>168855844.73083201</v>
      </c>
      <c r="J25" s="520">
        <f>DISTRIBUCION!R33</f>
        <v>153417596.06972739</v>
      </c>
      <c r="K25" s="520">
        <f>DISTRIBUCION!S33</f>
        <v>189726427.13956288</v>
      </c>
      <c r="L25" s="520">
        <f>DISTRIBUCION!T33</f>
        <v>105343340.02130017</v>
      </c>
      <c r="M25" s="520">
        <f>DISTRIBUCION!U33</f>
        <v>111663940.42257816</v>
      </c>
      <c r="N25" s="520">
        <f>DISTRIBUCION!V33</f>
        <v>193686180.29661742</v>
      </c>
      <c r="O25" s="520">
        <f>DISTRIBUCION!W33</f>
        <v>239525242.9668169</v>
      </c>
      <c r="P25" s="520">
        <f>DISTRIBUCION!X33</f>
        <v>132993539.66633737</v>
      </c>
      <c r="Q25" s="520">
        <f>DISTRIBUCION!Y33</f>
        <v>140973152.04631764</v>
      </c>
      <c r="R25" s="520">
        <f>DISTRIBUCION!Z33</f>
        <v>244524340.09488553</v>
      </c>
      <c r="S25" s="521">
        <f>DISTRIBUCION!AA33</f>
        <v>302395100.58400846</v>
      </c>
      <c r="T25" s="522">
        <f t="shared" si="20"/>
        <v>2100892132.5545189</v>
      </c>
    </row>
    <row r="26" spans="1:20" x14ac:dyDescent="0.3">
      <c r="A26" s="853"/>
      <c r="B26" s="849"/>
      <c r="C26" s="518">
        <f t="shared" si="17"/>
        <v>5.0241083390328003E-3</v>
      </c>
      <c r="D26" s="614" t="s">
        <v>148</v>
      </c>
      <c r="E26" s="615">
        <f t="shared" si="18"/>
        <v>0</v>
      </c>
      <c r="F26" s="557"/>
      <c r="G26" s="564">
        <f t="shared" si="19"/>
        <v>0</v>
      </c>
      <c r="H26" s="519">
        <v>0</v>
      </c>
      <c r="I26" s="520">
        <f>DISTRIBUCION!Q40</f>
        <v>0</v>
      </c>
      <c r="J26" s="520">
        <f>DISTRIBUCION!R40</f>
        <v>85231997.816515207</v>
      </c>
      <c r="K26" s="520">
        <f>DISTRIBUCION!S40</f>
        <v>90345917.68550612</v>
      </c>
      <c r="L26" s="520">
        <f>DISTRIBUCION!T40</f>
        <v>143650009.11995479</v>
      </c>
      <c r="M26" s="520">
        <f>DISTRIBUCION!U40</f>
        <v>152269009.66715205</v>
      </c>
      <c r="N26" s="520">
        <f>DISTRIBUCION!V40</f>
        <v>161405150.24718118</v>
      </c>
      <c r="O26" s="520">
        <f>DISTRIBUCION!W40</f>
        <v>171089459.26201206</v>
      </c>
      <c r="P26" s="520">
        <f>DISTRIBUCION!X40</f>
        <v>241806435.75697708</v>
      </c>
      <c r="Q26" s="520">
        <f>DISTRIBUCION!Y40</f>
        <v>192236116.42679679</v>
      </c>
      <c r="R26" s="520">
        <f>DISTRIBUCION!Z40</f>
        <v>203770283.4124046</v>
      </c>
      <c r="S26" s="521">
        <f>DISTRIBUCION!AA40</f>
        <v>215996500.41714889</v>
      </c>
      <c r="T26" s="522">
        <f t="shared" si="20"/>
        <v>1657800879.8116486</v>
      </c>
    </row>
    <row r="27" spans="1:20" x14ac:dyDescent="0.3">
      <c r="A27" s="853"/>
      <c r="B27" s="849"/>
      <c r="C27" s="518">
        <f t="shared" si="17"/>
        <v>2.6597880710870974E-2</v>
      </c>
      <c r="D27" s="614" t="s">
        <v>165</v>
      </c>
      <c r="E27" s="615">
        <f t="shared" si="18"/>
        <v>200841275.06417304</v>
      </c>
      <c r="F27" s="557"/>
      <c r="G27" s="564">
        <f>(H27)/$H$29</f>
        <v>4.898434315657231E-2</v>
      </c>
      <c r="H27" s="519">
        <v>142277967.43036363</v>
      </c>
      <c r="I27" s="523">
        <f>DISTRIBUCION!Q48</f>
        <v>572913143.66690195</v>
      </c>
      <c r="J27" s="523">
        <f>DISTRIBUCION!R48</f>
        <v>470264766.47790623</v>
      </c>
      <c r="K27" s="523">
        <f>DISTRIBUCION!S48</f>
        <v>662993960.46680439</v>
      </c>
      <c r="L27" s="523">
        <f>DISTRIBUCION!T48</f>
        <v>856636727.97861159</v>
      </c>
      <c r="M27" s="523">
        <f>DISTRIBUCION!U48</f>
        <v>744839590.2748481</v>
      </c>
      <c r="N27" s="523">
        <f>DISTRIBUCION!V48</f>
        <v>593485524.95798922</v>
      </c>
      <c r="O27" s="523">
        <f>DISTRIBUCION!W48</f>
        <v>836791046.49733651</v>
      </c>
      <c r="P27" s="523">
        <f>DISTRIBUCION!X48</f>
        <v>861032825.86953938</v>
      </c>
      <c r="Q27" s="523">
        <f>DISTRIBUCION!Y48</f>
        <v>940096354.20253754</v>
      </c>
      <c r="R27" s="523">
        <f>DISTRIBUCION!Z48</f>
        <v>749003010.56690335</v>
      </c>
      <c r="S27" s="524">
        <f>DISTRIBUCION!AA48</f>
        <v>1287582508.0873263</v>
      </c>
      <c r="T27" s="522">
        <f t="shared" si="20"/>
        <v>8776480734.110878</v>
      </c>
    </row>
    <row r="28" spans="1:20" ht="17.25" thickBot="1" x14ac:dyDescent="0.35">
      <c r="A28" s="854"/>
      <c r="B28" s="850"/>
      <c r="C28" s="604">
        <f t="shared" si="17"/>
        <v>1.5390471534683954E-2</v>
      </c>
      <c r="D28" s="616" t="s">
        <v>885</v>
      </c>
      <c r="E28" s="615">
        <f t="shared" si="18"/>
        <v>0</v>
      </c>
      <c r="F28" s="558"/>
      <c r="G28" s="564">
        <f>(H28)/$H$29</f>
        <v>0</v>
      </c>
      <c r="H28" s="525">
        <v>0</v>
      </c>
      <c r="I28" s="526">
        <f>DISTRIBUCION!Q52</f>
        <v>339200000</v>
      </c>
      <c r="J28" s="526">
        <f>DISTRIBUCION!R52</f>
        <v>359552000</v>
      </c>
      <c r="K28" s="526">
        <f>DISTRIBUCION!S52</f>
        <v>381125120</v>
      </c>
      <c r="L28" s="526">
        <f>DISTRIBUCION!T52</f>
        <v>403992627.19999999</v>
      </c>
      <c r="M28" s="526">
        <f>DISTRIBUCION!U52</f>
        <v>428232184.83200002</v>
      </c>
      <c r="N28" s="526">
        <f>DISTRIBUCION!V52</f>
        <v>453926115.92191994</v>
      </c>
      <c r="O28" s="526">
        <f>DISTRIBUCION!W52</f>
        <v>481161682.87723517</v>
      </c>
      <c r="P28" s="526">
        <f>DISTRIBUCION!X52</f>
        <v>510031383.84986931</v>
      </c>
      <c r="Q28" s="526">
        <f>DISTRIBUCION!Y52</f>
        <v>540633266.88086152</v>
      </c>
      <c r="R28" s="526">
        <f>DISTRIBUCION!Z52</f>
        <v>573071262.89371324</v>
      </c>
      <c r="S28" s="527">
        <f>DISTRIBUCION!AA52</f>
        <v>607455538.66733599</v>
      </c>
      <c r="T28" s="522">
        <f t="shared" si="20"/>
        <v>5078381183.1229343</v>
      </c>
    </row>
    <row r="29" spans="1:20" x14ac:dyDescent="0.3">
      <c r="A29" s="599"/>
      <c r="B29" s="600"/>
      <c r="C29" s="601"/>
      <c r="D29" s="602"/>
      <c r="E29" s="565">
        <v>4100111630</v>
      </c>
      <c r="F29" s="559"/>
      <c r="G29" s="559"/>
      <c r="H29" s="532">
        <f>H22+H23+H24+H25+H26+H27+H28</f>
        <v>2904560074.952724</v>
      </c>
      <c r="I29" s="533">
        <f>DISTRIBUCION!Q53</f>
        <v>3069293952.1771641</v>
      </c>
      <c r="J29" s="533">
        <f>DISTRIBUCION!R53</f>
        <v>3243434875.6714306</v>
      </c>
      <c r="K29" s="533">
        <f>DISTRIBUCION!S53</f>
        <v>3382523418.8935342</v>
      </c>
      <c r="L29" s="533">
        <f>DISTRIBUCION!T53</f>
        <v>3622131397.2430558</v>
      </c>
      <c r="M29" s="533">
        <f>DISTRIBUCION!U53</f>
        <v>3827863682.9543433</v>
      </c>
      <c r="N29" s="533">
        <f>DISTRIBUCION!V53</f>
        <v>4045360125.9021435</v>
      </c>
      <c r="O29" s="533">
        <f>DISTRIBUCION!W53</f>
        <v>4275297586.5253391</v>
      </c>
      <c r="P29" s="533">
        <f>DISTRIBUCION!X53</f>
        <v>4518392087.4393806</v>
      </c>
      <c r="Q29" s="533">
        <f>DISTRIBUCION!Y53</f>
        <v>4775401090.6943893</v>
      </c>
      <c r="R29" s="533">
        <f>DISTRIBUCION!Z53</f>
        <v>5047125908.0451317</v>
      </c>
      <c r="S29" s="534">
        <f>DISTRIBUCION!AA53</f>
        <v>5334414252.0323725</v>
      </c>
      <c r="T29" s="522">
        <f t="shared" si="20"/>
        <v>49241350007.578278</v>
      </c>
    </row>
    <row r="30" spans="1:20" x14ac:dyDescent="0.3">
      <c r="A30" s="851">
        <v>2</v>
      </c>
      <c r="B30" s="847">
        <f>C30+C31+C32</f>
        <v>0.14477183424468931</v>
      </c>
      <c r="C30" s="518">
        <f>((T30))/(T$60)</f>
        <v>7.438679147157394E-2</v>
      </c>
      <c r="D30" s="614" t="s">
        <v>190</v>
      </c>
      <c r="E30" s="574">
        <f>(G30*$E$33)</f>
        <v>1947001165.8492222</v>
      </c>
      <c r="F30" s="557"/>
      <c r="G30" s="564">
        <f>(H30)/$H$33</f>
        <v>0.40126899850534853</v>
      </c>
      <c r="H30" s="523">
        <v>1089747410.9338362</v>
      </c>
      <c r="I30" s="520">
        <f>DISTRIBUCION!Q80</f>
        <v>1495429905.9830303</v>
      </c>
      <c r="J30" s="520">
        <f>DISTRIBUCION!R80</f>
        <v>1229465701.3392534</v>
      </c>
      <c r="K30" s="520">
        <f>DISTRIBUCION!S80</f>
        <v>1522126450.9495258</v>
      </c>
      <c r="L30" s="520">
        <f>DISTRIBUCION!T80</f>
        <v>1868590620.4804821</v>
      </c>
      <c r="M30" s="520">
        <f>DISTRIBUCION!U80</f>
        <v>1975471948.7870965</v>
      </c>
      <c r="N30" s="520">
        <f>DISTRIBUCION!V80</f>
        <v>2106043003.3509796</v>
      </c>
      <c r="O30" s="520">
        <f>DISTRIBUCION!W80</f>
        <v>2208044113.3400149</v>
      </c>
      <c r="P30" s="520">
        <f>DISTRIBUCION!X80</f>
        <v>2334467624.7993369</v>
      </c>
      <c r="Q30" s="520">
        <f>DISTRIBUCION!Y80</f>
        <v>2468173590.1791635</v>
      </c>
      <c r="R30" s="520">
        <f>DISTRIBUCION!Z80</f>
        <v>2631389398.6725459</v>
      </c>
      <c r="S30" s="521">
        <f>DISTRIBUCION!AA80</f>
        <v>2759144630.8597412</v>
      </c>
      <c r="T30" s="522">
        <f t="shared" si="20"/>
        <v>24545348154.590385</v>
      </c>
    </row>
    <row r="31" spans="1:20" x14ac:dyDescent="0.3">
      <c r="A31" s="851"/>
      <c r="B31" s="847"/>
      <c r="C31" s="518">
        <f>((T31))/(T$60)</f>
        <v>5.3944237877361544E-2</v>
      </c>
      <c r="D31" s="614" t="s">
        <v>289</v>
      </c>
      <c r="E31" s="574">
        <f t="shared" ref="E31:E32" si="21">(G31*$E$33)</f>
        <v>2469480453.8558335</v>
      </c>
      <c r="F31" s="557"/>
      <c r="G31" s="564">
        <f t="shared" ref="G31:G32" si="22">(H31)/$H$33</f>
        <v>0.50894984858165315</v>
      </c>
      <c r="H31" s="523">
        <v>1382181982.2934363</v>
      </c>
      <c r="I31" s="520">
        <f>DISTRIBUCION!Q90</f>
        <v>1120414575.1106062</v>
      </c>
      <c r="J31" s="520">
        <f>DISTRIBUCION!R90</f>
        <v>1538708739.1063645</v>
      </c>
      <c r="K31" s="520">
        <f>DISTRIBUCION!S90</f>
        <v>1355487513.4133253</v>
      </c>
      <c r="L31" s="520">
        <f>DISTRIBUCION!T90</f>
        <v>1231492998.8767531</v>
      </c>
      <c r="M31" s="520">
        <f>DISTRIBUCION!U90</f>
        <v>1305267638.8808503</v>
      </c>
      <c r="N31" s="520">
        <f>DISTRIBUCION!V90</f>
        <v>1365924458.2837849</v>
      </c>
      <c r="O31" s="520">
        <f>DISTRIBUCION!W90</f>
        <v>1099723799.7877448</v>
      </c>
      <c r="P31" s="520">
        <f>DISTRIBUCION!X90</f>
        <v>1554191656.4782686</v>
      </c>
      <c r="Q31" s="520">
        <f>DISTRIBUCION!Y90</f>
        <v>1647303445.6654873</v>
      </c>
      <c r="R31" s="520">
        <f>DISTRIBUCION!Z90</f>
        <v>1724189366.897697</v>
      </c>
      <c r="S31" s="521">
        <f>DISTRIBUCION!AA90</f>
        <v>1387750979.8473363</v>
      </c>
      <c r="T31" s="522">
        <f t="shared" si="20"/>
        <v>17799935626.204056</v>
      </c>
    </row>
    <row r="32" spans="1:20" x14ac:dyDescent="0.3">
      <c r="A32" s="851"/>
      <c r="B32" s="847"/>
      <c r="C32" s="518">
        <f>((T32))/(T$60)</f>
        <v>1.6440804895753836E-2</v>
      </c>
      <c r="D32" s="614" t="s">
        <v>328</v>
      </c>
      <c r="E32" s="574">
        <f t="shared" si="21"/>
        <v>435627995.29494411</v>
      </c>
      <c r="F32" s="557"/>
      <c r="G32" s="564">
        <f t="shared" si="22"/>
        <v>8.9781152912998263E-2</v>
      </c>
      <c r="H32" s="523">
        <v>243823418.45999998</v>
      </c>
      <c r="I32" s="520">
        <f>DISTRIBUCION!Q97</f>
        <v>258452823.56759998</v>
      </c>
      <c r="J32" s="520">
        <f>DISTRIBUCION!R97</f>
        <v>273959992.98165601</v>
      </c>
      <c r="K32" s="520">
        <f>DISTRIBUCION!S97</f>
        <v>580795185.1211108</v>
      </c>
      <c r="L32" s="520">
        <f>DISTRIBUCION!T97</f>
        <v>307821448.11418873</v>
      </c>
      <c r="M32" s="520">
        <f>DISTRIBUCION!U97</f>
        <v>326290735.00104004</v>
      </c>
      <c r="N32" s="520">
        <f>DISTRIBUCION!V97</f>
        <v>345868179.10110247</v>
      </c>
      <c r="O32" s="520">
        <f>DISTRIBUCION!W97</f>
        <v>733240539.69433761</v>
      </c>
      <c r="P32" s="520">
        <f>DISTRIBUCION!X97</f>
        <v>388617486.0379988</v>
      </c>
      <c r="Q32" s="520">
        <f>DISTRIBUCION!Y97</f>
        <v>411934535.2002787</v>
      </c>
      <c r="R32" s="520">
        <f>DISTRIBUCION!Z97</f>
        <v>436650607.3122955</v>
      </c>
      <c r="S32" s="521">
        <f>DISTRIBUCION!AA97</f>
        <v>925699287.50206625</v>
      </c>
      <c r="T32" s="522">
        <f t="shared" si="20"/>
        <v>5424958814.9286184</v>
      </c>
    </row>
    <row r="33" spans="1:20" x14ac:dyDescent="0.3">
      <c r="A33" s="528"/>
      <c r="B33" s="529"/>
      <c r="C33" s="530"/>
      <c r="D33" s="531"/>
      <c r="E33" s="560">
        <v>4852109615</v>
      </c>
      <c r="F33" s="560"/>
      <c r="G33" s="560"/>
      <c r="H33" s="535">
        <f>H32+H31+H30</f>
        <v>2715752811.6872725</v>
      </c>
      <c r="I33" s="536">
        <f t="shared" ref="I33:S33" si="23">I32+I31+I30</f>
        <v>2874297304.6612368</v>
      </c>
      <c r="J33" s="536">
        <f t="shared" si="23"/>
        <v>3042134433.4272738</v>
      </c>
      <c r="K33" s="536">
        <f t="shared" si="23"/>
        <v>3458409149.4839621</v>
      </c>
      <c r="L33" s="536">
        <f t="shared" si="23"/>
        <v>3407905067.4714241</v>
      </c>
      <c r="M33" s="536">
        <f t="shared" si="23"/>
        <v>3607030322.6689868</v>
      </c>
      <c r="N33" s="536">
        <f t="shared" si="23"/>
        <v>3817835640.7358665</v>
      </c>
      <c r="O33" s="536">
        <f t="shared" si="23"/>
        <v>4041008452.8220973</v>
      </c>
      <c r="P33" s="536">
        <f t="shared" si="23"/>
        <v>4277276767.3156042</v>
      </c>
      <c r="Q33" s="536">
        <f t="shared" si="23"/>
        <v>4527411571.0449295</v>
      </c>
      <c r="R33" s="536">
        <f t="shared" si="23"/>
        <v>4792229372.8825378</v>
      </c>
      <c r="S33" s="537">
        <f t="shared" si="23"/>
        <v>5072594898.2091436</v>
      </c>
      <c r="T33" s="522">
        <f t="shared" si="20"/>
        <v>47770242595.723068</v>
      </c>
    </row>
    <row r="34" spans="1:20" x14ac:dyDescent="0.3">
      <c r="A34" s="851">
        <v>3</v>
      </c>
      <c r="B34" s="847">
        <f>C34+C35+C36</f>
        <v>0.34509338999607203</v>
      </c>
      <c r="C34" s="518">
        <f>((T34))/(T$60)</f>
        <v>0.19478243135295711</v>
      </c>
      <c r="D34" s="614" t="s">
        <v>351</v>
      </c>
      <c r="E34" s="574">
        <f>(G34*$E$37)</f>
        <v>2344791609.0210752</v>
      </c>
      <c r="F34" s="557"/>
      <c r="G34" s="564">
        <f>(H34)/$H$37</f>
        <v>0.6437654229726727</v>
      </c>
      <c r="H34" s="523">
        <v>4888695399.3291664</v>
      </c>
      <c r="I34" s="520">
        <f>DISTRIBUCION!Q119</f>
        <v>3834262500.5410004</v>
      </c>
      <c r="J34" s="520">
        <f>DISTRIBUCION!R119</f>
        <v>4949862627.1789808</v>
      </c>
      <c r="K34" s="520">
        <f>DISTRIBUCION!S119</f>
        <v>4788526250.9587955</v>
      </c>
      <c r="L34" s="520">
        <f>DISTRIBUCION!T119</f>
        <v>5003419585.3108034</v>
      </c>
      <c r="M34" s="520">
        <f>DISTRIBUCION!U119</f>
        <v>4288731404.059876</v>
      </c>
      <c r="N34" s="520">
        <f>DISTRIBUCION!V119</f>
        <v>6241780629.1614809</v>
      </c>
      <c r="O34" s="520">
        <f>DISTRIBUCION!W119</f>
        <v>4814385554.3325377</v>
      </c>
      <c r="P34" s="520">
        <f>DISTRIBUCION!X119</f>
        <v>5956769277.4307032</v>
      </c>
      <c r="Q34" s="520">
        <f>DISTRIBUCION!Y119</f>
        <v>6777671287.1580801</v>
      </c>
      <c r="R34" s="520">
        <f>DISTRIBUCION!Z119</f>
        <v>8144129289.3736534</v>
      </c>
      <c r="S34" s="521">
        <f>DISTRIBUCION!AA119</f>
        <v>7127868011.1526165</v>
      </c>
      <c r="T34" s="522">
        <f t="shared" si="20"/>
        <v>64272198025.679596</v>
      </c>
    </row>
    <row r="35" spans="1:20" x14ac:dyDescent="0.3">
      <c r="A35" s="851"/>
      <c r="B35" s="847"/>
      <c r="C35" s="518">
        <f>((T35))/(T$60)</f>
        <v>0.14376460439656419</v>
      </c>
      <c r="D35" s="614" t="s">
        <v>396</v>
      </c>
      <c r="E35" s="574">
        <f t="shared" ref="E35:E36" si="24">(G35*$E$37)</f>
        <v>1078528704.3895297</v>
      </c>
      <c r="F35" s="557"/>
      <c r="G35" s="564">
        <f t="shared" ref="G35:G36" si="25">(H35)/$H$37</f>
        <v>0.29611138358660583</v>
      </c>
      <c r="H35" s="523">
        <v>2248642606.4083333</v>
      </c>
      <c r="I35" s="520">
        <f>DISTRIBUCION!Q138</f>
        <v>3548697970.8109999</v>
      </c>
      <c r="J35" s="520">
        <f>DISTRIBUCION!R138</f>
        <v>2853936432.4541402</v>
      </c>
      <c r="K35" s="520">
        <f>DISTRIBUCION!S138</f>
        <v>3460254760.2523136</v>
      </c>
      <c r="L35" s="520">
        <f>DISTRIBUCION!T138</f>
        <v>3160916306.4104719</v>
      </c>
      <c r="M35" s="520">
        <f>DISTRIBUCION!U138</f>
        <v>4928097444.8609247</v>
      </c>
      <c r="N35" s="520">
        <f>DISTRIBUCION!V138</f>
        <v>3501147809.2055688</v>
      </c>
      <c r="O35" s="520">
        <f>DISTRIBUCION!W138</f>
        <v>5484862941.7730846</v>
      </c>
      <c r="P35" s="520">
        <f>DISTRIBUCION!X138</f>
        <v>4930765697.4496365</v>
      </c>
      <c r="Q35" s="520">
        <f>DISTRIBUCION!Y138</f>
        <v>4731963933.6738796</v>
      </c>
      <c r="R35" s="520">
        <f>DISTRIBUCION!Z138</f>
        <v>4023374599.5399585</v>
      </c>
      <c r="S35" s="521">
        <f>DISTRIBUCION!AA138</f>
        <v>5735341193.669138</v>
      </c>
      <c r="T35" s="522">
        <f t="shared" si="20"/>
        <v>47437887794.489639</v>
      </c>
    </row>
    <row r="36" spans="1:20" x14ac:dyDescent="0.3">
      <c r="A36" s="851"/>
      <c r="B36" s="847"/>
      <c r="C36" s="518">
        <f>((T36))/(T$60)</f>
        <v>6.5463542465507294E-3</v>
      </c>
      <c r="D36" s="614" t="s">
        <v>465</v>
      </c>
      <c r="E36" s="574">
        <f t="shared" si="24"/>
        <v>218987156.58939525</v>
      </c>
      <c r="F36" s="557"/>
      <c r="G36" s="564">
        <f t="shared" si="25"/>
        <v>6.012319344072159E-2</v>
      </c>
      <c r="H36" s="523">
        <v>456570000</v>
      </c>
      <c r="I36" s="520">
        <f>DISTRIBUCION!Q140</f>
        <v>0</v>
      </c>
      <c r="J36" s="520">
        <f>DISTRIBUCION!R140</f>
        <v>0</v>
      </c>
      <c r="K36" s="520">
        <f>DISTRIBUCION!S140</f>
        <v>0</v>
      </c>
      <c r="L36" s="520">
        <f>DISTRIBUCION!T140</f>
        <v>554963688.5625</v>
      </c>
      <c r="M36" s="520">
        <f>DISTRIBUCION!U140</f>
        <v>0</v>
      </c>
      <c r="N36" s="520">
        <f>DISTRIBUCION!V140</f>
        <v>0</v>
      </c>
      <c r="O36" s="520">
        <f>DISTRIBUCION!W140</f>
        <v>642439839.97216415</v>
      </c>
      <c r="P36" s="520">
        <f>DISTRIBUCION!X140</f>
        <v>0</v>
      </c>
      <c r="Q36" s="520">
        <f>DISTRIBUCION!Y140</f>
        <v>0</v>
      </c>
      <c r="R36" s="520">
        <f>DISTRIBUCION!Z140</f>
        <v>743704419.74777663</v>
      </c>
      <c r="S36" s="521">
        <f>DISTRIBUCION!AA140</f>
        <v>0</v>
      </c>
      <c r="T36" s="522">
        <f t="shared" si="20"/>
        <v>2160095104.8718357</v>
      </c>
    </row>
    <row r="37" spans="1:20" x14ac:dyDescent="0.3">
      <c r="A37" s="528"/>
      <c r="B37" s="529"/>
      <c r="C37" s="530"/>
      <c r="D37" s="531"/>
      <c r="E37" s="560">
        <v>3642307470</v>
      </c>
      <c r="F37" s="560"/>
      <c r="G37" s="560"/>
      <c r="H37" s="535">
        <f>H34+H35+H36</f>
        <v>7593908005.7374992</v>
      </c>
      <c r="I37" s="536">
        <f>DISTRIBUCION!Q141</f>
        <v>7382960471.3520002</v>
      </c>
      <c r="J37" s="536">
        <f>DISTRIBUCION!R141</f>
        <v>7803799059.6331215</v>
      </c>
      <c r="K37" s="536">
        <f>DISTRIBUCION!S141</f>
        <v>8248781011.2111092</v>
      </c>
      <c r="L37" s="536">
        <f>DISTRIBUCION!T141</f>
        <v>8719299580.2837753</v>
      </c>
      <c r="M37" s="536">
        <f>DISTRIBUCION!U141</f>
        <v>9216828848.9208012</v>
      </c>
      <c r="N37" s="536">
        <f>DISTRIBUCION!V141</f>
        <v>9742928438.3670502</v>
      </c>
      <c r="O37" s="536">
        <f>DISTRIBUCION!W141</f>
        <v>10941688336.077785</v>
      </c>
      <c r="P37" s="536">
        <f>DISTRIBUCION!X141</f>
        <v>10887534974.880341</v>
      </c>
      <c r="Q37" s="536">
        <f>DISTRIBUCION!Y141</f>
        <v>11509635220.831959</v>
      </c>
      <c r="R37" s="536">
        <f>DISTRIBUCION!Z141</f>
        <v>12911208308.661388</v>
      </c>
      <c r="S37" s="537">
        <f>DISTRIBUCION!AA141</f>
        <v>12863209204.821754</v>
      </c>
      <c r="T37" s="522">
        <f t="shared" si="20"/>
        <v>113870180925.04108</v>
      </c>
    </row>
    <row r="38" spans="1:20" x14ac:dyDescent="0.3">
      <c r="A38" s="851">
        <v>4</v>
      </c>
      <c r="B38" s="847">
        <f>C38+C39+C40</f>
        <v>7.7679880254290762E-2</v>
      </c>
      <c r="C38" s="518">
        <f>((T38))/(T$60)</f>
        <v>1.1231660698434572E-2</v>
      </c>
      <c r="D38" s="614" t="s">
        <v>475</v>
      </c>
      <c r="E38" s="574">
        <f>(G38*$E$41)</f>
        <v>0</v>
      </c>
      <c r="F38" s="557"/>
      <c r="G38" s="564">
        <f>(H38)/$H$41</f>
        <v>0</v>
      </c>
      <c r="H38" s="523">
        <v>0</v>
      </c>
      <c r="I38" s="520">
        <f>DISTRIBUCION!Q146</f>
        <v>0</v>
      </c>
      <c r="J38" s="520">
        <f>DISTRIBUCION!R146</f>
        <v>243519993.76147202</v>
      </c>
      <c r="K38" s="520">
        <f>DISTRIBUCION!S146</f>
        <v>258131193.38716033</v>
      </c>
      <c r="L38" s="520">
        <f>DISTRIBUCION!T146</f>
        <v>478833363.73318249</v>
      </c>
      <c r="M38" s="520">
        <f>DISTRIBUCION!U146</f>
        <v>290036208.88981336</v>
      </c>
      <c r="N38" s="520">
        <f>DISTRIBUCION!V146</f>
        <v>307438381.42320222</v>
      </c>
      <c r="O38" s="520">
        <f>DISTRIBUCION!W146</f>
        <v>325884684.30859441</v>
      </c>
      <c r="P38" s="520">
        <f>DISTRIBUCION!X146</f>
        <v>345437765.36711007</v>
      </c>
      <c r="Q38" s="520">
        <f>DISTRIBUCION!Y146</f>
        <v>366164031.28913665</v>
      </c>
      <c r="R38" s="520">
        <f>DISTRIBUCION!Z146</f>
        <v>679234278.04134858</v>
      </c>
      <c r="S38" s="521">
        <f>DISTRIBUCION!AA146</f>
        <v>411421905.55647397</v>
      </c>
      <c r="T38" s="522">
        <f t="shared" si="20"/>
        <v>3706101805.7574944</v>
      </c>
    </row>
    <row r="39" spans="1:20" x14ac:dyDescent="0.3">
      <c r="A39" s="851"/>
      <c r="B39" s="847"/>
      <c r="C39" s="518">
        <f>((T39))/(T$60)</f>
        <v>4.3209500558360252E-2</v>
      </c>
      <c r="D39" s="614" t="s">
        <v>501</v>
      </c>
      <c r="E39" s="574">
        <f t="shared" ref="E39:E40" si="26">(G39*$E$41)</f>
        <v>1520672704.4444444</v>
      </c>
      <c r="F39" s="557"/>
      <c r="G39" s="564">
        <f t="shared" ref="G39:G40" si="27">(H39)/$H$41</f>
        <v>0.62962962962962965</v>
      </c>
      <c r="H39" s="523">
        <v>921110691.95999992</v>
      </c>
      <c r="I39" s="520">
        <f>DISTRIBUCION!Q152</f>
        <v>804075451.09920001</v>
      </c>
      <c r="J39" s="520">
        <f>DISTRIBUCION!R152</f>
        <v>852319978.16515207</v>
      </c>
      <c r="K39" s="520">
        <f>DISTRIBUCION!S152</f>
        <v>1097057571.8954315</v>
      </c>
      <c r="L39" s="520">
        <f>DISTRIBUCION!T152</f>
        <v>957666727.4663651</v>
      </c>
      <c r="M39" s="520">
        <f>DISTRIBUCION!U152</f>
        <v>1015126731.1143467</v>
      </c>
      <c r="N39" s="520">
        <f>DISTRIBUCION!V152</f>
        <v>1306613121.0486095</v>
      </c>
      <c r="O39" s="520">
        <f>DISTRIBUCION!W152</f>
        <v>1140596395.0800803</v>
      </c>
      <c r="P39" s="520">
        <f>DISTRIBUCION!X152</f>
        <v>1209032178.7848852</v>
      </c>
      <c r="Q39" s="520">
        <f>DISTRIBUCION!Y152</f>
        <v>1556197132.9788306</v>
      </c>
      <c r="R39" s="520">
        <f>DISTRIBUCION!Z152</f>
        <v>1358468556.0826972</v>
      </c>
      <c r="S39" s="521">
        <f>DISTRIBUCION!AA152</f>
        <v>1439976669.447659</v>
      </c>
      <c r="T39" s="522">
        <f t="shared" si="20"/>
        <v>14257803217.607702</v>
      </c>
    </row>
    <row r="40" spans="1:20" x14ac:dyDescent="0.3">
      <c r="A40" s="851"/>
      <c r="B40" s="847"/>
      <c r="C40" s="518">
        <f>((T40))/(T$60)</f>
        <v>2.3238718997495939E-2</v>
      </c>
      <c r="D40" s="614" t="s">
        <v>877</v>
      </c>
      <c r="E40" s="574">
        <f t="shared" si="26"/>
        <v>894513355.55555558</v>
      </c>
      <c r="F40" s="557"/>
      <c r="G40" s="564">
        <f t="shared" si="27"/>
        <v>0.37037037037037041</v>
      </c>
      <c r="H40" s="523">
        <v>541829818.79999995</v>
      </c>
      <c r="I40" s="520">
        <f>DISTRIBUCION!Q154</f>
        <v>746641490.30639994</v>
      </c>
      <c r="J40" s="520">
        <f>DISTRIBUCION!R154</f>
        <v>547919985.96331203</v>
      </c>
      <c r="K40" s="520">
        <f>DISTRIBUCION!S154</f>
        <v>387196790.08074051</v>
      </c>
      <c r="L40" s="520">
        <f>DISTRIBUCION!T154</f>
        <v>410428597.48558503</v>
      </c>
      <c r="M40" s="520">
        <f>DISTRIBUCION!U154</f>
        <v>652581470.00208008</v>
      </c>
      <c r="N40" s="520">
        <f>DISTRIBUCION!V154</f>
        <v>461157572.1348033</v>
      </c>
      <c r="O40" s="520">
        <f>DISTRIBUCION!W154</f>
        <v>733240539.69433773</v>
      </c>
      <c r="P40" s="520">
        <f>DISTRIBUCION!X154</f>
        <v>777234972.07599759</v>
      </c>
      <c r="Q40" s="520">
        <f>DISTRIBUCION!Y154</f>
        <v>549246046.93370497</v>
      </c>
      <c r="R40" s="520">
        <f>DISTRIBUCION!Z154</f>
        <v>582200809.74972737</v>
      </c>
      <c r="S40" s="521">
        <f>DISTRIBUCION!AA154</f>
        <v>925699287.50206637</v>
      </c>
      <c r="T40" s="522">
        <f t="shared" si="20"/>
        <v>7668060917.4843121</v>
      </c>
    </row>
    <row r="41" spans="1:20" x14ac:dyDescent="0.3">
      <c r="A41" s="528"/>
      <c r="B41" s="529"/>
      <c r="C41" s="530"/>
      <c r="D41" s="531"/>
      <c r="E41" s="560">
        <v>2415186060</v>
      </c>
      <c r="F41" s="560"/>
      <c r="G41" s="560"/>
      <c r="H41" s="535">
        <f>H40+H39+H38</f>
        <v>1462940510.7599998</v>
      </c>
      <c r="I41" s="536">
        <f>DISTRIBUCION!Q155</f>
        <v>1550716941.4056001</v>
      </c>
      <c r="J41" s="536">
        <f>DISTRIBUCION!R155</f>
        <v>1643759957.8899362</v>
      </c>
      <c r="K41" s="536">
        <f>DISTRIBUCION!S155</f>
        <v>1742385555.3633323</v>
      </c>
      <c r="L41" s="536">
        <f>DISTRIBUCION!T155</f>
        <v>1846928688.6851325</v>
      </c>
      <c r="M41" s="536">
        <f>DISTRIBUCION!U155</f>
        <v>1957744410.0062404</v>
      </c>
      <c r="N41" s="536">
        <f>DISTRIBUCION!V155</f>
        <v>2075209074.6066151</v>
      </c>
      <c r="O41" s="536">
        <f>DISTRIBUCION!W155</f>
        <v>2199721619.0830121</v>
      </c>
      <c r="P41" s="536">
        <f>DISTRIBUCION!X155</f>
        <v>2331704916.227993</v>
      </c>
      <c r="Q41" s="536">
        <f>DISTRIBUCION!Y155</f>
        <v>2471607211.2016726</v>
      </c>
      <c r="R41" s="536">
        <f>DISTRIBUCION!Z155</f>
        <v>2619903643.8737731</v>
      </c>
      <c r="S41" s="537">
        <f>DISTRIBUCION!AA155</f>
        <v>2777097862.5061989</v>
      </c>
      <c r="T41" s="522">
        <f t="shared" si="20"/>
        <v>25631965940.849506</v>
      </c>
    </row>
    <row r="42" spans="1:20" x14ac:dyDescent="0.3">
      <c r="A42" s="851">
        <v>5</v>
      </c>
      <c r="B42" s="847">
        <f>C42+C43+C44</f>
        <v>9.4782194676013551E-2</v>
      </c>
      <c r="C42" s="518">
        <f>((T42))/(T$60)</f>
        <v>7.6062475098552535E-3</v>
      </c>
      <c r="D42" s="614" t="s">
        <v>535</v>
      </c>
      <c r="E42" s="574">
        <f>(G42*$E$45)</f>
        <v>33370689.099540602</v>
      </c>
      <c r="F42" s="557"/>
      <c r="G42" s="564">
        <f>(H42)/$H$45</f>
        <v>0.10444790889257018</v>
      </c>
      <c r="H42" s="523">
        <v>156046987.81439999</v>
      </c>
      <c r="I42" s="520">
        <f>DISTRIBUCION!Q157</f>
        <v>165409807.08326399</v>
      </c>
      <c r="J42" s="520">
        <f>DISTRIBUCION!R157</f>
        <v>175334395.50825986</v>
      </c>
      <c r="K42" s="520">
        <f>DISTRIBUCION!S157</f>
        <v>185854459.23875546</v>
      </c>
      <c r="L42" s="520">
        <f>DISTRIBUCION!T157</f>
        <v>197005726.79308078</v>
      </c>
      <c r="M42" s="520">
        <f>DISTRIBUCION!U157</f>
        <v>208826070.40066564</v>
      </c>
      <c r="N42" s="520">
        <f>DISTRIBUCION!V157</f>
        <v>221355634.62470558</v>
      </c>
      <c r="O42" s="520">
        <f>DISTRIBUCION!W157</f>
        <v>234636972.70218793</v>
      </c>
      <c r="P42" s="520">
        <f>DISTRIBUCION!X157</f>
        <v>248715191.06431922</v>
      </c>
      <c r="Q42" s="520">
        <f>DISTRIBUCION!Y157</f>
        <v>263638102.52817836</v>
      </c>
      <c r="R42" s="520">
        <f>DISTRIBUCION!Z157</f>
        <v>279456388.67986912</v>
      </c>
      <c r="S42" s="521">
        <f>DISTRIBUCION!AA157</f>
        <v>296223772.00066131</v>
      </c>
      <c r="T42" s="522">
        <f t="shared" si="20"/>
        <v>2509827209.7234879</v>
      </c>
    </row>
    <row r="43" spans="1:20" x14ac:dyDescent="0.3">
      <c r="A43" s="851"/>
      <c r="B43" s="847"/>
      <c r="C43" s="518">
        <f>((T43))/(T$60)</f>
        <v>2.2298408475702303E-2</v>
      </c>
      <c r="D43" s="614" t="s">
        <v>542</v>
      </c>
      <c r="E43" s="574">
        <f>(G43*$E$45)</f>
        <v>58398705.92419605</v>
      </c>
      <c r="F43" s="557"/>
      <c r="G43" s="564">
        <f t="shared" ref="G43:G44" si="28">(H43)/$H$45</f>
        <v>0.18278384056199781</v>
      </c>
      <c r="H43" s="523">
        <v>273082228.67519999</v>
      </c>
      <c r="I43" s="520">
        <f>DISTRIBUCION!Q161</f>
        <v>1054487520.155808</v>
      </c>
      <c r="J43" s="520">
        <f>DISTRIBUCION!R161</f>
        <v>306835192.13945478</v>
      </c>
      <c r="K43" s="520">
        <f>DISTRIBUCION!S161</f>
        <v>325245303.66782206</v>
      </c>
      <c r="L43" s="520">
        <f>DISTRIBUCION!T161</f>
        <v>344760021.88789141</v>
      </c>
      <c r="M43" s="520">
        <f>DISTRIBUCION!U161</f>
        <v>574271693.60183012</v>
      </c>
      <c r="N43" s="520">
        <f>DISTRIBUCION!V161</f>
        <v>387372360.59323442</v>
      </c>
      <c r="O43" s="520">
        <f>DISTRIBUCION!W161</f>
        <v>1143855241.9231658</v>
      </c>
      <c r="P43" s="520">
        <f>DISTRIBUCION!X161</f>
        <v>435251584.36255866</v>
      </c>
      <c r="Q43" s="520">
        <f>DISTRIBUCION!Y161</f>
        <v>725004781.95249045</v>
      </c>
      <c r="R43" s="520">
        <f>DISTRIBUCION!Z161</f>
        <v>1187689651.8894434</v>
      </c>
      <c r="S43" s="521">
        <f>DISTRIBUCION!AA161</f>
        <v>814615373.0018189</v>
      </c>
      <c r="T43" s="522">
        <f t="shared" si="20"/>
        <v>7357787431.0997143</v>
      </c>
    </row>
    <row r="44" spans="1:20" x14ac:dyDescent="0.3">
      <c r="A44" s="851"/>
      <c r="B44" s="847"/>
      <c r="C44" s="518">
        <f>((T44))/(T$60)</f>
        <v>6.4877538690455996E-2</v>
      </c>
      <c r="D44" s="614" t="s">
        <v>558</v>
      </c>
      <c r="E44" s="574">
        <f>(G44*$E$45)</f>
        <v>227726604.97626331</v>
      </c>
      <c r="F44" s="557"/>
      <c r="G44" s="564">
        <f t="shared" si="28"/>
        <v>0.71276825054543191</v>
      </c>
      <c r="H44" s="523">
        <v>1064888131.1904</v>
      </c>
      <c r="I44" s="520">
        <f>DISTRIBUCION!Q171</f>
        <v>847725261.30172789</v>
      </c>
      <c r="J44" s="520">
        <f>DISTRIBUCION!R171</f>
        <v>1709510356.2055335</v>
      </c>
      <c r="K44" s="520">
        <f>DISTRIBUCION!S171</f>
        <v>1812080977.5778656</v>
      </c>
      <c r="L44" s="520">
        <f>DISTRIBUCION!T171</f>
        <v>1920805836.2325385</v>
      </c>
      <c r="M44" s="520">
        <f>DISTRIBUCION!U171</f>
        <v>1827228116.0058243</v>
      </c>
      <c r="N44" s="520">
        <f>DISTRIBUCION!V171</f>
        <v>2158217437.5908799</v>
      </c>
      <c r="O44" s="520">
        <f>DISTRIBUCION!W171</f>
        <v>1554469944.1519952</v>
      </c>
      <c r="P44" s="520">
        <f>DISTRIBUCION!X171</f>
        <v>2424973112.8771124</v>
      </c>
      <c r="Q44" s="520">
        <f>DISTRIBUCION!Y171</f>
        <v>2306833397.1215606</v>
      </c>
      <c r="R44" s="520">
        <f>DISTRIBUCION!Z171</f>
        <v>2026058817.9290512</v>
      </c>
      <c r="S44" s="521">
        <f>DISTRIBUCION!AA171</f>
        <v>2591958005.0057859</v>
      </c>
      <c r="T44" s="522">
        <f t="shared" si="20"/>
        <v>21407587866.976139</v>
      </c>
    </row>
    <row r="45" spans="1:20" s="542" customFormat="1" x14ac:dyDescent="0.3">
      <c r="A45" s="538"/>
      <c r="B45" s="539"/>
      <c r="C45" s="540"/>
      <c r="D45" s="541"/>
      <c r="E45" s="560">
        <v>319496000</v>
      </c>
      <c r="F45" s="560"/>
      <c r="G45" s="560"/>
      <c r="H45" s="535">
        <f>H42+H44+H43</f>
        <v>1494017347.6800001</v>
      </c>
      <c r="I45" s="536">
        <f t="shared" ref="I45:S45" si="29">I42+I44+I43</f>
        <v>2067622588.5407999</v>
      </c>
      <c r="J45" s="536">
        <f t="shared" si="29"/>
        <v>2191679943.8532481</v>
      </c>
      <c r="K45" s="536">
        <f t="shared" si="29"/>
        <v>2323180740.4844432</v>
      </c>
      <c r="L45" s="536">
        <f t="shared" si="29"/>
        <v>2462571584.9135108</v>
      </c>
      <c r="M45" s="536">
        <f t="shared" si="29"/>
        <v>2610325880.0083199</v>
      </c>
      <c r="N45" s="536">
        <f t="shared" si="29"/>
        <v>2766945432.8088202</v>
      </c>
      <c r="O45" s="536">
        <f t="shared" si="29"/>
        <v>2932962158.777349</v>
      </c>
      <c r="P45" s="536">
        <f t="shared" si="29"/>
        <v>3108939888.3039904</v>
      </c>
      <c r="Q45" s="536">
        <f t="shared" si="29"/>
        <v>3295476281.6022291</v>
      </c>
      <c r="R45" s="536">
        <f t="shared" si="29"/>
        <v>3493204858.4983635</v>
      </c>
      <c r="S45" s="537">
        <f t="shared" si="29"/>
        <v>3702797150.0082664</v>
      </c>
      <c r="T45" s="522">
        <f t="shared" si="20"/>
        <v>31275202507.799339</v>
      </c>
    </row>
    <row r="46" spans="1:20" x14ac:dyDescent="0.3">
      <c r="A46" s="851">
        <v>6</v>
      </c>
      <c r="B46" s="847">
        <f>C46+C47</f>
        <v>7.4038558844185878E-2</v>
      </c>
      <c r="C46" s="518">
        <f>((T46))/(T$60)</f>
        <v>5.0006047917561816E-2</v>
      </c>
      <c r="D46" s="614" t="s">
        <v>602</v>
      </c>
      <c r="E46" s="574">
        <f>(G46*$E$48)</f>
        <v>135326086.95652175</v>
      </c>
      <c r="F46" s="557"/>
      <c r="G46" s="564">
        <f>(H46)/$H$48</f>
        <v>0.32608695652173919</v>
      </c>
      <c r="H46" s="543">
        <v>243823418.46000004</v>
      </c>
      <c r="I46" s="544">
        <f>DISTRIBUCION!Q198</f>
        <v>258452823.56760001</v>
      </c>
      <c r="J46" s="544">
        <f>DISTRIBUCION!R198</f>
        <v>1187159969.5871763</v>
      </c>
      <c r="K46" s="544">
        <f>DISTRIBUCION!S198</f>
        <v>1432628123.2987399</v>
      </c>
      <c r="L46" s="544">
        <f>DISTRIBUCION!T198</f>
        <v>1313371511.9538727</v>
      </c>
      <c r="M46" s="544">
        <f>DISTRIBUCION!U198</f>
        <v>1544442812.3382564</v>
      </c>
      <c r="N46" s="544">
        <f>DISTRIBUCION!V198</f>
        <v>345868179.10110247</v>
      </c>
      <c r="O46" s="544">
        <f>DISTRIBUCION!W198</f>
        <v>1808659997.9126997</v>
      </c>
      <c r="P46" s="544">
        <f>DISTRIBUCION!X198</f>
        <v>2150350089.4102583</v>
      </c>
      <c r="Q46" s="544">
        <f>DISTRIBUCION!Y198</f>
        <v>2032210373.6547089</v>
      </c>
      <c r="R46" s="544">
        <f>DISTRIBUCION!Z198</f>
        <v>2008592793.636559</v>
      </c>
      <c r="S46" s="545">
        <f>DISTRIBUCION!AA198</f>
        <v>2283391575.8384309</v>
      </c>
      <c r="T46" s="522">
        <f t="shared" si="20"/>
        <v>16500454337.255926</v>
      </c>
    </row>
    <row r="47" spans="1:20" x14ac:dyDescent="0.3">
      <c r="A47" s="851"/>
      <c r="B47" s="847"/>
      <c r="C47" s="518">
        <f>((T47))/(T$60)</f>
        <v>2.4032510926624062E-2</v>
      </c>
      <c r="D47" s="614" t="s">
        <v>692</v>
      </c>
      <c r="E47" s="574">
        <f>(G47*$E$48)</f>
        <v>279673913.04347825</v>
      </c>
      <c r="F47" s="557"/>
      <c r="G47" s="564">
        <f>(H47)/$H$48</f>
        <v>0.67391304347826086</v>
      </c>
      <c r="H47" s="523">
        <v>503901731.48400003</v>
      </c>
      <c r="I47" s="520">
        <f>DISTRIBUCION!Q209</f>
        <v>534135835.37304008</v>
      </c>
      <c r="J47" s="520">
        <f>DISTRIBUCION!R209</f>
        <v>639239983.62386417</v>
      </c>
      <c r="K47" s="520">
        <f>DISTRIBUCION!S209</f>
        <v>503355827.10496277</v>
      </c>
      <c r="L47" s="520">
        <f>DISTRIBUCION!T209</f>
        <v>738771475.47405314</v>
      </c>
      <c r="M47" s="520">
        <f>DISTRIBUCION!U209</f>
        <v>630828754.3353442</v>
      </c>
      <c r="N47" s="520">
        <f>DISTRIBUCION!V209</f>
        <v>876199387.05612564</v>
      </c>
      <c r="O47" s="520">
        <f>DISTRIBUCION!W209</f>
        <v>635475134.40175915</v>
      </c>
      <c r="P47" s="520">
        <f>DISTRIBUCION!X209</f>
        <v>673603642.46586466</v>
      </c>
      <c r="Q47" s="520">
        <f>DISTRIBUCION!Y209</f>
        <v>714019861.0138166</v>
      </c>
      <c r="R47" s="520">
        <f>DISTRIBUCION!Z209</f>
        <v>902411255.11207747</v>
      </c>
      <c r="S47" s="521">
        <f>DISTRIBUCION!AA209</f>
        <v>802272715.83512449</v>
      </c>
      <c r="T47" s="522">
        <f t="shared" si="20"/>
        <v>7929987784.83951</v>
      </c>
    </row>
    <row r="48" spans="1:20" x14ac:dyDescent="0.3">
      <c r="A48" s="528"/>
      <c r="B48" s="529"/>
      <c r="C48" s="530"/>
      <c r="D48" s="531"/>
      <c r="E48" s="560">
        <v>415000000</v>
      </c>
      <c r="F48" s="560"/>
      <c r="G48" s="560"/>
      <c r="H48" s="535">
        <f>H47+H46</f>
        <v>747725149.94400001</v>
      </c>
      <c r="I48" s="536">
        <f t="shared" ref="I48:S48" si="30">I47+I46</f>
        <v>792588658.94064009</v>
      </c>
      <c r="J48" s="536">
        <f t="shared" si="30"/>
        <v>1826399953.2110405</v>
      </c>
      <c r="K48" s="536">
        <f t="shared" si="30"/>
        <v>1935983950.4037027</v>
      </c>
      <c r="L48" s="536">
        <f t="shared" si="30"/>
        <v>2052142987.4279258</v>
      </c>
      <c r="M48" s="536">
        <f t="shared" si="30"/>
        <v>2175271566.6736007</v>
      </c>
      <c r="N48" s="536">
        <f t="shared" si="30"/>
        <v>1222067566.157228</v>
      </c>
      <c r="O48" s="536">
        <f t="shared" si="30"/>
        <v>2444135132.3144588</v>
      </c>
      <c r="P48" s="536">
        <f t="shared" si="30"/>
        <v>2823953731.876123</v>
      </c>
      <c r="Q48" s="536">
        <f t="shared" si="30"/>
        <v>2746230234.6685257</v>
      </c>
      <c r="R48" s="536">
        <f t="shared" si="30"/>
        <v>2911004048.7486362</v>
      </c>
      <c r="S48" s="537">
        <f t="shared" si="30"/>
        <v>3085664291.6735554</v>
      </c>
      <c r="T48" s="522">
        <f t="shared" si="20"/>
        <v>24430442122.095436</v>
      </c>
    </row>
    <row r="49" spans="1:20" x14ac:dyDescent="0.3">
      <c r="A49" s="851">
        <v>7</v>
      </c>
      <c r="B49" s="847">
        <f>SUM(C49:C54)</f>
        <v>2.5151786377752287E-2</v>
      </c>
      <c r="C49" s="518">
        <f t="shared" ref="C49:C57" si="31">((T49))/(T$60)</f>
        <v>1.1719949024110103E-3</v>
      </c>
      <c r="D49" s="614" t="s">
        <v>723</v>
      </c>
      <c r="E49" s="574">
        <f>(G49*$E$55)</f>
        <v>0</v>
      </c>
      <c r="F49" s="557"/>
      <c r="G49" s="564">
        <f>(H49)/$H$55</f>
        <v>0</v>
      </c>
      <c r="H49" s="523">
        <v>0</v>
      </c>
      <c r="I49" s="520">
        <f>DISTRIBUCION!Q213</f>
        <v>0</v>
      </c>
      <c r="J49" s="520">
        <f>DISTRIBUCION!R213</f>
        <v>116889597.00550658</v>
      </c>
      <c r="K49" s="520">
        <f>DISTRIBUCION!S213</f>
        <v>0</v>
      </c>
      <c r="L49" s="520">
        <f>DISTRIBUCION!T213</f>
        <v>0</v>
      </c>
      <c r="M49" s="520">
        <f>DISTRIBUCION!U213</f>
        <v>0</v>
      </c>
      <c r="N49" s="520">
        <f>DISTRIBUCION!V213</f>
        <v>147570423.08313707</v>
      </c>
      <c r="O49" s="520">
        <f>DISTRIBUCION!W213</f>
        <v>0</v>
      </c>
      <c r="P49" s="520">
        <f>DISTRIBUCION!X213</f>
        <v>0</v>
      </c>
      <c r="Q49" s="520">
        <f>DISTRIBUCION!Y213</f>
        <v>0</v>
      </c>
      <c r="R49" s="520">
        <f>DISTRIBUCION!Z213</f>
        <v>122262170.04744278</v>
      </c>
      <c r="S49" s="521">
        <f>DISTRIBUCION!AA213</f>
        <v>0</v>
      </c>
      <c r="T49" s="522">
        <f t="shared" si="20"/>
        <v>386722190.1360864</v>
      </c>
    </row>
    <row r="50" spans="1:20" x14ac:dyDescent="0.3">
      <c r="A50" s="851"/>
      <c r="B50" s="847"/>
      <c r="C50" s="518">
        <f t="shared" si="31"/>
        <v>9.7575312309748242E-3</v>
      </c>
      <c r="D50" s="614" t="s">
        <v>734</v>
      </c>
      <c r="E50" s="574">
        <f t="shared" ref="E50:E54" si="32">(G50*$E$55)</f>
        <v>580616182.64840174</v>
      </c>
      <c r="F50" s="557"/>
      <c r="G50" s="564">
        <f t="shared" ref="G50:G54" si="33">(H50)/$H$55</f>
        <v>0.51141552511415522</v>
      </c>
      <c r="H50" s="523">
        <v>182054819.11680001</v>
      </c>
      <c r="I50" s="520">
        <f>DISTRIBUCION!Q218</f>
        <v>192978108.26380801</v>
      </c>
      <c r="J50" s="520">
        <f>DISTRIBUCION!R218</f>
        <v>160723195.88257155</v>
      </c>
      <c r="K50" s="520">
        <f>DISTRIBUCION!S218</f>
        <v>189726427.13956285</v>
      </c>
      <c r="L50" s="520">
        <f>DISTRIBUCION!T218</f>
        <v>229840014.59192765</v>
      </c>
      <c r="M50" s="520">
        <f>DISTRIBUCION!U218</f>
        <v>243630415.46744326</v>
      </c>
      <c r="N50" s="520">
        <f>DISTRIBUCION!V218</f>
        <v>202909331.73931348</v>
      </c>
      <c r="O50" s="520">
        <f>DISTRIBUCION!W218</f>
        <v>190642540.32052773</v>
      </c>
      <c r="P50" s="520">
        <f>DISTRIBUCION!X218</f>
        <v>290167722.90837246</v>
      </c>
      <c r="Q50" s="520">
        <f>DISTRIBUCION!Y218</f>
        <v>307577786.2828747</v>
      </c>
      <c r="R50" s="520">
        <f>DISTRIBUCION!Z218</f>
        <v>285278396.77736616</v>
      </c>
      <c r="S50" s="521">
        <f>DISTRIBUCION!AA218</f>
        <v>345594400.66743809</v>
      </c>
      <c r="T50" s="522">
        <f t="shared" si="20"/>
        <v>3219684522.6896081</v>
      </c>
    </row>
    <row r="51" spans="1:20" x14ac:dyDescent="0.3">
      <c r="A51" s="851"/>
      <c r="B51" s="847"/>
      <c r="C51" s="518">
        <f t="shared" si="31"/>
        <v>4.3746143623442932E-3</v>
      </c>
      <c r="D51" s="614" t="s">
        <v>749</v>
      </c>
      <c r="E51" s="574">
        <f t="shared" si="32"/>
        <v>217731068.49315071</v>
      </c>
      <c r="F51" s="557"/>
      <c r="G51" s="564">
        <f t="shared" si="33"/>
        <v>0.19178082191780824</v>
      </c>
      <c r="H51" s="523">
        <v>68270557.168800011</v>
      </c>
      <c r="I51" s="520">
        <f>DISTRIBUCION!Q222</f>
        <v>72366790.598928005</v>
      </c>
      <c r="J51" s="520">
        <f>DISTRIBUCION!R222</f>
        <v>76708798.034863681</v>
      </c>
      <c r="K51" s="520">
        <f>DISTRIBUCION!S222</f>
        <v>120031004.92502956</v>
      </c>
      <c r="L51" s="520">
        <f>DISTRIBUCION!T222</f>
        <v>86190005.471972853</v>
      </c>
      <c r="M51" s="520">
        <f>DISTRIBUCION!U222</f>
        <v>91361405.80029121</v>
      </c>
      <c r="N51" s="520">
        <f>DISTRIBUCION!V222</f>
        <v>96843090.148308694</v>
      </c>
      <c r="O51" s="520">
        <f>DISTRIBUCION!W222</f>
        <v>200419080.84978554</v>
      </c>
      <c r="P51" s="520">
        <f>DISTRIBUCION!X222</f>
        <v>108812896.09063965</v>
      </c>
      <c r="Q51" s="520">
        <f>DISTRIBUCION!Y222</f>
        <v>115341669.85607804</v>
      </c>
      <c r="R51" s="520">
        <f>DISTRIBUCION!Z222</f>
        <v>128084178.14493982</v>
      </c>
      <c r="S51" s="521">
        <f>DISTRIBUCION!AA222</f>
        <v>129597900.25028929</v>
      </c>
      <c r="T51" s="522">
        <f t="shared" si="20"/>
        <v>1443487888.6642768</v>
      </c>
    </row>
    <row r="52" spans="1:20" x14ac:dyDescent="0.3">
      <c r="A52" s="851"/>
      <c r="B52" s="847"/>
      <c r="C52" s="518">
        <f t="shared" si="31"/>
        <v>2.1238924966131032E-4</v>
      </c>
      <c r="D52" s="614" t="s">
        <v>759</v>
      </c>
      <c r="E52" s="574">
        <f t="shared" si="32"/>
        <v>0</v>
      </c>
      <c r="F52" s="557"/>
      <c r="G52" s="564">
        <f t="shared" si="33"/>
        <v>0</v>
      </c>
      <c r="H52" s="523">
        <v>0</v>
      </c>
      <c r="I52" s="520">
        <f>DISTRIBUCION!Q225</f>
        <v>0</v>
      </c>
      <c r="J52" s="520">
        <f>DISTRIBUCION!R225</f>
        <v>0</v>
      </c>
      <c r="K52" s="520">
        <f>DISTRIBUCION!S225</f>
        <v>30975743.206459239</v>
      </c>
      <c r="L52" s="520">
        <f>DISTRIBUCION!T225</f>
        <v>0</v>
      </c>
      <c r="M52" s="520">
        <f>DISTRIBUCION!U225</f>
        <v>0</v>
      </c>
      <c r="N52" s="520">
        <f>DISTRIBUCION!V225</f>
        <v>0</v>
      </c>
      <c r="O52" s="520">
        <f>DISTRIBUCION!W225</f>
        <v>39106162.117031328</v>
      </c>
      <c r="P52" s="520">
        <f>DISTRIBUCION!X225</f>
        <v>0</v>
      </c>
      <c r="Q52" s="520">
        <f>DISTRIBUCION!Y225</f>
        <v>0</v>
      </c>
      <c r="R52" s="520">
        <f>DISTRIBUCION!Z225</f>
        <v>0</v>
      </c>
      <c r="S52" s="521">
        <f>DISTRIBUCION!AA225</f>
        <v>0</v>
      </c>
      <c r="T52" s="522">
        <f t="shared" si="20"/>
        <v>70081905.32349056</v>
      </c>
    </row>
    <row r="53" spans="1:20" x14ac:dyDescent="0.3">
      <c r="A53" s="851"/>
      <c r="B53" s="847"/>
      <c r="C53" s="518">
        <f t="shared" si="31"/>
        <v>6.1027888119273479E-3</v>
      </c>
      <c r="D53" s="614" t="s">
        <v>771</v>
      </c>
      <c r="E53" s="574">
        <f t="shared" si="32"/>
        <v>336964748.85844755</v>
      </c>
      <c r="F53" s="557"/>
      <c r="G53" s="564">
        <f t="shared" si="33"/>
        <v>0.29680365296803657</v>
      </c>
      <c r="H53" s="523">
        <v>105656814.66600001</v>
      </c>
      <c r="I53" s="520">
        <f>DISTRIBUCION!Q228</f>
        <v>111996223.54596001</v>
      </c>
      <c r="J53" s="520">
        <f>DISTRIBUCION!R228</f>
        <v>118715996.95871761</v>
      </c>
      <c r="K53" s="520">
        <f>DISTRIBUCION!S228</f>
        <v>125838956.77624068</v>
      </c>
      <c r="L53" s="520">
        <f>DISTRIBUCION!T228</f>
        <v>133389294.18281513</v>
      </c>
      <c r="M53" s="520">
        <f>DISTRIBUCION!U228</f>
        <v>141392651.83378404</v>
      </c>
      <c r="N53" s="520">
        <f>DISTRIBUCION!V228</f>
        <v>149876210.94381109</v>
      </c>
      <c r="O53" s="520">
        <f>DISTRIBUCION!W228</f>
        <v>158868783.60043976</v>
      </c>
      <c r="P53" s="520">
        <f>DISTRIBUCION!X228</f>
        <v>168400910.61646616</v>
      </c>
      <c r="Q53" s="520">
        <f>DISTRIBUCION!Y228</f>
        <v>178504965.25345412</v>
      </c>
      <c r="R53" s="520">
        <f>DISTRIBUCION!Z228</f>
        <v>189215263.16866142</v>
      </c>
      <c r="S53" s="521">
        <f>DISTRIBUCION!AA228</f>
        <v>200568178.95878106</v>
      </c>
      <c r="T53" s="522">
        <f t="shared" si="20"/>
        <v>2013732184.6975784</v>
      </c>
    </row>
    <row r="54" spans="1:20" x14ac:dyDescent="0.3">
      <c r="A54" s="851"/>
      <c r="B54" s="847"/>
      <c r="C54" s="518">
        <f>((T54))/(T$60)</f>
        <v>3.5324678204334999E-3</v>
      </c>
      <c r="D54" s="614" t="s">
        <v>780</v>
      </c>
      <c r="E54" s="574">
        <f t="shared" si="32"/>
        <v>0</v>
      </c>
      <c r="F54" s="557"/>
      <c r="G54" s="564">
        <f t="shared" si="33"/>
        <v>0</v>
      </c>
      <c r="H54" s="523">
        <v>0</v>
      </c>
      <c r="I54" s="520">
        <f>DISTRIBUCION!Q233</f>
        <v>70643771.775144011</v>
      </c>
      <c r="J54" s="520">
        <f>DISTRIBUCION!R233</f>
        <v>74882398.081652626</v>
      </c>
      <c r="K54" s="520">
        <f>DISTRIBUCION!S233</f>
        <v>114223053.07381845</v>
      </c>
      <c r="L54" s="520">
        <f>DISTRIBUCION!T233</f>
        <v>84137862.484544933</v>
      </c>
      <c r="M54" s="520">
        <f>DISTRIBUCION!U233</f>
        <v>89186134.233617619</v>
      </c>
      <c r="N54" s="520">
        <f>DISTRIBUCION!V233</f>
        <v>94537302.287634641</v>
      </c>
      <c r="O54" s="520">
        <f>DISTRIBUCION!W233</f>
        <v>144203972.80655301</v>
      </c>
      <c r="P54" s="520">
        <f>DISTRIBUCION!X233</f>
        <v>106222112.85038634</v>
      </c>
      <c r="Q54" s="520">
        <f>DISTRIBUCION!Y233</f>
        <v>112595439.62140954</v>
      </c>
      <c r="R54" s="520">
        <f>DISTRIBUCION!Z233</f>
        <v>148461206.48618048</v>
      </c>
      <c r="S54" s="521">
        <f>DISTRIBUCION!AA233</f>
        <v>126512235.95861571</v>
      </c>
      <c r="T54" s="522">
        <f t="shared" si="20"/>
        <v>1165605489.6595573</v>
      </c>
    </row>
    <row r="55" spans="1:20" x14ac:dyDescent="0.3">
      <c r="A55" s="528"/>
      <c r="B55" s="529"/>
      <c r="C55" s="530"/>
      <c r="D55" s="531"/>
      <c r="E55" s="560">
        <v>1135312000</v>
      </c>
      <c r="F55" s="560"/>
      <c r="G55" s="560"/>
      <c r="H55" s="535">
        <f>H54+H53+H52+H51+H50+H49</f>
        <v>355982190.95160002</v>
      </c>
      <c r="I55" s="536">
        <f t="shared" ref="I55:S55" si="34">I54+I53+I52+I51+I50+I49</f>
        <v>447984894.18384004</v>
      </c>
      <c r="J55" s="536">
        <f t="shared" si="34"/>
        <v>547919985.96331215</v>
      </c>
      <c r="K55" s="536">
        <f t="shared" si="34"/>
        <v>580795185.1211108</v>
      </c>
      <c r="L55" s="536">
        <f t="shared" si="34"/>
        <v>533557176.73126054</v>
      </c>
      <c r="M55" s="536">
        <f t="shared" si="34"/>
        <v>565570607.33513606</v>
      </c>
      <c r="N55" s="536">
        <f t="shared" si="34"/>
        <v>691736358.20220494</v>
      </c>
      <c r="O55" s="536">
        <f t="shared" si="34"/>
        <v>733240539.69433737</v>
      </c>
      <c r="P55" s="536">
        <f t="shared" si="34"/>
        <v>673603642.46586466</v>
      </c>
      <c r="Q55" s="536">
        <f t="shared" si="34"/>
        <v>714019861.01381636</v>
      </c>
      <c r="R55" s="536">
        <f t="shared" si="34"/>
        <v>873301214.62459075</v>
      </c>
      <c r="S55" s="537">
        <f t="shared" si="34"/>
        <v>802272715.83512425</v>
      </c>
      <c r="T55" s="522">
        <f t="shared" si="20"/>
        <v>8299314181.170598</v>
      </c>
    </row>
    <row r="56" spans="1:20" x14ac:dyDescent="0.3">
      <c r="A56" s="851">
        <v>8</v>
      </c>
      <c r="B56" s="847">
        <f>C56+C57</f>
        <v>8.9252203656290025E-2</v>
      </c>
      <c r="C56" s="518">
        <f t="shared" si="31"/>
        <v>4.1617453103811972E-2</v>
      </c>
      <c r="D56" s="614" t="s">
        <v>801</v>
      </c>
      <c r="E56" s="574">
        <f>(G56*$E$58)</f>
        <v>971843646.18707204</v>
      </c>
      <c r="F56" s="557"/>
      <c r="G56" s="564">
        <f>(H56)/$H$58</f>
        <v>0.3376928724679058</v>
      </c>
      <c r="H56" s="523">
        <v>879116297.7918359</v>
      </c>
      <c r="I56" s="520">
        <f>DISTRIBUCION!Q246</f>
        <v>860652005.05724645</v>
      </c>
      <c r="J56" s="520">
        <f>DISTRIBUCION!R246</f>
        <v>961047539.22154164</v>
      </c>
      <c r="K56" s="520">
        <f>DISTRIBUCION!S246</f>
        <v>900313566.6114713</v>
      </c>
      <c r="L56" s="520">
        <f>DISTRIBUCION!T246</f>
        <v>1112526555.3786583</v>
      </c>
      <c r="M56" s="520">
        <f>DISTRIBUCION!U246</f>
        <v>1071399803.7849495</v>
      </c>
      <c r="N56" s="520">
        <f>DISTRIBUCION!V246</f>
        <v>1500399981.9565549</v>
      </c>
      <c r="O56" s="520">
        <f>DISTRIBUCION!W246</f>
        <v>1153841107.2381361</v>
      </c>
      <c r="P56" s="520">
        <f>DISTRIBUCION!X246</f>
        <v>1183080479.17818</v>
      </c>
      <c r="Q56" s="520">
        <f>DISTRIBUCION!Y246</f>
        <v>1247750016.9346704</v>
      </c>
      <c r="R56" s="520">
        <f>DISTRIBUCION!Z246</f>
        <v>1294488331.1103239</v>
      </c>
      <c r="S56" s="521">
        <f>DISTRIBUCION!AA246</f>
        <v>1475133601.0559735</v>
      </c>
      <c r="T56" s="522">
        <f t="shared" si="20"/>
        <v>13732476633.714781</v>
      </c>
    </row>
    <row r="57" spans="1:20" x14ac:dyDescent="0.3">
      <c r="A57" s="851"/>
      <c r="B57" s="847"/>
      <c r="C57" s="518">
        <f t="shared" si="31"/>
        <v>4.763475055247806E-2</v>
      </c>
      <c r="D57" s="614" t="s">
        <v>878</v>
      </c>
      <c r="E57" s="574">
        <f>(G57*$E$58)</f>
        <v>1906048442.812928</v>
      </c>
      <c r="F57" s="557"/>
      <c r="G57" s="564">
        <f>(H57)/$H$58</f>
        <v>0.6623071275320942</v>
      </c>
      <c r="H57" s="523">
        <v>1724185013.7435055</v>
      </c>
      <c r="I57" s="520">
        <f>DISTRIBUCION!Q250</f>
        <v>1861717736.5214729</v>
      </c>
      <c r="J57" s="520">
        <f>DISTRIBUCION!R250</f>
        <v>865352413.98949897</v>
      </c>
      <c r="K57" s="520">
        <f>DISTRIBUCION!S250</f>
        <v>842071988.75186038</v>
      </c>
      <c r="L57" s="520">
        <f>DISTRIBUCION!T250</f>
        <v>1021702151.5463841</v>
      </c>
      <c r="M57" s="520">
        <f>DISTRIBUCION!U250</f>
        <v>1190882625.5555949</v>
      </c>
      <c r="N57" s="520">
        <f>DISTRIBUCION!V250</f>
        <v>1889108173.2342539</v>
      </c>
      <c r="O57" s="520">
        <f>DISTRIBUCION!W250</f>
        <v>647854185.10415816</v>
      </c>
      <c r="P57" s="520">
        <f>DISTRIBUCION!X250</f>
        <v>1278163599.0624762</v>
      </c>
      <c r="Q57" s="520">
        <f>DISTRIBUCION!Y250</f>
        <v>1608329427.1205988</v>
      </c>
      <c r="R57" s="520">
        <f>DISTRIBUCION!Z250</f>
        <v>872811297.89053667</v>
      </c>
      <c r="S57" s="521">
        <f>DISTRIBUCION!AA250</f>
        <v>1733957262.2845225</v>
      </c>
      <c r="T57" s="522">
        <f t="shared" si="20"/>
        <v>15717999303.874285</v>
      </c>
    </row>
    <row r="58" spans="1:20" ht="17.25" thickBot="1" x14ac:dyDescent="0.35">
      <c r="A58" s="546"/>
      <c r="B58" s="547"/>
      <c r="C58" s="547"/>
      <c r="D58" s="548"/>
      <c r="E58" s="561">
        <v>2877892089</v>
      </c>
      <c r="F58" s="561"/>
      <c r="G58" s="561"/>
      <c r="H58" s="549">
        <f>H57+H56</f>
        <v>2603301311.5353413</v>
      </c>
      <c r="I58" s="549">
        <f t="shared" ref="I58:S58" si="35">I57+I56</f>
        <v>2722369741.5787191</v>
      </c>
      <c r="J58" s="549">
        <f t="shared" si="35"/>
        <v>1826399953.2110405</v>
      </c>
      <c r="K58" s="549">
        <f t="shared" si="35"/>
        <v>1742385555.3633318</v>
      </c>
      <c r="L58" s="549">
        <f t="shared" si="35"/>
        <v>2134228706.9250424</v>
      </c>
      <c r="M58" s="549">
        <f t="shared" si="35"/>
        <v>2262282429.3405447</v>
      </c>
      <c r="N58" s="549">
        <f t="shared" si="35"/>
        <v>3389508155.1908088</v>
      </c>
      <c r="O58" s="549">
        <f t="shared" si="35"/>
        <v>1801695292.3422942</v>
      </c>
      <c r="P58" s="549">
        <f t="shared" si="35"/>
        <v>2461244078.2406559</v>
      </c>
      <c r="Q58" s="549">
        <f t="shared" si="35"/>
        <v>2856079444.0552692</v>
      </c>
      <c r="R58" s="549">
        <f t="shared" si="35"/>
        <v>2167299629.0008607</v>
      </c>
      <c r="S58" s="550">
        <f t="shared" si="35"/>
        <v>3209090863.3404961</v>
      </c>
      <c r="T58" s="522">
        <f t="shared" si="20"/>
        <v>29450475937.589062</v>
      </c>
    </row>
    <row r="59" spans="1:20" x14ac:dyDescent="0.3">
      <c r="A59" s="617"/>
      <c r="B59" s="617"/>
      <c r="C59" s="617"/>
      <c r="D59" s="617"/>
      <c r="E59" s="617"/>
      <c r="F59" s="617"/>
      <c r="G59" s="617"/>
      <c r="H59" s="617"/>
      <c r="I59" s="617"/>
      <c r="J59" s="617"/>
      <c r="K59" s="617"/>
      <c r="L59" s="617"/>
      <c r="M59" s="617"/>
      <c r="N59" s="617"/>
      <c r="O59" s="617"/>
      <c r="P59" s="617"/>
      <c r="Q59" s="617"/>
      <c r="R59" s="617"/>
      <c r="S59" s="617"/>
      <c r="T59" s="522">
        <f t="shared" si="20"/>
        <v>0</v>
      </c>
    </row>
    <row r="60" spans="1:20" x14ac:dyDescent="0.3">
      <c r="A60" s="617"/>
      <c r="B60" s="617"/>
      <c r="C60" s="617"/>
      <c r="D60" s="617" t="s">
        <v>882</v>
      </c>
      <c r="E60" s="618">
        <f>SUM(E29+E33+E37+E41+E45+E48+E55+E58)</f>
        <v>19757414864</v>
      </c>
      <c r="F60" s="619"/>
      <c r="G60" s="619"/>
      <c r="H60" s="620">
        <f>H58+H55+H48+H45+H41+H37+H33+H29</f>
        <v>19878187403.248436</v>
      </c>
      <c r="I60" s="620">
        <f t="shared" ref="I60:S60" si="36">I58+I55+I48+I45+I41+I37+I33+I29</f>
        <v>20907834552.839996</v>
      </c>
      <c r="J60" s="620">
        <f t="shared" si="36"/>
        <v>22125528162.860405</v>
      </c>
      <c r="K60" s="620">
        <f t="shared" si="36"/>
        <v>23414444566.324528</v>
      </c>
      <c r="L60" s="620">
        <f t="shared" si="36"/>
        <v>24778765189.681129</v>
      </c>
      <c r="M60" s="620">
        <f t="shared" si="36"/>
        <v>26222917747.907974</v>
      </c>
      <c r="N60" s="620">
        <f t="shared" si="36"/>
        <v>27751590791.970734</v>
      </c>
      <c r="O60" s="620">
        <f t="shared" si="36"/>
        <v>29369749117.636673</v>
      </c>
      <c r="P60" s="620">
        <f t="shared" si="36"/>
        <v>31082650086.749954</v>
      </c>
      <c r="Q60" s="620">
        <f t="shared" si="36"/>
        <v>32895860915.112789</v>
      </c>
      <c r="R60" s="620">
        <f t="shared" si="36"/>
        <v>34815276984.335281</v>
      </c>
      <c r="S60" s="620">
        <f t="shared" si="36"/>
        <v>36847141238.42691</v>
      </c>
      <c r="T60" s="522">
        <f t="shared" si="20"/>
        <v>329969174217.84631</v>
      </c>
    </row>
    <row r="61" spans="1:20" hidden="1" x14ac:dyDescent="0.3">
      <c r="A61" s="617"/>
      <c r="B61" s="617"/>
      <c r="C61" s="617"/>
      <c r="D61" s="617"/>
      <c r="E61" s="621"/>
      <c r="F61" s="621"/>
      <c r="G61" s="621"/>
      <c r="H61" s="618"/>
      <c r="I61" s="618"/>
      <c r="J61" s="618"/>
      <c r="K61" s="618"/>
      <c r="L61" s="618"/>
      <c r="M61" s="618"/>
      <c r="N61" s="618"/>
      <c r="O61" s="618"/>
      <c r="P61" s="618"/>
      <c r="Q61" s="618"/>
      <c r="R61" s="618"/>
      <c r="S61" s="618"/>
    </row>
    <row r="62" spans="1:20" x14ac:dyDescent="0.3">
      <c r="A62" s="617"/>
      <c r="B62" s="617"/>
      <c r="C62" s="617"/>
      <c r="D62" s="617"/>
      <c r="E62" s="618">
        <f>'PPTO INGRESOS'!C26</f>
        <v>19757414864</v>
      </c>
      <c r="F62" s="621"/>
      <c r="G62" s="621"/>
      <c r="H62" s="618">
        <v>19757414864</v>
      </c>
      <c r="I62" s="618">
        <v>20907834552.84</v>
      </c>
      <c r="J62" s="618">
        <v>22125528162.860401</v>
      </c>
      <c r="K62" s="618">
        <v>23414444566.324528</v>
      </c>
      <c r="L62" s="618">
        <v>24778765189.681122</v>
      </c>
      <c r="M62" s="618">
        <v>26222917747.907974</v>
      </c>
      <c r="N62" s="618">
        <v>27751590791.970734</v>
      </c>
      <c r="O62" s="618">
        <v>29369749117.636677</v>
      </c>
      <c r="P62" s="618">
        <v>31082650086.749954</v>
      </c>
      <c r="Q62" s="618">
        <v>32895860915.112785</v>
      </c>
      <c r="R62" s="618">
        <v>34815276984.335281</v>
      </c>
      <c r="S62" s="618">
        <v>36847141238.42691</v>
      </c>
    </row>
    <row r="63" spans="1:20" hidden="1" x14ac:dyDescent="0.3">
      <c r="A63" s="617"/>
      <c r="B63" s="617"/>
      <c r="C63" s="617"/>
      <c r="D63" s="617"/>
      <c r="E63" s="621"/>
      <c r="F63" s="621"/>
      <c r="G63" s="621"/>
      <c r="H63" s="620"/>
      <c r="I63" s="620"/>
      <c r="J63" s="620"/>
      <c r="K63" s="620"/>
      <c r="L63" s="620"/>
      <c r="M63" s="620"/>
      <c r="N63" s="620"/>
      <c r="O63" s="620"/>
      <c r="P63" s="620"/>
      <c r="Q63" s="620"/>
      <c r="R63" s="620"/>
      <c r="S63" s="620"/>
    </row>
    <row r="64" spans="1:20" x14ac:dyDescent="0.3">
      <c r="A64" s="617"/>
      <c r="B64" s="617"/>
      <c r="C64" s="617"/>
      <c r="D64" s="617" t="s">
        <v>874</v>
      </c>
      <c r="E64" s="484">
        <f t="shared" ref="E64:H64" si="37">E60-E62</f>
        <v>0</v>
      </c>
      <c r="F64" s="484">
        <f t="shared" si="37"/>
        <v>0</v>
      </c>
      <c r="G64" s="484">
        <f t="shared" si="37"/>
        <v>0</v>
      </c>
      <c r="H64" s="484">
        <f t="shared" si="37"/>
        <v>120772539.24843597</v>
      </c>
      <c r="I64" s="484">
        <f t="shared" ref="I64:S64" si="38">I60-I62</f>
        <v>0</v>
      </c>
      <c r="J64" s="484">
        <f t="shared" si="38"/>
        <v>0</v>
      </c>
      <c r="K64" s="484">
        <f t="shared" si="38"/>
        <v>0</v>
      </c>
      <c r="L64" s="484">
        <f t="shared" si="38"/>
        <v>0</v>
      </c>
      <c r="M64" s="484">
        <f t="shared" si="38"/>
        <v>0</v>
      </c>
      <c r="N64" s="484">
        <f t="shared" si="38"/>
        <v>0</v>
      </c>
      <c r="O64" s="484">
        <f t="shared" si="38"/>
        <v>0</v>
      </c>
      <c r="P64" s="484">
        <f t="shared" si="38"/>
        <v>0</v>
      </c>
      <c r="Q64" s="484">
        <f t="shared" si="38"/>
        <v>0</v>
      </c>
      <c r="R64" s="484">
        <f t="shared" si="38"/>
        <v>0</v>
      </c>
      <c r="S64" s="484">
        <f t="shared" si="38"/>
        <v>0</v>
      </c>
    </row>
    <row r="65" spans="1:19" x14ac:dyDescent="0.3">
      <c r="A65" s="617"/>
      <c r="B65" s="617"/>
      <c r="C65" s="617"/>
      <c r="D65" s="617"/>
      <c r="E65" s="617"/>
      <c r="F65" s="617"/>
      <c r="G65" s="617"/>
      <c r="H65" s="617"/>
      <c r="I65" s="617"/>
      <c r="J65" s="617"/>
      <c r="K65" s="617"/>
      <c r="L65" s="617"/>
      <c r="M65" s="617"/>
      <c r="N65" s="617"/>
      <c r="O65" s="617"/>
      <c r="P65" s="617"/>
      <c r="Q65" s="617"/>
      <c r="R65" s="617"/>
      <c r="S65" s="617"/>
    </row>
    <row r="66" spans="1:19" x14ac:dyDescent="0.3">
      <c r="A66" s="617"/>
      <c r="B66" s="617"/>
      <c r="C66" s="617"/>
      <c r="D66" s="617"/>
      <c r="E66" s="618">
        <f t="shared" ref="E66:H66" si="39">E57+E56+E53+E54+E52+E51+E50+E49+E47+E46+E44+E43+E42+E40+E39+E38+E36+E35+E34+E32+E31+E30+E28+E27+E26+E25+E24+E23+E22</f>
        <v>19757414864</v>
      </c>
      <c r="F66" s="618">
        <f t="shared" si="39"/>
        <v>0</v>
      </c>
      <c r="G66" s="618">
        <f t="shared" si="39"/>
        <v>8</v>
      </c>
      <c r="H66" s="618">
        <f t="shared" si="39"/>
        <v>19878187403.248432</v>
      </c>
      <c r="I66" s="618">
        <f t="shared" ref="I66:S66" si="40">I57+I56+I53+I54+I52+I51+I50+I49+I47+I46+I44+I43+I42+I40+I39+I38+I36+I35+I34+I32+I31+I30+I28+I27+I26+I25+I24+I23+I22</f>
        <v>20907834552.840004</v>
      </c>
      <c r="J66" s="618">
        <f t="shared" si="40"/>
        <v>22125528162.860405</v>
      </c>
      <c r="K66" s="618">
        <f t="shared" si="40"/>
        <v>23414444566.324528</v>
      </c>
      <c r="L66" s="618">
        <f t="shared" si="40"/>
        <v>24778765189.681126</v>
      </c>
      <c r="M66" s="618">
        <f t="shared" si="40"/>
        <v>26222917747.907974</v>
      </c>
      <c r="N66" s="618">
        <f t="shared" si="40"/>
        <v>27751590791.970737</v>
      </c>
      <c r="O66" s="618">
        <f t="shared" si="40"/>
        <v>29369749117.636673</v>
      </c>
      <c r="P66" s="618">
        <f t="shared" si="40"/>
        <v>31082650086.74995</v>
      </c>
      <c r="Q66" s="618">
        <f t="shared" si="40"/>
        <v>32895860915.112793</v>
      </c>
      <c r="R66" s="618">
        <f t="shared" si="40"/>
        <v>34815276984.335281</v>
      </c>
      <c r="S66" s="618">
        <f t="shared" si="40"/>
        <v>36847141238.42691</v>
      </c>
    </row>
    <row r="67" spans="1:19" x14ac:dyDescent="0.3">
      <c r="A67" s="617"/>
      <c r="B67" s="617"/>
      <c r="C67" s="617"/>
      <c r="D67" s="617"/>
      <c r="E67" s="484">
        <f>E66-'PPTO INGRESOS'!C26</f>
        <v>0</v>
      </c>
      <c r="F67" s="484" t="e">
        <f>F66-'PPTO INGRESOS'!A26</f>
        <v>#VALUE!</v>
      </c>
      <c r="G67" s="484">
        <f>G66-'PPTO INGRESOS'!B26</f>
        <v>-32092343928</v>
      </c>
      <c r="H67" s="484">
        <f>H66-'PPTO INGRESOS'!C26</f>
        <v>120772539.24843216</v>
      </c>
      <c r="I67" s="484">
        <f>I66-'PPTO INGRESOS'!D26</f>
        <v>0</v>
      </c>
      <c r="J67" s="484">
        <f>J66-'PPTO INGRESOS'!E26</f>
        <v>0</v>
      </c>
      <c r="K67" s="484">
        <f>K66-'PPTO INGRESOS'!F26</f>
        <v>0</v>
      </c>
      <c r="L67" s="484">
        <f>L66-'PPTO INGRESOS'!G26</f>
        <v>0</v>
      </c>
      <c r="M67" s="484">
        <f>M66-'PPTO INGRESOS'!H26</f>
        <v>0</v>
      </c>
      <c r="N67" s="484">
        <f>N66-'PPTO INGRESOS'!I26</f>
        <v>0</v>
      </c>
      <c r="O67" s="484">
        <f>O66-'PPTO INGRESOS'!J26</f>
        <v>0</v>
      </c>
      <c r="P67" s="484">
        <f>P66-'PPTO INGRESOS'!K26</f>
        <v>0</v>
      </c>
      <c r="Q67" s="484">
        <f>Q66-'PPTO INGRESOS'!L26</f>
        <v>0</v>
      </c>
      <c r="R67" s="484">
        <f>R66-'PPTO INGRESOS'!M26</f>
        <v>0</v>
      </c>
      <c r="S67" s="484">
        <f>S66-'PPTO INGRESOS'!N26</f>
        <v>0</v>
      </c>
    </row>
  </sheetData>
  <sheetProtection algorithmName="SHA-512" hashValue="43x0W+Fszk1KfSM+VsxY9GlJg18HuUQlbqYob1a7ZFlZ22lyLD5nfXsa4o7Nu5Yqui6c/hqbatLqGwjIBX9ZeA==" saltValue="hno8SYy04jkNS+B3+LSZTA==" spinCount="100000" sheet="1" objects="1" scenarios="1"/>
  <mergeCells count="32">
    <mergeCell ref="C18:D18"/>
    <mergeCell ref="C19:D19"/>
    <mergeCell ref="A14:A15"/>
    <mergeCell ref="A16:A17"/>
    <mergeCell ref="B3:B4"/>
    <mergeCell ref="B5:B6"/>
    <mergeCell ref="B7:B8"/>
    <mergeCell ref="B9:B11"/>
    <mergeCell ref="B14:B15"/>
    <mergeCell ref="B16:B17"/>
    <mergeCell ref="A2:D2"/>
    <mergeCell ref="A3:A4"/>
    <mergeCell ref="A5:A6"/>
    <mergeCell ref="A7:A8"/>
    <mergeCell ref="A9:A11"/>
    <mergeCell ref="A30:A32"/>
    <mergeCell ref="A34:A36"/>
    <mergeCell ref="B30:B32"/>
    <mergeCell ref="B34:B36"/>
    <mergeCell ref="A22:A28"/>
    <mergeCell ref="B56:B57"/>
    <mergeCell ref="A38:A40"/>
    <mergeCell ref="A42:A44"/>
    <mergeCell ref="A46:A47"/>
    <mergeCell ref="A49:A54"/>
    <mergeCell ref="A56:A57"/>
    <mergeCell ref="B21:C21"/>
    <mergeCell ref="B38:B40"/>
    <mergeCell ref="B42:B44"/>
    <mergeCell ref="B46:B47"/>
    <mergeCell ref="B49:B54"/>
    <mergeCell ref="B22:B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PPTO INGRESOS</vt:lpstr>
      <vt:lpstr>DISTRIBUCION</vt:lpstr>
      <vt:lpstr>PROGRAMAS</vt:lpstr>
      <vt:lpstr>PROGRAMAS!Área_de_impresión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cp:lastModifiedBy>
  <dcterms:created xsi:type="dcterms:W3CDTF">2022-03-18T13:38:11Z</dcterms:created>
  <dcterms:modified xsi:type="dcterms:W3CDTF">2022-05-26T14:10:06Z</dcterms:modified>
</cp:coreProperties>
</file>