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CAS\Downloads\"/>
    </mc:Choice>
  </mc:AlternateContent>
  <xr:revisionPtr revIDLastSave="0" documentId="13_ncr:1_{F1DC8BFF-E924-4A90-AB53-2E0600BBC8D6}" xr6:coauthVersionLast="47" xr6:coauthVersionMax="47" xr10:uidLastSave="{00000000-0000-0000-0000-000000000000}"/>
  <bookViews>
    <workbookView xWindow="-120" yWindow="-120" windowWidth="29040" windowHeight="15720" activeTab="5" xr2:uid="{38BC08BA-3F17-4384-8693-DA2DEDC94863}"/>
  </bookViews>
  <sheets>
    <sheet name="DISTRIBUCION DE CAUDALES" sheetId="1" r:id="rId1"/>
    <sheet name="Hoja4" sheetId="11" r:id="rId2"/>
    <sheet name="Caudales" sheetId="2" r:id="rId3"/>
    <sheet name="OF" sheetId="3" r:id="rId4"/>
    <sheet name="DISTRIBUCION RESUMEN" sheetId="6" r:id="rId5"/>
    <sheet name="DISTRIBUCION RESUMEN (2)" sheetId="7" r:id="rId6"/>
  </sheets>
  <definedNames>
    <definedName name="OLE_LINK1" localSheetId="2">Caudales!#REF!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47" i="1" l="1"/>
  <c r="V99" i="1"/>
  <c r="W99" i="1"/>
  <c r="X99" i="1"/>
  <c r="Y99" i="1"/>
  <c r="Z99" i="1"/>
  <c r="AA99" i="1"/>
  <c r="AB99" i="1"/>
  <c r="AE99" i="1"/>
  <c r="AH99" i="1"/>
  <c r="AK99" i="1"/>
  <c r="AL99" i="1" s="1"/>
  <c r="AM99" i="1" s="1"/>
  <c r="AN99" i="1"/>
  <c r="AO99" i="1" s="1"/>
  <c r="V100" i="1"/>
  <c r="W100" i="1"/>
  <c r="X100" i="1"/>
  <c r="Y100" i="1"/>
  <c r="Z100" i="1"/>
  <c r="AA100" i="1"/>
  <c r="AB100" i="1"/>
  <c r="AE100" i="1"/>
  <c r="AH100" i="1"/>
  <c r="AK100" i="1"/>
  <c r="AL100" i="1" s="1"/>
  <c r="AM100" i="1" s="1"/>
  <c r="AN100" i="1"/>
  <c r="AO100" i="1" s="1"/>
  <c r="V121" i="1"/>
  <c r="W121" i="1"/>
  <c r="X121" i="1"/>
  <c r="Y121" i="1"/>
  <c r="Z121" i="1"/>
  <c r="AA121" i="1"/>
  <c r="AB121" i="1"/>
  <c r="AE121" i="1"/>
  <c r="AH121" i="1"/>
  <c r="AK121" i="1"/>
  <c r="AL121" i="1" s="1"/>
  <c r="AM121" i="1" s="1"/>
  <c r="AN121" i="1"/>
  <c r="AO121" i="1" s="1"/>
  <c r="V122" i="1"/>
  <c r="W122" i="1"/>
  <c r="X122" i="1"/>
  <c r="Y122" i="1"/>
  <c r="Z122" i="1"/>
  <c r="AA122" i="1"/>
  <c r="AB122" i="1"/>
  <c r="AE122" i="1"/>
  <c r="AH122" i="1"/>
  <c r="AK122" i="1"/>
  <c r="AL122" i="1" s="1"/>
  <c r="AM122" i="1" s="1"/>
  <c r="AN122" i="1"/>
  <c r="AO122" i="1" s="1"/>
  <c r="V115" i="1"/>
  <c r="W115" i="1"/>
  <c r="X115" i="1"/>
  <c r="Y115" i="1"/>
  <c r="Z115" i="1"/>
  <c r="AA115" i="1"/>
  <c r="AB115" i="1"/>
  <c r="AE115" i="1"/>
  <c r="AH115" i="1"/>
  <c r="AK115" i="1"/>
  <c r="AL115" i="1" s="1"/>
  <c r="AM115" i="1" s="1"/>
  <c r="AN115" i="1"/>
  <c r="AO115" i="1" s="1"/>
  <c r="V118" i="1"/>
  <c r="W118" i="1"/>
  <c r="X118" i="1"/>
  <c r="Y118" i="1"/>
  <c r="Z118" i="1"/>
  <c r="AA118" i="1"/>
  <c r="AB118" i="1"/>
  <c r="AE118" i="1"/>
  <c r="AH118" i="1"/>
  <c r="AK118" i="1"/>
  <c r="AL118" i="1" s="1"/>
  <c r="AM118" i="1" s="1"/>
  <c r="AN118" i="1"/>
  <c r="AO118" i="1" s="1"/>
  <c r="V101" i="1"/>
  <c r="W101" i="1"/>
  <c r="X101" i="1"/>
  <c r="Y101" i="1"/>
  <c r="Z101" i="1"/>
  <c r="AA101" i="1"/>
  <c r="AB101" i="1"/>
  <c r="AE101" i="1"/>
  <c r="AH101" i="1"/>
  <c r="AK101" i="1"/>
  <c r="AL101" i="1" s="1"/>
  <c r="AM101" i="1" s="1"/>
  <c r="AN101" i="1"/>
  <c r="AO101" i="1" s="1"/>
  <c r="AT101" i="1"/>
  <c r="V124" i="1"/>
  <c r="W124" i="1"/>
  <c r="X124" i="1"/>
  <c r="Y124" i="1"/>
  <c r="Z124" i="1"/>
  <c r="AA124" i="1"/>
  <c r="AB124" i="1"/>
  <c r="AE124" i="1"/>
  <c r="AH124" i="1"/>
  <c r="AK124" i="1"/>
  <c r="AL124" i="1" s="1"/>
  <c r="AM124" i="1" s="1"/>
  <c r="AN124" i="1"/>
  <c r="AO124" i="1" s="1"/>
  <c r="V106" i="1"/>
  <c r="W106" i="1"/>
  <c r="X106" i="1"/>
  <c r="Y106" i="1"/>
  <c r="Z106" i="1"/>
  <c r="AA106" i="1"/>
  <c r="AB106" i="1"/>
  <c r="AE106" i="1"/>
  <c r="AH106" i="1"/>
  <c r="AK106" i="1"/>
  <c r="AL106" i="1" s="1"/>
  <c r="AM106" i="1" s="1"/>
  <c r="AN106" i="1"/>
  <c r="AO106" i="1" s="1"/>
  <c r="V105" i="1"/>
  <c r="W105" i="1"/>
  <c r="X105" i="1"/>
  <c r="Y105" i="1"/>
  <c r="Z105" i="1"/>
  <c r="AA105" i="1"/>
  <c r="AB105" i="1"/>
  <c r="AE105" i="1"/>
  <c r="AH105" i="1"/>
  <c r="AK105" i="1"/>
  <c r="AL105" i="1" s="1"/>
  <c r="AM105" i="1" s="1"/>
  <c r="AN105" i="1"/>
  <c r="AO105" i="1" s="1"/>
  <c r="V81" i="1"/>
  <c r="W81" i="1"/>
  <c r="X81" i="1"/>
  <c r="Y81" i="1"/>
  <c r="Z81" i="1"/>
  <c r="AA81" i="1"/>
  <c r="AB81" i="1"/>
  <c r="AE81" i="1"/>
  <c r="AH81" i="1"/>
  <c r="AK81" i="1"/>
  <c r="AL81" i="1" s="1"/>
  <c r="AM81" i="1" s="1"/>
  <c r="AN81" i="1"/>
  <c r="AO81" i="1" s="1"/>
  <c r="AS3" i="1"/>
  <c r="AN3" i="1"/>
  <c r="AO3" i="1" s="1"/>
  <c r="AK3" i="1"/>
  <c r="AL3" i="1" s="1"/>
  <c r="AM3" i="1" s="1"/>
  <c r="AH3" i="1"/>
  <c r="AE3" i="1"/>
  <c r="V3" i="1"/>
  <c r="W3" i="1"/>
  <c r="X3" i="1"/>
  <c r="Y3" i="1"/>
  <c r="Z3" i="1"/>
  <c r="AA3" i="1"/>
  <c r="AB3" i="1"/>
  <c r="AH543" i="1"/>
  <c r="AH544" i="1"/>
  <c r="AE543" i="1"/>
  <c r="AE544" i="1"/>
  <c r="V543" i="1"/>
  <c r="W543" i="1"/>
  <c r="X543" i="1"/>
  <c r="Y543" i="1"/>
  <c r="Z543" i="1"/>
  <c r="AA543" i="1"/>
  <c r="AB543" i="1"/>
  <c r="V544" i="1"/>
  <c r="W544" i="1"/>
  <c r="X544" i="1"/>
  <c r="Y544" i="1"/>
  <c r="Z544" i="1"/>
  <c r="AA544" i="1"/>
  <c r="AB544" i="1"/>
  <c r="AT510" i="1"/>
  <c r="AH507" i="1"/>
  <c r="AH508" i="1"/>
  <c r="AH509" i="1"/>
  <c r="AH510" i="1"/>
  <c r="AH511" i="1"/>
  <c r="AH512" i="1"/>
  <c r="AH513" i="1"/>
  <c r="AH514" i="1"/>
  <c r="AH515" i="1"/>
  <c r="AH516" i="1"/>
  <c r="AH517" i="1"/>
  <c r="AH518" i="1"/>
  <c r="AH519" i="1"/>
  <c r="AH520" i="1"/>
  <c r="AH521" i="1"/>
  <c r="AH522" i="1"/>
  <c r="AH523" i="1"/>
  <c r="AH524" i="1"/>
  <c r="AH525" i="1"/>
  <c r="AH526" i="1"/>
  <c r="AH527" i="1"/>
  <c r="AH528" i="1"/>
  <c r="AH529" i="1"/>
  <c r="AH530" i="1"/>
  <c r="AH531" i="1"/>
  <c r="AH532" i="1"/>
  <c r="AH533" i="1"/>
  <c r="AH534" i="1"/>
  <c r="AH535" i="1"/>
  <c r="AH536" i="1"/>
  <c r="AH537" i="1"/>
  <c r="AH538" i="1"/>
  <c r="AH539" i="1"/>
  <c r="AH540" i="1"/>
  <c r="AH541" i="1"/>
  <c r="V507" i="1"/>
  <c r="W507" i="1"/>
  <c r="X507" i="1"/>
  <c r="Y507" i="1"/>
  <c r="Z507" i="1"/>
  <c r="AA507" i="1"/>
  <c r="AB507" i="1"/>
  <c r="V508" i="1"/>
  <c r="W508" i="1"/>
  <c r="X508" i="1"/>
  <c r="Y508" i="1"/>
  <c r="Z508" i="1"/>
  <c r="AA508" i="1"/>
  <c r="AB508" i="1"/>
  <c r="V509" i="1"/>
  <c r="W509" i="1"/>
  <c r="X509" i="1"/>
  <c r="Y509" i="1"/>
  <c r="Z509" i="1"/>
  <c r="AA509" i="1"/>
  <c r="AB509" i="1"/>
  <c r="V510" i="1"/>
  <c r="W510" i="1"/>
  <c r="X510" i="1"/>
  <c r="Y510" i="1"/>
  <c r="Z510" i="1"/>
  <c r="AA510" i="1"/>
  <c r="AB510" i="1"/>
  <c r="V511" i="1"/>
  <c r="W511" i="1"/>
  <c r="X511" i="1"/>
  <c r="Y511" i="1"/>
  <c r="Z511" i="1"/>
  <c r="AA511" i="1"/>
  <c r="AB511" i="1"/>
  <c r="V512" i="1"/>
  <c r="W512" i="1"/>
  <c r="X512" i="1"/>
  <c r="Y512" i="1"/>
  <c r="Z512" i="1"/>
  <c r="AA512" i="1"/>
  <c r="AB512" i="1"/>
  <c r="V513" i="1"/>
  <c r="W513" i="1"/>
  <c r="X513" i="1"/>
  <c r="Y513" i="1"/>
  <c r="Z513" i="1"/>
  <c r="AA513" i="1"/>
  <c r="AB513" i="1"/>
  <c r="V514" i="1"/>
  <c r="W514" i="1"/>
  <c r="X514" i="1"/>
  <c r="Y514" i="1"/>
  <c r="Z514" i="1"/>
  <c r="AA514" i="1"/>
  <c r="AB514" i="1"/>
  <c r="V515" i="1"/>
  <c r="W515" i="1"/>
  <c r="X515" i="1"/>
  <c r="Y515" i="1"/>
  <c r="Z515" i="1"/>
  <c r="AA515" i="1"/>
  <c r="AB515" i="1"/>
  <c r="V516" i="1"/>
  <c r="W516" i="1"/>
  <c r="X516" i="1"/>
  <c r="Y516" i="1"/>
  <c r="Z516" i="1"/>
  <c r="AA516" i="1"/>
  <c r="AB516" i="1"/>
  <c r="V517" i="1"/>
  <c r="W517" i="1"/>
  <c r="X517" i="1"/>
  <c r="Y517" i="1"/>
  <c r="Z517" i="1"/>
  <c r="AA517" i="1"/>
  <c r="AB517" i="1"/>
  <c r="V518" i="1"/>
  <c r="W518" i="1"/>
  <c r="X518" i="1"/>
  <c r="Y518" i="1"/>
  <c r="Z518" i="1"/>
  <c r="AA518" i="1"/>
  <c r="AB518" i="1"/>
  <c r="V519" i="1"/>
  <c r="W519" i="1"/>
  <c r="X519" i="1"/>
  <c r="Y519" i="1"/>
  <c r="Z519" i="1"/>
  <c r="AA519" i="1"/>
  <c r="AB519" i="1"/>
  <c r="V520" i="1"/>
  <c r="W520" i="1"/>
  <c r="X520" i="1"/>
  <c r="Y520" i="1"/>
  <c r="Z520" i="1"/>
  <c r="AA520" i="1"/>
  <c r="AB520" i="1"/>
  <c r="V521" i="1"/>
  <c r="W521" i="1"/>
  <c r="X521" i="1"/>
  <c r="Y521" i="1"/>
  <c r="Z521" i="1"/>
  <c r="AA521" i="1"/>
  <c r="AB521" i="1"/>
  <c r="V522" i="1"/>
  <c r="W522" i="1"/>
  <c r="X522" i="1"/>
  <c r="Y522" i="1"/>
  <c r="Z522" i="1"/>
  <c r="AA522" i="1"/>
  <c r="AB522" i="1"/>
  <c r="V523" i="1"/>
  <c r="W523" i="1"/>
  <c r="X523" i="1"/>
  <c r="Y523" i="1"/>
  <c r="Z523" i="1"/>
  <c r="AA523" i="1"/>
  <c r="AB523" i="1"/>
  <c r="V524" i="1"/>
  <c r="W524" i="1"/>
  <c r="X524" i="1"/>
  <c r="Y524" i="1"/>
  <c r="Z524" i="1"/>
  <c r="AA524" i="1"/>
  <c r="AB524" i="1"/>
  <c r="V525" i="1"/>
  <c r="W525" i="1"/>
  <c r="X525" i="1"/>
  <c r="Y525" i="1"/>
  <c r="Z525" i="1"/>
  <c r="AA525" i="1"/>
  <c r="AB525" i="1"/>
  <c r="V526" i="1"/>
  <c r="W526" i="1"/>
  <c r="X526" i="1"/>
  <c r="Y526" i="1"/>
  <c r="Z526" i="1"/>
  <c r="AA526" i="1"/>
  <c r="AB526" i="1"/>
  <c r="V527" i="1"/>
  <c r="W527" i="1"/>
  <c r="X527" i="1"/>
  <c r="Y527" i="1"/>
  <c r="Z527" i="1"/>
  <c r="AA527" i="1"/>
  <c r="AB527" i="1"/>
  <c r="V528" i="1"/>
  <c r="W528" i="1"/>
  <c r="X528" i="1"/>
  <c r="Y528" i="1"/>
  <c r="Z528" i="1"/>
  <c r="AA528" i="1"/>
  <c r="AB528" i="1"/>
  <c r="V529" i="1"/>
  <c r="W529" i="1"/>
  <c r="X529" i="1"/>
  <c r="Y529" i="1"/>
  <c r="Z529" i="1"/>
  <c r="AA529" i="1"/>
  <c r="AB529" i="1"/>
  <c r="V530" i="1"/>
  <c r="W530" i="1"/>
  <c r="X530" i="1"/>
  <c r="Y530" i="1"/>
  <c r="Z530" i="1"/>
  <c r="AA530" i="1"/>
  <c r="AB530" i="1"/>
  <c r="V531" i="1"/>
  <c r="W531" i="1"/>
  <c r="X531" i="1"/>
  <c r="Y531" i="1"/>
  <c r="Z531" i="1"/>
  <c r="AA531" i="1"/>
  <c r="AB531" i="1"/>
  <c r="V532" i="1"/>
  <c r="W532" i="1"/>
  <c r="X532" i="1"/>
  <c r="Y532" i="1"/>
  <c r="Z532" i="1"/>
  <c r="AA532" i="1"/>
  <c r="AB532" i="1"/>
  <c r="V533" i="1"/>
  <c r="W533" i="1"/>
  <c r="X533" i="1"/>
  <c r="Y533" i="1"/>
  <c r="Z533" i="1"/>
  <c r="AA533" i="1"/>
  <c r="AB533" i="1"/>
  <c r="V534" i="1"/>
  <c r="W534" i="1"/>
  <c r="X534" i="1"/>
  <c r="Y534" i="1"/>
  <c r="Z534" i="1"/>
  <c r="AA534" i="1"/>
  <c r="AB534" i="1"/>
  <c r="V535" i="1"/>
  <c r="W535" i="1"/>
  <c r="X535" i="1"/>
  <c r="Y535" i="1"/>
  <c r="Z535" i="1"/>
  <c r="AA535" i="1"/>
  <c r="AB535" i="1"/>
  <c r="V536" i="1"/>
  <c r="W536" i="1"/>
  <c r="X536" i="1"/>
  <c r="Y536" i="1"/>
  <c r="Z536" i="1"/>
  <c r="AA536" i="1"/>
  <c r="AB536" i="1"/>
  <c r="V537" i="1"/>
  <c r="W537" i="1"/>
  <c r="X537" i="1"/>
  <c r="Y537" i="1"/>
  <c r="Z537" i="1"/>
  <c r="AA537" i="1"/>
  <c r="AB537" i="1"/>
  <c r="V538" i="1"/>
  <c r="W538" i="1"/>
  <c r="X538" i="1"/>
  <c r="Y538" i="1"/>
  <c r="Z538" i="1"/>
  <c r="AA538" i="1"/>
  <c r="AB538" i="1"/>
  <c r="V539" i="1"/>
  <c r="W539" i="1"/>
  <c r="X539" i="1"/>
  <c r="Y539" i="1"/>
  <c r="Z539" i="1"/>
  <c r="AA539" i="1"/>
  <c r="AB539" i="1"/>
  <c r="V540" i="1"/>
  <c r="W540" i="1"/>
  <c r="X540" i="1"/>
  <c r="Y540" i="1"/>
  <c r="Z540" i="1"/>
  <c r="AA540" i="1"/>
  <c r="AB540" i="1"/>
  <c r="V541" i="1"/>
  <c r="W541" i="1"/>
  <c r="X541" i="1"/>
  <c r="Y541" i="1"/>
  <c r="Z541" i="1"/>
  <c r="AA541" i="1"/>
  <c r="AB541" i="1"/>
  <c r="AE513" i="1"/>
  <c r="AE514" i="1"/>
  <c r="AE515" i="1"/>
  <c r="AE516" i="1"/>
  <c r="AE517" i="1"/>
  <c r="AE518" i="1"/>
  <c r="AE519" i="1"/>
  <c r="AE520" i="1"/>
  <c r="AE521" i="1"/>
  <c r="AE522" i="1"/>
  <c r="AE523" i="1"/>
  <c r="AE524" i="1"/>
  <c r="AE525" i="1"/>
  <c r="AE526" i="1"/>
  <c r="AE527" i="1"/>
  <c r="AE528" i="1"/>
  <c r="AE529" i="1"/>
  <c r="AE530" i="1"/>
  <c r="AE531" i="1"/>
  <c r="AE532" i="1"/>
  <c r="AE533" i="1"/>
  <c r="AE534" i="1"/>
  <c r="AE535" i="1"/>
  <c r="AE536" i="1"/>
  <c r="AE537" i="1"/>
  <c r="AE538" i="1"/>
  <c r="AE539" i="1"/>
  <c r="AE540" i="1"/>
  <c r="AE541" i="1"/>
  <c r="AE507" i="1"/>
  <c r="AE508" i="1"/>
  <c r="AE509" i="1"/>
  <c r="AE510" i="1"/>
  <c r="AE511" i="1"/>
  <c r="AE512" i="1"/>
  <c r="AH421" i="1"/>
  <c r="AH422" i="1"/>
  <c r="AH423" i="1"/>
  <c r="AH424" i="1"/>
  <c r="AH425" i="1"/>
  <c r="AH426" i="1"/>
  <c r="AH427" i="1"/>
  <c r="AH428" i="1"/>
  <c r="AH429" i="1"/>
  <c r="AH430" i="1"/>
  <c r="AH431" i="1"/>
  <c r="AH432" i="1"/>
  <c r="AH433" i="1"/>
  <c r="AH434" i="1"/>
  <c r="AH435" i="1"/>
  <c r="AH436" i="1"/>
  <c r="AH437" i="1"/>
  <c r="AH438" i="1"/>
  <c r="AH439" i="1"/>
  <c r="AH440" i="1"/>
  <c r="AH441" i="1"/>
  <c r="AH442" i="1"/>
  <c r="AH443" i="1"/>
  <c r="AH444" i="1"/>
  <c r="AH445" i="1"/>
  <c r="AH446" i="1"/>
  <c r="AH447" i="1"/>
  <c r="AH448" i="1"/>
  <c r="AH449" i="1"/>
  <c r="AH450" i="1"/>
  <c r="AH451" i="1"/>
  <c r="AH452" i="1"/>
  <c r="AH453" i="1"/>
  <c r="AH454" i="1"/>
  <c r="AH455" i="1"/>
  <c r="AH456" i="1"/>
  <c r="AH457" i="1"/>
  <c r="AH458" i="1"/>
  <c r="AH459" i="1"/>
  <c r="AH460" i="1"/>
  <c r="AH461" i="1"/>
  <c r="AH462" i="1"/>
  <c r="AH463" i="1"/>
  <c r="AH464" i="1"/>
  <c r="AH465" i="1"/>
  <c r="AH466" i="1"/>
  <c r="AH467" i="1"/>
  <c r="AH468" i="1"/>
  <c r="AH469" i="1"/>
  <c r="AH470" i="1"/>
  <c r="AH471" i="1"/>
  <c r="AH472" i="1"/>
  <c r="AH473" i="1"/>
  <c r="AH474" i="1"/>
  <c r="AH475" i="1"/>
  <c r="AH476" i="1"/>
  <c r="AH477" i="1"/>
  <c r="AH478" i="1"/>
  <c r="AH479" i="1"/>
  <c r="AH480" i="1"/>
  <c r="AH481" i="1"/>
  <c r="AH482" i="1"/>
  <c r="AH483" i="1"/>
  <c r="AH484" i="1"/>
  <c r="AH485" i="1"/>
  <c r="AH486" i="1"/>
  <c r="AH487" i="1"/>
  <c r="AH488" i="1"/>
  <c r="AH489" i="1"/>
  <c r="AH490" i="1"/>
  <c r="AH491" i="1"/>
  <c r="AH492" i="1"/>
  <c r="AH493" i="1"/>
  <c r="AH494" i="1"/>
  <c r="AH495" i="1"/>
  <c r="AH496" i="1"/>
  <c r="AH497" i="1"/>
  <c r="AH498" i="1"/>
  <c r="AH499" i="1"/>
  <c r="AH500" i="1"/>
  <c r="AH501" i="1"/>
  <c r="AH502" i="1"/>
  <c r="AH503" i="1"/>
  <c r="AH504" i="1"/>
  <c r="AH505" i="1"/>
  <c r="AE422" i="1"/>
  <c r="AE423" i="1"/>
  <c r="AE424" i="1"/>
  <c r="AE425" i="1"/>
  <c r="AE426" i="1"/>
  <c r="AE427" i="1"/>
  <c r="AE428" i="1"/>
  <c r="AE429" i="1"/>
  <c r="AE430" i="1"/>
  <c r="AE431" i="1"/>
  <c r="AE432" i="1"/>
  <c r="AE433" i="1"/>
  <c r="AE434" i="1"/>
  <c r="AE435" i="1"/>
  <c r="AE436" i="1"/>
  <c r="AE437" i="1"/>
  <c r="AE438" i="1"/>
  <c r="AE439" i="1"/>
  <c r="AE440" i="1"/>
  <c r="AE441" i="1"/>
  <c r="AE442" i="1"/>
  <c r="AE443" i="1"/>
  <c r="AE444" i="1"/>
  <c r="AE445" i="1"/>
  <c r="AE446" i="1"/>
  <c r="AE447" i="1"/>
  <c r="AE448" i="1"/>
  <c r="AE449" i="1"/>
  <c r="AE450" i="1"/>
  <c r="AE451" i="1"/>
  <c r="AE452" i="1"/>
  <c r="AE453" i="1"/>
  <c r="AE454" i="1"/>
  <c r="AE455" i="1"/>
  <c r="AE456" i="1"/>
  <c r="AE457" i="1"/>
  <c r="AE458" i="1"/>
  <c r="AE459" i="1"/>
  <c r="AE460" i="1"/>
  <c r="AE461" i="1"/>
  <c r="AE462" i="1"/>
  <c r="AE463" i="1"/>
  <c r="AE464" i="1"/>
  <c r="AE465" i="1"/>
  <c r="AE466" i="1"/>
  <c r="AE467" i="1"/>
  <c r="AE468" i="1"/>
  <c r="AE469" i="1"/>
  <c r="AE470" i="1"/>
  <c r="AE471" i="1"/>
  <c r="AE472" i="1"/>
  <c r="AE473" i="1"/>
  <c r="AE474" i="1"/>
  <c r="AE475" i="1"/>
  <c r="AE476" i="1"/>
  <c r="AE477" i="1"/>
  <c r="AE478" i="1"/>
  <c r="AE479" i="1"/>
  <c r="AE480" i="1"/>
  <c r="AE481" i="1"/>
  <c r="AE482" i="1"/>
  <c r="AE483" i="1"/>
  <c r="AE484" i="1"/>
  <c r="AE485" i="1"/>
  <c r="AE486" i="1"/>
  <c r="AE487" i="1"/>
  <c r="AE488" i="1"/>
  <c r="AE489" i="1"/>
  <c r="AE490" i="1"/>
  <c r="AE491" i="1"/>
  <c r="AE492" i="1"/>
  <c r="AE493" i="1"/>
  <c r="AE494" i="1"/>
  <c r="AE495" i="1"/>
  <c r="AE496" i="1"/>
  <c r="AE497" i="1"/>
  <c r="AE498" i="1"/>
  <c r="AE499" i="1"/>
  <c r="AE500" i="1"/>
  <c r="AE501" i="1"/>
  <c r="AE502" i="1"/>
  <c r="AE503" i="1"/>
  <c r="AE504" i="1"/>
  <c r="AE505" i="1"/>
  <c r="AE421" i="1"/>
  <c r="V422" i="1"/>
  <c r="W422" i="1"/>
  <c r="X422" i="1"/>
  <c r="Y422" i="1"/>
  <c r="Z422" i="1"/>
  <c r="AA422" i="1"/>
  <c r="AB422" i="1"/>
  <c r="V423" i="1"/>
  <c r="W423" i="1"/>
  <c r="X423" i="1"/>
  <c r="Y423" i="1"/>
  <c r="Z423" i="1"/>
  <c r="AA423" i="1"/>
  <c r="AB423" i="1"/>
  <c r="V424" i="1"/>
  <c r="W424" i="1"/>
  <c r="X424" i="1"/>
  <c r="Y424" i="1"/>
  <c r="Z424" i="1"/>
  <c r="AA424" i="1"/>
  <c r="AB424" i="1"/>
  <c r="V425" i="1"/>
  <c r="W425" i="1"/>
  <c r="X425" i="1"/>
  <c r="Y425" i="1"/>
  <c r="Z425" i="1"/>
  <c r="AA425" i="1"/>
  <c r="AB425" i="1"/>
  <c r="V426" i="1"/>
  <c r="W426" i="1"/>
  <c r="X426" i="1"/>
  <c r="Y426" i="1"/>
  <c r="Z426" i="1"/>
  <c r="AA426" i="1"/>
  <c r="AB426" i="1"/>
  <c r="V427" i="1"/>
  <c r="W427" i="1"/>
  <c r="X427" i="1"/>
  <c r="Y427" i="1"/>
  <c r="Z427" i="1"/>
  <c r="AA427" i="1"/>
  <c r="AB427" i="1"/>
  <c r="V428" i="1"/>
  <c r="W428" i="1"/>
  <c r="X428" i="1"/>
  <c r="Y428" i="1"/>
  <c r="Z428" i="1"/>
  <c r="AA428" i="1"/>
  <c r="AB428" i="1"/>
  <c r="V429" i="1"/>
  <c r="W429" i="1"/>
  <c r="X429" i="1"/>
  <c r="Y429" i="1"/>
  <c r="Z429" i="1"/>
  <c r="AA429" i="1"/>
  <c r="AB429" i="1"/>
  <c r="V430" i="1"/>
  <c r="W430" i="1"/>
  <c r="X430" i="1"/>
  <c r="Y430" i="1"/>
  <c r="Z430" i="1"/>
  <c r="AA430" i="1"/>
  <c r="AB430" i="1"/>
  <c r="V431" i="1"/>
  <c r="W431" i="1"/>
  <c r="X431" i="1"/>
  <c r="Y431" i="1"/>
  <c r="Z431" i="1"/>
  <c r="AA431" i="1"/>
  <c r="AB431" i="1"/>
  <c r="V432" i="1"/>
  <c r="W432" i="1"/>
  <c r="X432" i="1"/>
  <c r="Y432" i="1"/>
  <c r="Z432" i="1"/>
  <c r="AA432" i="1"/>
  <c r="AB432" i="1"/>
  <c r="V433" i="1"/>
  <c r="W433" i="1"/>
  <c r="X433" i="1"/>
  <c r="Y433" i="1"/>
  <c r="Z433" i="1"/>
  <c r="AA433" i="1"/>
  <c r="AB433" i="1"/>
  <c r="V434" i="1"/>
  <c r="W434" i="1"/>
  <c r="X434" i="1"/>
  <c r="Y434" i="1"/>
  <c r="Z434" i="1"/>
  <c r="AA434" i="1"/>
  <c r="AB434" i="1"/>
  <c r="V435" i="1"/>
  <c r="W435" i="1"/>
  <c r="X435" i="1"/>
  <c r="Y435" i="1"/>
  <c r="Z435" i="1"/>
  <c r="AA435" i="1"/>
  <c r="AB435" i="1"/>
  <c r="V436" i="1"/>
  <c r="W436" i="1"/>
  <c r="X436" i="1"/>
  <c r="Y436" i="1"/>
  <c r="Z436" i="1"/>
  <c r="AA436" i="1"/>
  <c r="AB436" i="1"/>
  <c r="V437" i="1"/>
  <c r="W437" i="1"/>
  <c r="X437" i="1"/>
  <c r="Y437" i="1"/>
  <c r="Z437" i="1"/>
  <c r="AA437" i="1"/>
  <c r="AB437" i="1"/>
  <c r="V438" i="1"/>
  <c r="W438" i="1"/>
  <c r="X438" i="1"/>
  <c r="Y438" i="1"/>
  <c r="Z438" i="1"/>
  <c r="AA438" i="1"/>
  <c r="AB438" i="1"/>
  <c r="V439" i="1"/>
  <c r="W439" i="1"/>
  <c r="X439" i="1"/>
  <c r="Y439" i="1"/>
  <c r="Z439" i="1"/>
  <c r="AA439" i="1"/>
  <c r="AB439" i="1"/>
  <c r="V440" i="1"/>
  <c r="W440" i="1"/>
  <c r="X440" i="1"/>
  <c r="Y440" i="1"/>
  <c r="Z440" i="1"/>
  <c r="AA440" i="1"/>
  <c r="AB440" i="1"/>
  <c r="V441" i="1"/>
  <c r="W441" i="1"/>
  <c r="X441" i="1"/>
  <c r="Y441" i="1"/>
  <c r="Z441" i="1"/>
  <c r="AA441" i="1"/>
  <c r="AB441" i="1"/>
  <c r="V442" i="1"/>
  <c r="W442" i="1"/>
  <c r="X442" i="1"/>
  <c r="Y442" i="1"/>
  <c r="Z442" i="1"/>
  <c r="AA442" i="1"/>
  <c r="AB442" i="1"/>
  <c r="V443" i="1"/>
  <c r="W443" i="1"/>
  <c r="X443" i="1"/>
  <c r="Y443" i="1"/>
  <c r="Z443" i="1"/>
  <c r="AA443" i="1"/>
  <c r="AB443" i="1"/>
  <c r="V444" i="1"/>
  <c r="W444" i="1"/>
  <c r="X444" i="1"/>
  <c r="Y444" i="1"/>
  <c r="Z444" i="1"/>
  <c r="AA444" i="1"/>
  <c r="AB444" i="1"/>
  <c r="V445" i="1"/>
  <c r="W445" i="1"/>
  <c r="X445" i="1"/>
  <c r="Y445" i="1"/>
  <c r="Z445" i="1"/>
  <c r="AA445" i="1"/>
  <c r="AB445" i="1"/>
  <c r="V446" i="1"/>
  <c r="W446" i="1"/>
  <c r="X446" i="1"/>
  <c r="Y446" i="1"/>
  <c r="Z446" i="1"/>
  <c r="AA446" i="1"/>
  <c r="AB446" i="1"/>
  <c r="V447" i="1"/>
  <c r="W447" i="1"/>
  <c r="X447" i="1"/>
  <c r="Y447" i="1"/>
  <c r="Z447" i="1"/>
  <c r="AA447" i="1"/>
  <c r="AB447" i="1"/>
  <c r="V448" i="1"/>
  <c r="W448" i="1"/>
  <c r="X448" i="1"/>
  <c r="Y448" i="1"/>
  <c r="Z448" i="1"/>
  <c r="AA448" i="1"/>
  <c r="AB448" i="1"/>
  <c r="V449" i="1"/>
  <c r="W449" i="1"/>
  <c r="X449" i="1"/>
  <c r="Y449" i="1"/>
  <c r="Z449" i="1"/>
  <c r="AA449" i="1"/>
  <c r="AB449" i="1"/>
  <c r="V450" i="1"/>
  <c r="W450" i="1"/>
  <c r="X450" i="1"/>
  <c r="Y450" i="1"/>
  <c r="Z450" i="1"/>
  <c r="AA450" i="1"/>
  <c r="AB450" i="1"/>
  <c r="V451" i="1"/>
  <c r="W451" i="1"/>
  <c r="X451" i="1"/>
  <c r="Y451" i="1"/>
  <c r="Z451" i="1"/>
  <c r="AA451" i="1"/>
  <c r="AB451" i="1"/>
  <c r="V452" i="1"/>
  <c r="W452" i="1"/>
  <c r="X452" i="1"/>
  <c r="Y452" i="1"/>
  <c r="Z452" i="1"/>
  <c r="AA452" i="1"/>
  <c r="AB452" i="1"/>
  <c r="V453" i="1"/>
  <c r="W453" i="1"/>
  <c r="X453" i="1"/>
  <c r="Y453" i="1"/>
  <c r="Z453" i="1"/>
  <c r="AA453" i="1"/>
  <c r="AB453" i="1"/>
  <c r="V454" i="1"/>
  <c r="W454" i="1"/>
  <c r="X454" i="1"/>
  <c r="Y454" i="1"/>
  <c r="Z454" i="1"/>
  <c r="AA454" i="1"/>
  <c r="AB454" i="1"/>
  <c r="V455" i="1"/>
  <c r="W455" i="1"/>
  <c r="X455" i="1"/>
  <c r="Y455" i="1"/>
  <c r="Z455" i="1"/>
  <c r="AA455" i="1"/>
  <c r="AB455" i="1"/>
  <c r="V456" i="1"/>
  <c r="W456" i="1"/>
  <c r="X456" i="1"/>
  <c r="Y456" i="1"/>
  <c r="Z456" i="1"/>
  <c r="AA456" i="1"/>
  <c r="AB456" i="1"/>
  <c r="V457" i="1"/>
  <c r="W457" i="1"/>
  <c r="X457" i="1"/>
  <c r="Y457" i="1"/>
  <c r="Z457" i="1"/>
  <c r="AA457" i="1"/>
  <c r="AB457" i="1"/>
  <c r="V458" i="1"/>
  <c r="W458" i="1"/>
  <c r="X458" i="1"/>
  <c r="Y458" i="1"/>
  <c r="Z458" i="1"/>
  <c r="AA458" i="1"/>
  <c r="AB458" i="1"/>
  <c r="V459" i="1"/>
  <c r="W459" i="1"/>
  <c r="X459" i="1"/>
  <c r="Y459" i="1"/>
  <c r="Z459" i="1"/>
  <c r="AA459" i="1"/>
  <c r="AB459" i="1"/>
  <c r="V460" i="1"/>
  <c r="W460" i="1"/>
  <c r="X460" i="1"/>
  <c r="Y460" i="1"/>
  <c r="Z460" i="1"/>
  <c r="AA460" i="1"/>
  <c r="AB460" i="1"/>
  <c r="V461" i="1"/>
  <c r="W461" i="1"/>
  <c r="X461" i="1"/>
  <c r="Y461" i="1"/>
  <c r="Z461" i="1"/>
  <c r="AA461" i="1"/>
  <c r="AB461" i="1"/>
  <c r="V462" i="1"/>
  <c r="W462" i="1"/>
  <c r="X462" i="1"/>
  <c r="Y462" i="1"/>
  <c r="Z462" i="1"/>
  <c r="AA462" i="1"/>
  <c r="AB462" i="1"/>
  <c r="V463" i="1"/>
  <c r="W463" i="1"/>
  <c r="X463" i="1"/>
  <c r="Y463" i="1"/>
  <c r="Z463" i="1"/>
  <c r="AA463" i="1"/>
  <c r="AB463" i="1"/>
  <c r="V464" i="1"/>
  <c r="W464" i="1"/>
  <c r="X464" i="1"/>
  <c r="Y464" i="1"/>
  <c r="Z464" i="1"/>
  <c r="AA464" i="1"/>
  <c r="AB464" i="1"/>
  <c r="V465" i="1"/>
  <c r="W465" i="1"/>
  <c r="X465" i="1"/>
  <c r="Y465" i="1"/>
  <c r="Z465" i="1"/>
  <c r="AA465" i="1"/>
  <c r="AB465" i="1"/>
  <c r="V466" i="1"/>
  <c r="W466" i="1"/>
  <c r="X466" i="1"/>
  <c r="Y466" i="1"/>
  <c r="Z466" i="1"/>
  <c r="AA466" i="1"/>
  <c r="AB466" i="1"/>
  <c r="V467" i="1"/>
  <c r="W467" i="1"/>
  <c r="X467" i="1"/>
  <c r="Y467" i="1"/>
  <c r="Z467" i="1"/>
  <c r="AA467" i="1"/>
  <c r="AB467" i="1"/>
  <c r="V468" i="1"/>
  <c r="W468" i="1"/>
  <c r="X468" i="1"/>
  <c r="Y468" i="1"/>
  <c r="Z468" i="1"/>
  <c r="AA468" i="1"/>
  <c r="AB468" i="1"/>
  <c r="V469" i="1"/>
  <c r="W469" i="1"/>
  <c r="X469" i="1"/>
  <c r="Y469" i="1"/>
  <c r="Z469" i="1"/>
  <c r="AA469" i="1"/>
  <c r="AB469" i="1"/>
  <c r="V470" i="1"/>
  <c r="W470" i="1"/>
  <c r="X470" i="1"/>
  <c r="Y470" i="1"/>
  <c r="Z470" i="1"/>
  <c r="AA470" i="1"/>
  <c r="AB470" i="1"/>
  <c r="V471" i="1"/>
  <c r="W471" i="1"/>
  <c r="X471" i="1"/>
  <c r="Y471" i="1"/>
  <c r="Z471" i="1"/>
  <c r="AA471" i="1"/>
  <c r="AB471" i="1"/>
  <c r="V472" i="1"/>
  <c r="W472" i="1"/>
  <c r="X472" i="1"/>
  <c r="Y472" i="1"/>
  <c r="Z472" i="1"/>
  <c r="AA472" i="1"/>
  <c r="AB472" i="1"/>
  <c r="V473" i="1"/>
  <c r="W473" i="1"/>
  <c r="X473" i="1"/>
  <c r="Y473" i="1"/>
  <c r="Z473" i="1"/>
  <c r="AA473" i="1"/>
  <c r="AB473" i="1"/>
  <c r="V474" i="1"/>
  <c r="W474" i="1"/>
  <c r="X474" i="1"/>
  <c r="Y474" i="1"/>
  <c r="Z474" i="1"/>
  <c r="AA474" i="1"/>
  <c r="AB474" i="1"/>
  <c r="V475" i="1"/>
  <c r="W475" i="1"/>
  <c r="X475" i="1"/>
  <c r="Y475" i="1"/>
  <c r="Z475" i="1"/>
  <c r="AA475" i="1"/>
  <c r="AB475" i="1"/>
  <c r="V476" i="1"/>
  <c r="W476" i="1"/>
  <c r="X476" i="1"/>
  <c r="Y476" i="1"/>
  <c r="Z476" i="1"/>
  <c r="AA476" i="1"/>
  <c r="AB476" i="1"/>
  <c r="V477" i="1"/>
  <c r="W477" i="1"/>
  <c r="X477" i="1"/>
  <c r="Y477" i="1"/>
  <c r="Z477" i="1"/>
  <c r="AA477" i="1"/>
  <c r="AB477" i="1"/>
  <c r="V478" i="1"/>
  <c r="W478" i="1"/>
  <c r="X478" i="1"/>
  <c r="Y478" i="1"/>
  <c r="Z478" i="1"/>
  <c r="AA478" i="1"/>
  <c r="AB478" i="1"/>
  <c r="V479" i="1"/>
  <c r="W479" i="1"/>
  <c r="X479" i="1"/>
  <c r="Y479" i="1"/>
  <c r="Z479" i="1"/>
  <c r="AA479" i="1"/>
  <c r="AB479" i="1"/>
  <c r="V480" i="1"/>
  <c r="W480" i="1"/>
  <c r="X480" i="1"/>
  <c r="Y480" i="1"/>
  <c r="Z480" i="1"/>
  <c r="AA480" i="1"/>
  <c r="AB480" i="1"/>
  <c r="V481" i="1"/>
  <c r="W481" i="1"/>
  <c r="X481" i="1"/>
  <c r="Y481" i="1"/>
  <c r="Z481" i="1"/>
  <c r="AA481" i="1"/>
  <c r="AB481" i="1"/>
  <c r="V482" i="1"/>
  <c r="W482" i="1"/>
  <c r="X482" i="1"/>
  <c r="Y482" i="1"/>
  <c r="Z482" i="1"/>
  <c r="AA482" i="1"/>
  <c r="AB482" i="1"/>
  <c r="V483" i="1"/>
  <c r="W483" i="1"/>
  <c r="X483" i="1"/>
  <c r="Y483" i="1"/>
  <c r="Z483" i="1"/>
  <c r="AA483" i="1"/>
  <c r="AB483" i="1"/>
  <c r="V484" i="1"/>
  <c r="W484" i="1"/>
  <c r="X484" i="1"/>
  <c r="Y484" i="1"/>
  <c r="Z484" i="1"/>
  <c r="AA484" i="1"/>
  <c r="AB484" i="1"/>
  <c r="V485" i="1"/>
  <c r="W485" i="1"/>
  <c r="X485" i="1"/>
  <c r="Y485" i="1"/>
  <c r="Z485" i="1"/>
  <c r="AA485" i="1"/>
  <c r="AB485" i="1"/>
  <c r="V486" i="1"/>
  <c r="W486" i="1"/>
  <c r="X486" i="1"/>
  <c r="Y486" i="1"/>
  <c r="Z486" i="1"/>
  <c r="AA486" i="1"/>
  <c r="AB486" i="1"/>
  <c r="V487" i="1"/>
  <c r="W487" i="1"/>
  <c r="X487" i="1"/>
  <c r="Y487" i="1"/>
  <c r="Z487" i="1"/>
  <c r="AA487" i="1"/>
  <c r="AB487" i="1"/>
  <c r="V488" i="1"/>
  <c r="W488" i="1"/>
  <c r="X488" i="1"/>
  <c r="Y488" i="1"/>
  <c r="Z488" i="1"/>
  <c r="AA488" i="1"/>
  <c r="AB488" i="1"/>
  <c r="V489" i="1"/>
  <c r="W489" i="1"/>
  <c r="X489" i="1"/>
  <c r="Y489" i="1"/>
  <c r="Z489" i="1"/>
  <c r="AA489" i="1"/>
  <c r="AB489" i="1"/>
  <c r="V490" i="1"/>
  <c r="W490" i="1"/>
  <c r="X490" i="1"/>
  <c r="Y490" i="1"/>
  <c r="Z490" i="1"/>
  <c r="AA490" i="1"/>
  <c r="AB490" i="1"/>
  <c r="V491" i="1"/>
  <c r="W491" i="1"/>
  <c r="X491" i="1"/>
  <c r="Y491" i="1"/>
  <c r="Z491" i="1"/>
  <c r="AA491" i="1"/>
  <c r="AB491" i="1"/>
  <c r="V492" i="1"/>
  <c r="W492" i="1"/>
  <c r="X492" i="1"/>
  <c r="Y492" i="1"/>
  <c r="Z492" i="1"/>
  <c r="AA492" i="1"/>
  <c r="AB492" i="1"/>
  <c r="V493" i="1"/>
  <c r="W493" i="1"/>
  <c r="X493" i="1"/>
  <c r="Y493" i="1"/>
  <c r="Z493" i="1"/>
  <c r="AA493" i="1"/>
  <c r="AB493" i="1"/>
  <c r="V494" i="1"/>
  <c r="W494" i="1"/>
  <c r="X494" i="1"/>
  <c r="Y494" i="1"/>
  <c r="Z494" i="1"/>
  <c r="AA494" i="1"/>
  <c r="AB494" i="1"/>
  <c r="V495" i="1"/>
  <c r="W495" i="1"/>
  <c r="X495" i="1"/>
  <c r="Y495" i="1"/>
  <c r="Z495" i="1"/>
  <c r="AA495" i="1"/>
  <c r="AB495" i="1"/>
  <c r="V496" i="1"/>
  <c r="W496" i="1"/>
  <c r="X496" i="1"/>
  <c r="Y496" i="1"/>
  <c r="Z496" i="1"/>
  <c r="AA496" i="1"/>
  <c r="AB496" i="1"/>
  <c r="V497" i="1"/>
  <c r="W497" i="1"/>
  <c r="X497" i="1"/>
  <c r="Y497" i="1"/>
  <c r="Z497" i="1"/>
  <c r="AA497" i="1"/>
  <c r="AB497" i="1"/>
  <c r="V498" i="1"/>
  <c r="W498" i="1"/>
  <c r="X498" i="1"/>
  <c r="Y498" i="1"/>
  <c r="Z498" i="1"/>
  <c r="AA498" i="1"/>
  <c r="AB498" i="1"/>
  <c r="V499" i="1"/>
  <c r="W499" i="1"/>
  <c r="X499" i="1"/>
  <c r="Y499" i="1"/>
  <c r="Z499" i="1"/>
  <c r="AA499" i="1"/>
  <c r="AB499" i="1"/>
  <c r="V500" i="1"/>
  <c r="W500" i="1"/>
  <c r="X500" i="1"/>
  <c r="Y500" i="1"/>
  <c r="Z500" i="1"/>
  <c r="AA500" i="1"/>
  <c r="AB500" i="1"/>
  <c r="V501" i="1"/>
  <c r="W501" i="1"/>
  <c r="X501" i="1"/>
  <c r="Y501" i="1"/>
  <c r="Z501" i="1"/>
  <c r="AA501" i="1"/>
  <c r="AB501" i="1"/>
  <c r="V502" i="1"/>
  <c r="W502" i="1"/>
  <c r="X502" i="1"/>
  <c r="Y502" i="1"/>
  <c r="Z502" i="1"/>
  <c r="AA502" i="1"/>
  <c r="AB502" i="1"/>
  <c r="V503" i="1"/>
  <c r="W503" i="1"/>
  <c r="X503" i="1"/>
  <c r="Y503" i="1"/>
  <c r="Z503" i="1"/>
  <c r="AA503" i="1"/>
  <c r="AB503" i="1"/>
  <c r="V504" i="1"/>
  <c r="W504" i="1"/>
  <c r="X504" i="1"/>
  <c r="Y504" i="1"/>
  <c r="Z504" i="1"/>
  <c r="AA504" i="1"/>
  <c r="AB504" i="1"/>
  <c r="V505" i="1"/>
  <c r="W505" i="1"/>
  <c r="X505" i="1"/>
  <c r="Y505" i="1"/>
  <c r="Z505" i="1"/>
  <c r="AA505" i="1"/>
  <c r="AB505" i="1"/>
  <c r="V421" i="1"/>
  <c r="W421" i="1"/>
  <c r="X421" i="1"/>
  <c r="Y421" i="1"/>
  <c r="Z421" i="1"/>
  <c r="AA421" i="1"/>
  <c r="AB421" i="1"/>
  <c r="AH333" i="1"/>
  <c r="AH334" i="1"/>
  <c r="AH335" i="1"/>
  <c r="AH336" i="1"/>
  <c r="AH337" i="1"/>
  <c r="AH338" i="1"/>
  <c r="AH339" i="1"/>
  <c r="AH340" i="1"/>
  <c r="AH341" i="1"/>
  <c r="AH342" i="1"/>
  <c r="AH343" i="1"/>
  <c r="AH344" i="1"/>
  <c r="AH345" i="1"/>
  <c r="AH346" i="1"/>
  <c r="AH347" i="1"/>
  <c r="AH348" i="1"/>
  <c r="AH349" i="1"/>
  <c r="AH350" i="1"/>
  <c r="AH351" i="1"/>
  <c r="AH352" i="1"/>
  <c r="AH353" i="1"/>
  <c r="AH354" i="1"/>
  <c r="AH355" i="1"/>
  <c r="AH356" i="1"/>
  <c r="AH357" i="1"/>
  <c r="AH358" i="1"/>
  <c r="AH359" i="1"/>
  <c r="AH360" i="1"/>
  <c r="AH361" i="1"/>
  <c r="AH362" i="1"/>
  <c r="AH363" i="1"/>
  <c r="AH364" i="1"/>
  <c r="AH365" i="1"/>
  <c r="AH366" i="1"/>
  <c r="AH367" i="1"/>
  <c r="AH368" i="1"/>
  <c r="AH369" i="1"/>
  <c r="AH370" i="1"/>
  <c r="AH371" i="1"/>
  <c r="AH372" i="1"/>
  <c r="AH373" i="1"/>
  <c r="AH374" i="1"/>
  <c r="AH375" i="1"/>
  <c r="AH376" i="1"/>
  <c r="AH377" i="1"/>
  <c r="AH378" i="1"/>
  <c r="AH379" i="1"/>
  <c r="AH380" i="1"/>
  <c r="AH381" i="1"/>
  <c r="AH382" i="1"/>
  <c r="AH383" i="1"/>
  <c r="AH384" i="1"/>
  <c r="AH385" i="1"/>
  <c r="AH386" i="1"/>
  <c r="AH387" i="1"/>
  <c r="AH388" i="1"/>
  <c r="AH389" i="1"/>
  <c r="AH390" i="1"/>
  <c r="AH391" i="1"/>
  <c r="AH392" i="1"/>
  <c r="AH393" i="1"/>
  <c r="AH394" i="1"/>
  <c r="AH395" i="1"/>
  <c r="AH396" i="1"/>
  <c r="AH397" i="1"/>
  <c r="AH398" i="1"/>
  <c r="AH399" i="1"/>
  <c r="AH400" i="1"/>
  <c r="AH401" i="1"/>
  <c r="AH402" i="1"/>
  <c r="AH403" i="1"/>
  <c r="AH404" i="1"/>
  <c r="AH405" i="1"/>
  <c r="AH406" i="1"/>
  <c r="AH407" i="1"/>
  <c r="AH408" i="1"/>
  <c r="AH409" i="1"/>
  <c r="AH410" i="1"/>
  <c r="AH411" i="1"/>
  <c r="AH412" i="1"/>
  <c r="AH413" i="1"/>
  <c r="AH414" i="1"/>
  <c r="AH415" i="1"/>
  <c r="AH416" i="1"/>
  <c r="AH417" i="1"/>
  <c r="AH418" i="1"/>
  <c r="AH419" i="1"/>
  <c r="AE333" i="1"/>
  <c r="AE334" i="1"/>
  <c r="AE335" i="1"/>
  <c r="AE336" i="1"/>
  <c r="AE337" i="1"/>
  <c r="AE338" i="1"/>
  <c r="AE339" i="1"/>
  <c r="AE340" i="1"/>
  <c r="AE341" i="1"/>
  <c r="AE342" i="1"/>
  <c r="AE343" i="1"/>
  <c r="AE344" i="1"/>
  <c r="AE345" i="1"/>
  <c r="AE346" i="1"/>
  <c r="AE347" i="1"/>
  <c r="AE348" i="1"/>
  <c r="AE349" i="1"/>
  <c r="AE350" i="1"/>
  <c r="AE351" i="1"/>
  <c r="AE352" i="1"/>
  <c r="AE353" i="1"/>
  <c r="AE354" i="1"/>
  <c r="AE355" i="1"/>
  <c r="AE356" i="1"/>
  <c r="AE357" i="1"/>
  <c r="AE358" i="1"/>
  <c r="AE359" i="1"/>
  <c r="AE360" i="1"/>
  <c r="AE361" i="1"/>
  <c r="AE362" i="1"/>
  <c r="AE363" i="1"/>
  <c r="AE364" i="1"/>
  <c r="AE365" i="1"/>
  <c r="AE366" i="1"/>
  <c r="AE367" i="1"/>
  <c r="AE368" i="1"/>
  <c r="AE369" i="1"/>
  <c r="AE370" i="1"/>
  <c r="AE371" i="1"/>
  <c r="AE372" i="1"/>
  <c r="AE373" i="1"/>
  <c r="AE374" i="1"/>
  <c r="AE375" i="1"/>
  <c r="AE376" i="1"/>
  <c r="AE377" i="1"/>
  <c r="AE378" i="1"/>
  <c r="AE379" i="1"/>
  <c r="AE380" i="1"/>
  <c r="AE381" i="1"/>
  <c r="AE382" i="1"/>
  <c r="AE383" i="1"/>
  <c r="AE384" i="1"/>
  <c r="AE385" i="1"/>
  <c r="AE386" i="1"/>
  <c r="AE387" i="1"/>
  <c r="AE388" i="1"/>
  <c r="AE389" i="1"/>
  <c r="AE390" i="1"/>
  <c r="AE391" i="1"/>
  <c r="AE392" i="1"/>
  <c r="AE393" i="1"/>
  <c r="AE394" i="1"/>
  <c r="AE395" i="1"/>
  <c r="AE396" i="1"/>
  <c r="AE397" i="1"/>
  <c r="AE398" i="1"/>
  <c r="AE399" i="1"/>
  <c r="AE400" i="1"/>
  <c r="AE401" i="1"/>
  <c r="AE402" i="1"/>
  <c r="AE403" i="1"/>
  <c r="AE404" i="1"/>
  <c r="AE405" i="1"/>
  <c r="AE406" i="1"/>
  <c r="AE407" i="1"/>
  <c r="AE408" i="1"/>
  <c r="AE409" i="1"/>
  <c r="AE410" i="1"/>
  <c r="AE411" i="1"/>
  <c r="AE412" i="1"/>
  <c r="AE413" i="1"/>
  <c r="AE414" i="1"/>
  <c r="AE415" i="1"/>
  <c r="AE416" i="1"/>
  <c r="AE417" i="1"/>
  <c r="AE418" i="1"/>
  <c r="AE419" i="1"/>
  <c r="V333" i="1"/>
  <c r="W333" i="1"/>
  <c r="X333" i="1"/>
  <c r="Y333" i="1"/>
  <c r="Z333" i="1"/>
  <c r="AA333" i="1"/>
  <c r="AB333" i="1"/>
  <c r="V334" i="1"/>
  <c r="W334" i="1"/>
  <c r="X334" i="1"/>
  <c r="Y334" i="1"/>
  <c r="Z334" i="1"/>
  <c r="AA334" i="1"/>
  <c r="AB334" i="1"/>
  <c r="V335" i="1"/>
  <c r="W335" i="1"/>
  <c r="X335" i="1"/>
  <c r="Y335" i="1"/>
  <c r="Z335" i="1"/>
  <c r="AA335" i="1"/>
  <c r="AB335" i="1"/>
  <c r="V336" i="1"/>
  <c r="W336" i="1"/>
  <c r="X336" i="1"/>
  <c r="Y336" i="1"/>
  <c r="Z336" i="1"/>
  <c r="AA336" i="1"/>
  <c r="AB336" i="1"/>
  <c r="V337" i="1"/>
  <c r="W337" i="1"/>
  <c r="X337" i="1"/>
  <c r="Y337" i="1"/>
  <c r="Z337" i="1"/>
  <c r="AA337" i="1"/>
  <c r="AB337" i="1"/>
  <c r="V338" i="1"/>
  <c r="W338" i="1"/>
  <c r="X338" i="1"/>
  <c r="Y338" i="1"/>
  <c r="Z338" i="1"/>
  <c r="AA338" i="1"/>
  <c r="AB338" i="1"/>
  <c r="V339" i="1"/>
  <c r="W339" i="1"/>
  <c r="X339" i="1"/>
  <c r="Y339" i="1"/>
  <c r="Z339" i="1"/>
  <c r="AA339" i="1"/>
  <c r="AB339" i="1"/>
  <c r="V340" i="1"/>
  <c r="W340" i="1"/>
  <c r="X340" i="1"/>
  <c r="Y340" i="1"/>
  <c r="Z340" i="1"/>
  <c r="AA340" i="1"/>
  <c r="AB340" i="1"/>
  <c r="V341" i="1"/>
  <c r="W341" i="1"/>
  <c r="X341" i="1"/>
  <c r="Y341" i="1"/>
  <c r="Z341" i="1"/>
  <c r="AA341" i="1"/>
  <c r="AB341" i="1"/>
  <c r="V342" i="1"/>
  <c r="W342" i="1"/>
  <c r="X342" i="1"/>
  <c r="Y342" i="1"/>
  <c r="Z342" i="1"/>
  <c r="AA342" i="1"/>
  <c r="AB342" i="1"/>
  <c r="V343" i="1"/>
  <c r="W343" i="1"/>
  <c r="X343" i="1"/>
  <c r="Y343" i="1"/>
  <c r="Z343" i="1"/>
  <c r="AA343" i="1"/>
  <c r="AB343" i="1"/>
  <c r="V344" i="1"/>
  <c r="W344" i="1"/>
  <c r="X344" i="1"/>
  <c r="Y344" i="1"/>
  <c r="Z344" i="1"/>
  <c r="AA344" i="1"/>
  <c r="AB344" i="1"/>
  <c r="V345" i="1"/>
  <c r="W345" i="1"/>
  <c r="X345" i="1"/>
  <c r="Y345" i="1"/>
  <c r="Z345" i="1"/>
  <c r="AA345" i="1"/>
  <c r="AB345" i="1"/>
  <c r="V346" i="1"/>
  <c r="W346" i="1"/>
  <c r="X346" i="1"/>
  <c r="Y346" i="1"/>
  <c r="Z346" i="1"/>
  <c r="AA346" i="1"/>
  <c r="AB346" i="1"/>
  <c r="V347" i="1"/>
  <c r="W347" i="1"/>
  <c r="X347" i="1"/>
  <c r="Y347" i="1"/>
  <c r="Z347" i="1"/>
  <c r="AA347" i="1"/>
  <c r="AB347" i="1"/>
  <c r="V348" i="1"/>
  <c r="W348" i="1"/>
  <c r="X348" i="1"/>
  <c r="Y348" i="1"/>
  <c r="Z348" i="1"/>
  <c r="AA348" i="1"/>
  <c r="AB348" i="1"/>
  <c r="V349" i="1"/>
  <c r="W349" i="1"/>
  <c r="X349" i="1"/>
  <c r="Y349" i="1"/>
  <c r="Z349" i="1"/>
  <c r="AA349" i="1"/>
  <c r="AB349" i="1"/>
  <c r="V350" i="1"/>
  <c r="W350" i="1"/>
  <c r="X350" i="1"/>
  <c r="Y350" i="1"/>
  <c r="Z350" i="1"/>
  <c r="AA350" i="1"/>
  <c r="AB350" i="1"/>
  <c r="V351" i="1"/>
  <c r="W351" i="1"/>
  <c r="X351" i="1"/>
  <c r="Y351" i="1"/>
  <c r="Z351" i="1"/>
  <c r="AA351" i="1"/>
  <c r="AB351" i="1"/>
  <c r="V352" i="1"/>
  <c r="W352" i="1"/>
  <c r="X352" i="1"/>
  <c r="Y352" i="1"/>
  <c r="Z352" i="1"/>
  <c r="AA352" i="1"/>
  <c r="AB352" i="1"/>
  <c r="V353" i="1"/>
  <c r="W353" i="1"/>
  <c r="X353" i="1"/>
  <c r="Y353" i="1"/>
  <c r="Z353" i="1"/>
  <c r="AA353" i="1"/>
  <c r="AB353" i="1"/>
  <c r="V354" i="1"/>
  <c r="W354" i="1"/>
  <c r="X354" i="1"/>
  <c r="Y354" i="1"/>
  <c r="Z354" i="1"/>
  <c r="AA354" i="1"/>
  <c r="AB354" i="1"/>
  <c r="V355" i="1"/>
  <c r="W355" i="1"/>
  <c r="X355" i="1"/>
  <c r="Y355" i="1"/>
  <c r="Z355" i="1"/>
  <c r="AA355" i="1"/>
  <c r="AB355" i="1"/>
  <c r="V356" i="1"/>
  <c r="W356" i="1"/>
  <c r="X356" i="1"/>
  <c r="Y356" i="1"/>
  <c r="Z356" i="1"/>
  <c r="AA356" i="1"/>
  <c r="AB356" i="1"/>
  <c r="V357" i="1"/>
  <c r="W357" i="1"/>
  <c r="X357" i="1"/>
  <c r="Y357" i="1"/>
  <c r="Z357" i="1"/>
  <c r="AA357" i="1"/>
  <c r="AB357" i="1"/>
  <c r="V358" i="1"/>
  <c r="W358" i="1"/>
  <c r="X358" i="1"/>
  <c r="Y358" i="1"/>
  <c r="Z358" i="1"/>
  <c r="AA358" i="1"/>
  <c r="AB358" i="1"/>
  <c r="V359" i="1"/>
  <c r="W359" i="1"/>
  <c r="X359" i="1"/>
  <c r="Y359" i="1"/>
  <c r="Z359" i="1"/>
  <c r="AA359" i="1"/>
  <c r="AB359" i="1"/>
  <c r="V360" i="1"/>
  <c r="W360" i="1"/>
  <c r="X360" i="1"/>
  <c r="Y360" i="1"/>
  <c r="Z360" i="1"/>
  <c r="AA360" i="1"/>
  <c r="AB360" i="1"/>
  <c r="V361" i="1"/>
  <c r="W361" i="1"/>
  <c r="X361" i="1"/>
  <c r="Y361" i="1"/>
  <c r="Z361" i="1"/>
  <c r="AA361" i="1"/>
  <c r="AB361" i="1"/>
  <c r="V362" i="1"/>
  <c r="W362" i="1"/>
  <c r="X362" i="1"/>
  <c r="Y362" i="1"/>
  <c r="Z362" i="1"/>
  <c r="AA362" i="1"/>
  <c r="AB362" i="1"/>
  <c r="V363" i="1"/>
  <c r="W363" i="1"/>
  <c r="X363" i="1"/>
  <c r="Y363" i="1"/>
  <c r="Z363" i="1"/>
  <c r="AA363" i="1"/>
  <c r="AB363" i="1"/>
  <c r="V364" i="1"/>
  <c r="W364" i="1"/>
  <c r="X364" i="1"/>
  <c r="Y364" i="1"/>
  <c r="Z364" i="1"/>
  <c r="AA364" i="1"/>
  <c r="AB364" i="1"/>
  <c r="V365" i="1"/>
  <c r="W365" i="1"/>
  <c r="X365" i="1"/>
  <c r="Y365" i="1"/>
  <c r="Z365" i="1"/>
  <c r="AA365" i="1"/>
  <c r="AB365" i="1"/>
  <c r="V366" i="1"/>
  <c r="W366" i="1"/>
  <c r="X366" i="1"/>
  <c r="Y366" i="1"/>
  <c r="Z366" i="1"/>
  <c r="AA366" i="1"/>
  <c r="AB366" i="1"/>
  <c r="V367" i="1"/>
  <c r="W367" i="1"/>
  <c r="X367" i="1"/>
  <c r="Y367" i="1"/>
  <c r="Z367" i="1"/>
  <c r="AA367" i="1"/>
  <c r="AB367" i="1"/>
  <c r="V368" i="1"/>
  <c r="W368" i="1"/>
  <c r="X368" i="1"/>
  <c r="Y368" i="1"/>
  <c r="Z368" i="1"/>
  <c r="AA368" i="1"/>
  <c r="AB368" i="1"/>
  <c r="V369" i="1"/>
  <c r="W369" i="1"/>
  <c r="X369" i="1"/>
  <c r="Y369" i="1"/>
  <c r="Z369" i="1"/>
  <c r="AA369" i="1"/>
  <c r="AB369" i="1"/>
  <c r="V370" i="1"/>
  <c r="W370" i="1"/>
  <c r="X370" i="1"/>
  <c r="Y370" i="1"/>
  <c r="Z370" i="1"/>
  <c r="AA370" i="1"/>
  <c r="AB370" i="1"/>
  <c r="V371" i="1"/>
  <c r="W371" i="1"/>
  <c r="X371" i="1"/>
  <c r="Y371" i="1"/>
  <c r="Z371" i="1"/>
  <c r="AA371" i="1"/>
  <c r="AB371" i="1"/>
  <c r="V372" i="1"/>
  <c r="W372" i="1"/>
  <c r="X372" i="1"/>
  <c r="Y372" i="1"/>
  <c r="Z372" i="1"/>
  <c r="AA372" i="1"/>
  <c r="AB372" i="1"/>
  <c r="V373" i="1"/>
  <c r="W373" i="1"/>
  <c r="X373" i="1"/>
  <c r="Y373" i="1"/>
  <c r="Z373" i="1"/>
  <c r="AA373" i="1"/>
  <c r="AB373" i="1"/>
  <c r="V374" i="1"/>
  <c r="W374" i="1"/>
  <c r="X374" i="1"/>
  <c r="Y374" i="1"/>
  <c r="Z374" i="1"/>
  <c r="AA374" i="1"/>
  <c r="AB374" i="1"/>
  <c r="V375" i="1"/>
  <c r="W375" i="1"/>
  <c r="X375" i="1"/>
  <c r="Y375" i="1"/>
  <c r="Z375" i="1"/>
  <c r="AA375" i="1"/>
  <c r="AB375" i="1"/>
  <c r="V376" i="1"/>
  <c r="W376" i="1"/>
  <c r="X376" i="1"/>
  <c r="Y376" i="1"/>
  <c r="Z376" i="1"/>
  <c r="AA376" i="1"/>
  <c r="AB376" i="1"/>
  <c r="V377" i="1"/>
  <c r="W377" i="1"/>
  <c r="X377" i="1"/>
  <c r="Y377" i="1"/>
  <c r="Z377" i="1"/>
  <c r="AA377" i="1"/>
  <c r="AB377" i="1"/>
  <c r="V378" i="1"/>
  <c r="W378" i="1"/>
  <c r="X378" i="1"/>
  <c r="Y378" i="1"/>
  <c r="Z378" i="1"/>
  <c r="AA378" i="1"/>
  <c r="AB378" i="1"/>
  <c r="V379" i="1"/>
  <c r="W379" i="1"/>
  <c r="X379" i="1"/>
  <c r="Y379" i="1"/>
  <c r="Z379" i="1"/>
  <c r="AA379" i="1"/>
  <c r="AB379" i="1"/>
  <c r="V380" i="1"/>
  <c r="W380" i="1"/>
  <c r="X380" i="1"/>
  <c r="Y380" i="1"/>
  <c r="Z380" i="1"/>
  <c r="AA380" i="1"/>
  <c r="AB380" i="1"/>
  <c r="V381" i="1"/>
  <c r="W381" i="1"/>
  <c r="X381" i="1"/>
  <c r="Y381" i="1"/>
  <c r="Z381" i="1"/>
  <c r="AA381" i="1"/>
  <c r="AB381" i="1"/>
  <c r="V382" i="1"/>
  <c r="W382" i="1"/>
  <c r="X382" i="1"/>
  <c r="Y382" i="1"/>
  <c r="Z382" i="1"/>
  <c r="AA382" i="1"/>
  <c r="AB382" i="1"/>
  <c r="V383" i="1"/>
  <c r="W383" i="1"/>
  <c r="X383" i="1"/>
  <c r="Y383" i="1"/>
  <c r="Z383" i="1"/>
  <c r="AA383" i="1"/>
  <c r="AB383" i="1"/>
  <c r="V384" i="1"/>
  <c r="W384" i="1"/>
  <c r="X384" i="1"/>
  <c r="Y384" i="1"/>
  <c r="Z384" i="1"/>
  <c r="AA384" i="1"/>
  <c r="AB384" i="1"/>
  <c r="V385" i="1"/>
  <c r="W385" i="1"/>
  <c r="X385" i="1"/>
  <c r="Y385" i="1"/>
  <c r="Z385" i="1"/>
  <c r="AA385" i="1"/>
  <c r="AB385" i="1"/>
  <c r="V386" i="1"/>
  <c r="W386" i="1"/>
  <c r="X386" i="1"/>
  <c r="Y386" i="1"/>
  <c r="Z386" i="1"/>
  <c r="AA386" i="1"/>
  <c r="AB386" i="1"/>
  <c r="V387" i="1"/>
  <c r="W387" i="1"/>
  <c r="X387" i="1"/>
  <c r="Y387" i="1"/>
  <c r="Z387" i="1"/>
  <c r="AA387" i="1"/>
  <c r="AB387" i="1"/>
  <c r="V388" i="1"/>
  <c r="W388" i="1"/>
  <c r="X388" i="1"/>
  <c r="Y388" i="1"/>
  <c r="Z388" i="1"/>
  <c r="AA388" i="1"/>
  <c r="AB388" i="1"/>
  <c r="V389" i="1"/>
  <c r="W389" i="1"/>
  <c r="X389" i="1"/>
  <c r="Y389" i="1"/>
  <c r="Z389" i="1"/>
  <c r="AA389" i="1"/>
  <c r="AB389" i="1"/>
  <c r="V390" i="1"/>
  <c r="W390" i="1"/>
  <c r="X390" i="1"/>
  <c r="Y390" i="1"/>
  <c r="Z390" i="1"/>
  <c r="AA390" i="1"/>
  <c r="AB390" i="1"/>
  <c r="V391" i="1"/>
  <c r="W391" i="1"/>
  <c r="X391" i="1"/>
  <c r="Y391" i="1"/>
  <c r="Z391" i="1"/>
  <c r="AA391" i="1"/>
  <c r="AB391" i="1"/>
  <c r="V392" i="1"/>
  <c r="W392" i="1"/>
  <c r="X392" i="1"/>
  <c r="Y392" i="1"/>
  <c r="Z392" i="1"/>
  <c r="AA392" i="1"/>
  <c r="AB392" i="1"/>
  <c r="V393" i="1"/>
  <c r="W393" i="1"/>
  <c r="X393" i="1"/>
  <c r="Y393" i="1"/>
  <c r="Z393" i="1"/>
  <c r="AA393" i="1"/>
  <c r="AB393" i="1"/>
  <c r="V394" i="1"/>
  <c r="W394" i="1"/>
  <c r="X394" i="1"/>
  <c r="Y394" i="1"/>
  <c r="Z394" i="1"/>
  <c r="AA394" i="1"/>
  <c r="AB394" i="1"/>
  <c r="V395" i="1"/>
  <c r="W395" i="1"/>
  <c r="X395" i="1"/>
  <c r="Y395" i="1"/>
  <c r="Z395" i="1"/>
  <c r="AA395" i="1"/>
  <c r="AB395" i="1"/>
  <c r="V396" i="1"/>
  <c r="W396" i="1"/>
  <c r="X396" i="1"/>
  <c r="Y396" i="1"/>
  <c r="Z396" i="1"/>
  <c r="AA396" i="1"/>
  <c r="AB396" i="1"/>
  <c r="V397" i="1"/>
  <c r="W397" i="1"/>
  <c r="X397" i="1"/>
  <c r="Y397" i="1"/>
  <c r="Z397" i="1"/>
  <c r="AA397" i="1"/>
  <c r="AB397" i="1"/>
  <c r="V398" i="1"/>
  <c r="W398" i="1"/>
  <c r="X398" i="1"/>
  <c r="Y398" i="1"/>
  <c r="Z398" i="1"/>
  <c r="AA398" i="1"/>
  <c r="AB398" i="1"/>
  <c r="V399" i="1"/>
  <c r="W399" i="1"/>
  <c r="X399" i="1"/>
  <c r="Y399" i="1"/>
  <c r="Z399" i="1"/>
  <c r="AA399" i="1"/>
  <c r="AB399" i="1"/>
  <c r="V400" i="1"/>
  <c r="W400" i="1"/>
  <c r="X400" i="1"/>
  <c r="Y400" i="1"/>
  <c r="Z400" i="1"/>
  <c r="AA400" i="1"/>
  <c r="AB400" i="1"/>
  <c r="V401" i="1"/>
  <c r="W401" i="1"/>
  <c r="X401" i="1"/>
  <c r="Y401" i="1"/>
  <c r="Z401" i="1"/>
  <c r="AA401" i="1"/>
  <c r="AB401" i="1"/>
  <c r="V402" i="1"/>
  <c r="W402" i="1"/>
  <c r="X402" i="1"/>
  <c r="Y402" i="1"/>
  <c r="Z402" i="1"/>
  <c r="AA402" i="1"/>
  <c r="AB402" i="1"/>
  <c r="V403" i="1"/>
  <c r="W403" i="1"/>
  <c r="X403" i="1"/>
  <c r="Y403" i="1"/>
  <c r="Z403" i="1"/>
  <c r="AA403" i="1"/>
  <c r="AB403" i="1"/>
  <c r="V404" i="1"/>
  <c r="W404" i="1"/>
  <c r="X404" i="1"/>
  <c r="Y404" i="1"/>
  <c r="Z404" i="1"/>
  <c r="AA404" i="1"/>
  <c r="AB404" i="1"/>
  <c r="V405" i="1"/>
  <c r="W405" i="1"/>
  <c r="X405" i="1"/>
  <c r="Y405" i="1"/>
  <c r="Z405" i="1"/>
  <c r="AA405" i="1"/>
  <c r="AB405" i="1"/>
  <c r="V406" i="1"/>
  <c r="W406" i="1"/>
  <c r="X406" i="1"/>
  <c r="Y406" i="1"/>
  <c r="Z406" i="1"/>
  <c r="AA406" i="1"/>
  <c r="AB406" i="1"/>
  <c r="V407" i="1"/>
  <c r="W407" i="1"/>
  <c r="X407" i="1"/>
  <c r="Y407" i="1"/>
  <c r="Z407" i="1"/>
  <c r="AA407" i="1"/>
  <c r="AB407" i="1"/>
  <c r="V408" i="1"/>
  <c r="W408" i="1"/>
  <c r="X408" i="1"/>
  <c r="Y408" i="1"/>
  <c r="Z408" i="1"/>
  <c r="AA408" i="1"/>
  <c r="AB408" i="1"/>
  <c r="V409" i="1"/>
  <c r="W409" i="1"/>
  <c r="X409" i="1"/>
  <c r="Y409" i="1"/>
  <c r="Z409" i="1"/>
  <c r="AA409" i="1"/>
  <c r="AB409" i="1"/>
  <c r="V410" i="1"/>
  <c r="W410" i="1"/>
  <c r="X410" i="1"/>
  <c r="Y410" i="1"/>
  <c r="Z410" i="1"/>
  <c r="AA410" i="1"/>
  <c r="AB410" i="1"/>
  <c r="V411" i="1"/>
  <c r="W411" i="1"/>
  <c r="X411" i="1"/>
  <c r="Y411" i="1"/>
  <c r="Z411" i="1"/>
  <c r="AA411" i="1"/>
  <c r="AB411" i="1"/>
  <c r="V412" i="1"/>
  <c r="W412" i="1"/>
  <c r="X412" i="1"/>
  <c r="Y412" i="1"/>
  <c r="Z412" i="1"/>
  <c r="AA412" i="1"/>
  <c r="AB412" i="1"/>
  <c r="V413" i="1"/>
  <c r="W413" i="1"/>
  <c r="X413" i="1"/>
  <c r="Y413" i="1"/>
  <c r="Z413" i="1"/>
  <c r="AA413" i="1"/>
  <c r="AB413" i="1"/>
  <c r="V414" i="1"/>
  <c r="W414" i="1"/>
  <c r="X414" i="1"/>
  <c r="Y414" i="1"/>
  <c r="Z414" i="1"/>
  <c r="AA414" i="1"/>
  <c r="AB414" i="1"/>
  <c r="V415" i="1"/>
  <c r="W415" i="1"/>
  <c r="X415" i="1"/>
  <c r="Y415" i="1"/>
  <c r="Z415" i="1"/>
  <c r="AA415" i="1"/>
  <c r="AB415" i="1"/>
  <c r="V416" i="1"/>
  <c r="W416" i="1"/>
  <c r="X416" i="1"/>
  <c r="Y416" i="1"/>
  <c r="Z416" i="1"/>
  <c r="AA416" i="1"/>
  <c r="AB416" i="1"/>
  <c r="V417" i="1"/>
  <c r="W417" i="1"/>
  <c r="X417" i="1"/>
  <c r="Y417" i="1"/>
  <c r="Z417" i="1"/>
  <c r="AA417" i="1"/>
  <c r="AB417" i="1"/>
  <c r="V418" i="1"/>
  <c r="W418" i="1"/>
  <c r="X418" i="1"/>
  <c r="Y418" i="1"/>
  <c r="Z418" i="1"/>
  <c r="AA418" i="1"/>
  <c r="AB418" i="1"/>
  <c r="V419" i="1"/>
  <c r="W419" i="1"/>
  <c r="X419" i="1"/>
  <c r="Y419" i="1"/>
  <c r="Z419" i="1"/>
  <c r="AA419" i="1"/>
  <c r="AB419" i="1"/>
  <c r="AH236" i="1"/>
  <c r="AE236" i="1"/>
  <c r="AB236" i="1"/>
  <c r="AA236" i="1"/>
  <c r="Z236" i="1"/>
  <c r="Y236" i="1"/>
  <c r="X236" i="1"/>
  <c r="W236" i="1"/>
  <c r="V236" i="1"/>
  <c r="AH235" i="1"/>
  <c r="AE235" i="1"/>
  <c r="AB235" i="1"/>
  <c r="AA235" i="1"/>
  <c r="Z235" i="1"/>
  <c r="Y235" i="1"/>
  <c r="X235" i="1"/>
  <c r="W235" i="1"/>
  <c r="V235" i="1"/>
  <c r="AH229" i="1"/>
  <c r="AE229" i="1"/>
  <c r="AB229" i="1"/>
  <c r="AA229" i="1"/>
  <c r="Z229" i="1"/>
  <c r="Y229" i="1"/>
  <c r="X229" i="1"/>
  <c r="W229" i="1"/>
  <c r="V229" i="1"/>
  <c r="AH234" i="1"/>
  <c r="AE234" i="1"/>
  <c r="AB234" i="1"/>
  <c r="AA234" i="1"/>
  <c r="Z234" i="1"/>
  <c r="Y234" i="1"/>
  <c r="X234" i="1"/>
  <c r="W234" i="1"/>
  <c r="V234" i="1"/>
  <c r="AH228" i="1"/>
  <c r="AE228" i="1"/>
  <c r="AB228" i="1"/>
  <c r="AA228" i="1"/>
  <c r="Z228" i="1"/>
  <c r="Y228" i="1"/>
  <c r="X228" i="1"/>
  <c r="W228" i="1"/>
  <c r="V228" i="1"/>
  <c r="AH331" i="1"/>
  <c r="AE331" i="1"/>
  <c r="AB331" i="1"/>
  <c r="AA331" i="1"/>
  <c r="Z331" i="1"/>
  <c r="Y331" i="1"/>
  <c r="X331" i="1"/>
  <c r="W331" i="1"/>
  <c r="V331" i="1"/>
  <c r="AH233" i="1"/>
  <c r="AE233" i="1"/>
  <c r="AB233" i="1"/>
  <c r="AA233" i="1"/>
  <c r="Z233" i="1"/>
  <c r="Y233" i="1"/>
  <c r="X233" i="1"/>
  <c r="W233" i="1"/>
  <c r="V233" i="1"/>
  <c r="AH227" i="1"/>
  <c r="AE227" i="1"/>
  <c r="AB227" i="1"/>
  <c r="AA227" i="1"/>
  <c r="Z227" i="1"/>
  <c r="Y227" i="1"/>
  <c r="X227" i="1"/>
  <c r="W227" i="1"/>
  <c r="V227" i="1"/>
  <c r="AH287" i="1"/>
  <c r="AE287" i="1"/>
  <c r="AB287" i="1"/>
  <c r="AA287" i="1"/>
  <c r="Z287" i="1"/>
  <c r="Y287" i="1"/>
  <c r="X287" i="1"/>
  <c r="W287" i="1"/>
  <c r="V287" i="1"/>
  <c r="AH311" i="1"/>
  <c r="AE311" i="1"/>
  <c r="AB311" i="1"/>
  <c r="AA311" i="1"/>
  <c r="Z311" i="1"/>
  <c r="Y311" i="1"/>
  <c r="X311" i="1"/>
  <c r="W311" i="1"/>
  <c r="V311" i="1"/>
  <c r="AH243" i="1"/>
  <c r="AE243" i="1"/>
  <c r="AB243" i="1"/>
  <c r="AA243" i="1"/>
  <c r="Z243" i="1"/>
  <c r="Y243" i="1"/>
  <c r="X243" i="1"/>
  <c r="W243" i="1"/>
  <c r="V243" i="1"/>
  <c r="AH268" i="1"/>
  <c r="AE268" i="1"/>
  <c r="AB268" i="1"/>
  <c r="AA268" i="1"/>
  <c r="Z268" i="1"/>
  <c r="Y268" i="1"/>
  <c r="X268" i="1"/>
  <c r="W268" i="1"/>
  <c r="V268" i="1"/>
  <c r="AH225" i="1"/>
  <c r="AE225" i="1"/>
  <c r="AB225" i="1"/>
  <c r="AA225" i="1"/>
  <c r="Z225" i="1"/>
  <c r="Y225" i="1"/>
  <c r="X225" i="1"/>
  <c r="W225" i="1"/>
  <c r="V225" i="1"/>
  <c r="AH242" i="1"/>
  <c r="AE242" i="1"/>
  <c r="AB242" i="1"/>
  <c r="AA242" i="1"/>
  <c r="Z242" i="1"/>
  <c r="Y242" i="1"/>
  <c r="X242" i="1"/>
  <c r="W242" i="1"/>
  <c r="V242" i="1"/>
  <c r="AH257" i="1"/>
  <c r="AE257" i="1"/>
  <c r="AB257" i="1"/>
  <c r="AA257" i="1"/>
  <c r="Z257" i="1"/>
  <c r="Y257" i="1"/>
  <c r="X257" i="1"/>
  <c r="W257" i="1"/>
  <c r="V257" i="1"/>
  <c r="AH330" i="1"/>
  <c r="AE330" i="1"/>
  <c r="AB330" i="1"/>
  <c r="AA330" i="1"/>
  <c r="Z330" i="1"/>
  <c r="Y330" i="1"/>
  <c r="X330" i="1"/>
  <c r="W330" i="1"/>
  <c r="V330" i="1"/>
  <c r="AH283" i="1"/>
  <c r="AE283" i="1"/>
  <c r="AB283" i="1"/>
  <c r="AA283" i="1"/>
  <c r="Z283" i="1"/>
  <c r="Y283" i="1"/>
  <c r="X283" i="1"/>
  <c r="W283" i="1"/>
  <c r="V283" i="1"/>
  <c r="AH267" i="1"/>
  <c r="AE267" i="1"/>
  <c r="AB267" i="1"/>
  <c r="AA267" i="1"/>
  <c r="Z267" i="1"/>
  <c r="Y267" i="1"/>
  <c r="X267" i="1"/>
  <c r="W267" i="1"/>
  <c r="V267" i="1"/>
  <c r="AH266" i="1"/>
  <c r="AE266" i="1"/>
  <c r="AB266" i="1"/>
  <c r="AA266" i="1"/>
  <c r="Z266" i="1"/>
  <c r="Y266" i="1"/>
  <c r="X266" i="1"/>
  <c r="W266" i="1"/>
  <c r="V266" i="1"/>
  <c r="AH265" i="1"/>
  <c r="AE265" i="1"/>
  <c r="AB265" i="1"/>
  <c r="AA265" i="1"/>
  <c r="Z265" i="1"/>
  <c r="Y265" i="1"/>
  <c r="X265" i="1"/>
  <c r="W265" i="1"/>
  <c r="V265" i="1"/>
  <c r="AH232" i="1"/>
  <c r="AE232" i="1"/>
  <c r="AB232" i="1"/>
  <c r="AA232" i="1"/>
  <c r="Z232" i="1"/>
  <c r="Y232" i="1"/>
  <c r="X232" i="1"/>
  <c r="W232" i="1"/>
  <c r="V232" i="1"/>
  <c r="AH241" i="1"/>
  <c r="AE241" i="1"/>
  <c r="AB241" i="1"/>
  <c r="AA241" i="1"/>
  <c r="Z241" i="1"/>
  <c r="Y241" i="1"/>
  <c r="X241" i="1"/>
  <c r="W241" i="1"/>
  <c r="V241" i="1"/>
  <c r="AH240" i="1"/>
  <c r="AE240" i="1"/>
  <c r="AB240" i="1"/>
  <c r="AA240" i="1"/>
  <c r="Z240" i="1"/>
  <c r="Y240" i="1"/>
  <c r="X240" i="1"/>
  <c r="W240" i="1"/>
  <c r="V240" i="1"/>
  <c r="AH264" i="1"/>
  <c r="AE264" i="1"/>
  <c r="AB264" i="1"/>
  <c r="AA264" i="1"/>
  <c r="Z264" i="1"/>
  <c r="Y264" i="1"/>
  <c r="X264" i="1"/>
  <c r="W264" i="1"/>
  <c r="V264" i="1"/>
  <c r="AH256" i="1"/>
  <c r="AE256" i="1"/>
  <c r="AB256" i="1"/>
  <c r="AA256" i="1"/>
  <c r="Z256" i="1"/>
  <c r="Y256" i="1"/>
  <c r="X256" i="1"/>
  <c r="W256" i="1"/>
  <c r="V256" i="1"/>
  <c r="AH231" i="1"/>
  <c r="AE231" i="1"/>
  <c r="AB231" i="1"/>
  <c r="AA231" i="1"/>
  <c r="Z231" i="1"/>
  <c r="Y231" i="1"/>
  <c r="X231" i="1"/>
  <c r="W231" i="1"/>
  <c r="V231" i="1"/>
  <c r="AH239" i="1"/>
  <c r="AE239" i="1"/>
  <c r="AB239" i="1"/>
  <c r="AA239" i="1"/>
  <c r="Z239" i="1"/>
  <c r="Y239" i="1"/>
  <c r="X239" i="1"/>
  <c r="W239" i="1"/>
  <c r="V239" i="1"/>
  <c r="AH237" i="1"/>
  <c r="AE237" i="1"/>
  <c r="AB237" i="1"/>
  <c r="AA237" i="1"/>
  <c r="Z237" i="1"/>
  <c r="Y237" i="1"/>
  <c r="X237" i="1"/>
  <c r="W237" i="1"/>
  <c r="V237" i="1"/>
  <c r="AH263" i="1"/>
  <c r="AE263" i="1"/>
  <c r="AB263" i="1"/>
  <c r="AA263" i="1"/>
  <c r="Z263" i="1"/>
  <c r="Y263" i="1"/>
  <c r="X263" i="1"/>
  <c r="W263" i="1"/>
  <c r="V263" i="1"/>
  <c r="AH262" i="1"/>
  <c r="AE262" i="1"/>
  <c r="AB262" i="1"/>
  <c r="AA262" i="1"/>
  <c r="Z262" i="1"/>
  <c r="Y262" i="1"/>
  <c r="X262" i="1"/>
  <c r="W262" i="1"/>
  <c r="V262" i="1"/>
  <c r="AH261" i="1"/>
  <c r="AE261" i="1"/>
  <c r="AB261" i="1"/>
  <c r="AA261" i="1"/>
  <c r="Z261" i="1"/>
  <c r="Y261" i="1"/>
  <c r="X261" i="1"/>
  <c r="W261" i="1"/>
  <c r="V261" i="1"/>
  <c r="AH310" i="1"/>
  <c r="AE310" i="1"/>
  <c r="AB310" i="1"/>
  <c r="AA310" i="1"/>
  <c r="Z310" i="1"/>
  <c r="Y310" i="1"/>
  <c r="X310" i="1"/>
  <c r="W310" i="1"/>
  <c r="V310" i="1"/>
  <c r="AH329" i="1"/>
  <c r="AE329" i="1"/>
  <c r="AB329" i="1"/>
  <c r="AA329" i="1"/>
  <c r="Z329" i="1"/>
  <c r="Y329" i="1"/>
  <c r="X329" i="1"/>
  <c r="W329" i="1"/>
  <c r="V329" i="1"/>
  <c r="AH282" i="1"/>
  <c r="AE282" i="1"/>
  <c r="AB282" i="1"/>
  <c r="AA282" i="1"/>
  <c r="Z282" i="1"/>
  <c r="Y282" i="1"/>
  <c r="X282" i="1"/>
  <c r="W282" i="1"/>
  <c r="V282" i="1"/>
  <c r="AH309" i="1"/>
  <c r="AE309" i="1"/>
  <c r="AB309" i="1"/>
  <c r="AA309" i="1"/>
  <c r="Z309" i="1"/>
  <c r="Y309" i="1"/>
  <c r="X309" i="1"/>
  <c r="W309" i="1"/>
  <c r="V309" i="1"/>
  <c r="AH254" i="1"/>
  <c r="AE254" i="1"/>
  <c r="AB254" i="1"/>
  <c r="AA254" i="1"/>
  <c r="Z254" i="1"/>
  <c r="Y254" i="1"/>
  <c r="X254" i="1"/>
  <c r="W254" i="1"/>
  <c r="V254" i="1"/>
  <c r="AH253" i="1"/>
  <c r="AE253" i="1"/>
  <c r="AB253" i="1"/>
  <c r="AA253" i="1"/>
  <c r="Z253" i="1"/>
  <c r="Y253" i="1"/>
  <c r="X253" i="1"/>
  <c r="W253" i="1"/>
  <c r="V253" i="1"/>
  <c r="AH252" i="1"/>
  <c r="AE252" i="1"/>
  <c r="AB252" i="1"/>
  <c r="AA252" i="1"/>
  <c r="Z252" i="1"/>
  <c r="Y252" i="1"/>
  <c r="X252" i="1"/>
  <c r="W252" i="1"/>
  <c r="V252" i="1"/>
  <c r="AH308" i="1"/>
  <c r="AE308" i="1"/>
  <c r="AB308" i="1"/>
  <c r="AA308" i="1"/>
  <c r="Z308" i="1"/>
  <c r="Y308" i="1"/>
  <c r="X308" i="1"/>
  <c r="W308" i="1"/>
  <c r="V308" i="1"/>
  <c r="AH307" i="1"/>
  <c r="AE307" i="1"/>
  <c r="AB307" i="1"/>
  <c r="AA307" i="1"/>
  <c r="Z307" i="1"/>
  <c r="Y307" i="1"/>
  <c r="X307" i="1"/>
  <c r="W307" i="1"/>
  <c r="V307" i="1"/>
  <c r="AH281" i="1"/>
  <c r="AE281" i="1"/>
  <c r="AB281" i="1"/>
  <c r="AA281" i="1"/>
  <c r="Z281" i="1"/>
  <c r="Y281" i="1"/>
  <c r="X281" i="1"/>
  <c r="W281" i="1"/>
  <c r="V281" i="1"/>
  <c r="AH280" i="1"/>
  <c r="AE280" i="1"/>
  <c r="AB280" i="1"/>
  <c r="AA280" i="1"/>
  <c r="Z280" i="1"/>
  <c r="Y280" i="1"/>
  <c r="X280" i="1"/>
  <c r="W280" i="1"/>
  <c r="V280" i="1"/>
  <c r="AH279" i="1"/>
  <c r="AE279" i="1"/>
  <c r="AB279" i="1"/>
  <c r="AA279" i="1"/>
  <c r="Z279" i="1"/>
  <c r="Y279" i="1"/>
  <c r="X279" i="1"/>
  <c r="W279" i="1"/>
  <c r="V279" i="1"/>
  <c r="AH251" i="1"/>
  <c r="AE251" i="1"/>
  <c r="AB251" i="1"/>
  <c r="AA251" i="1"/>
  <c r="Z251" i="1"/>
  <c r="Y251" i="1"/>
  <c r="X251" i="1"/>
  <c r="W251" i="1"/>
  <c r="V251" i="1"/>
  <c r="AH250" i="1"/>
  <c r="AE250" i="1"/>
  <c r="AB250" i="1"/>
  <c r="AA250" i="1"/>
  <c r="Z250" i="1"/>
  <c r="Y250" i="1"/>
  <c r="X250" i="1"/>
  <c r="W250" i="1"/>
  <c r="V250" i="1"/>
  <c r="AH285" i="1"/>
  <c r="AE285" i="1"/>
  <c r="AB285" i="1"/>
  <c r="AA285" i="1"/>
  <c r="Z285" i="1"/>
  <c r="Y285" i="1"/>
  <c r="X285" i="1"/>
  <c r="W285" i="1"/>
  <c r="V285" i="1"/>
  <c r="AH278" i="1"/>
  <c r="AE278" i="1"/>
  <c r="AB278" i="1"/>
  <c r="AA278" i="1"/>
  <c r="Z278" i="1"/>
  <c r="Y278" i="1"/>
  <c r="X278" i="1"/>
  <c r="W278" i="1"/>
  <c r="V278" i="1"/>
  <c r="AH286" i="1"/>
  <c r="AE286" i="1"/>
  <c r="AB286" i="1"/>
  <c r="AA286" i="1"/>
  <c r="Z286" i="1"/>
  <c r="Y286" i="1"/>
  <c r="X286" i="1"/>
  <c r="W286" i="1"/>
  <c r="V286" i="1"/>
  <c r="AH277" i="1"/>
  <c r="AE277" i="1"/>
  <c r="AB277" i="1"/>
  <c r="AA277" i="1"/>
  <c r="Z277" i="1"/>
  <c r="Y277" i="1"/>
  <c r="X277" i="1"/>
  <c r="W277" i="1"/>
  <c r="V277" i="1"/>
  <c r="AH276" i="1"/>
  <c r="AE276" i="1"/>
  <c r="AB276" i="1"/>
  <c r="AA276" i="1"/>
  <c r="Z276" i="1"/>
  <c r="Y276" i="1"/>
  <c r="X276" i="1"/>
  <c r="W276" i="1"/>
  <c r="V276" i="1"/>
  <c r="AH275" i="1"/>
  <c r="AE275" i="1"/>
  <c r="AB275" i="1"/>
  <c r="AA275" i="1"/>
  <c r="Z275" i="1"/>
  <c r="Y275" i="1"/>
  <c r="X275" i="1"/>
  <c r="W275" i="1"/>
  <c r="V275" i="1"/>
  <c r="AH249" i="1"/>
  <c r="AE249" i="1"/>
  <c r="AB249" i="1"/>
  <c r="AA249" i="1"/>
  <c r="Z249" i="1"/>
  <c r="Y249" i="1"/>
  <c r="X249" i="1"/>
  <c r="W249" i="1"/>
  <c r="V249" i="1"/>
  <c r="AH274" i="1"/>
  <c r="AE274" i="1"/>
  <c r="AB274" i="1"/>
  <c r="AA274" i="1"/>
  <c r="Z274" i="1"/>
  <c r="Y274" i="1"/>
  <c r="X274" i="1"/>
  <c r="W274" i="1"/>
  <c r="V274" i="1"/>
  <c r="AH248" i="1"/>
  <c r="AE248" i="1"/>
  <c r="AB248" i="1"/>
  <c r="AA248" i="1"/>
  <c r="Z248" i="1"/>
  <c r="Y248" i="1"/>
  <c r="X248" i="1"/>
  <c r="W248" i="1"/>
  <c r="V248" i="1"/>
  <c r="AH306" i="1"/>
  <c r="AE306" i="1"/>
  <c r="AB306" i="1"/>
  <c r="AA306" i="1"/>
  <c r="Z306" i="1"/>
  <c r="Y306" i="1"/>
  <c r="X306" i="1"/>
  <c r="W306" i="1"/>
  <c r="V306" i="1"/>
  <c r="AH255" i="1"/>
  <c r="AE255" i="1"/>
  <c r="AB255" i="1"/>
  <c r="AA255" i="1"/>
  <c r="Z255" i="1"/>
  <c r="Y255" i="1"/>
  <c r="X255" i="1"/>
  <c r="W255" i="1"/>
  <c r="V255" i="1"/>
  <c r="AH305" i="1"/>
  <c r="AE305" i="1"/>
  <c r="AB305" i="1"/>
  <c r="AA305" i="1"/>
  <c r="Z305" i="1"/>
  <c r="Y305" i="1"/>
  <c r="X305" i="1"/>
  <c r="W305" i="1"/>
  <c r="V305" i="1"/>
  <c r="AH304" i="1"/>
  <c r="AE304" i="1"/>
  <c r="AB304" i="1"/>
  <c r="AA304" i="1"/>
  <c r="Z304" i="1"/>
  <c r="Y304" i="1"/>
  <c r="X304" i="1"/>
  <c r="W304" i="1"/>
  <c r="V304" i="1"/>
  <c r="AH303" i="1"/>
  <c r="AE303" i="1"/>
  <c r="AB303" i="1"/>
  <c r="AA303" i="1"/>
  <c r="Z303" i="1"/>
  <c r="Y303" i="1"/>
  <c r="X303" i="1"/>
  <c r="W303" i="1"/>
  <c r="V303" i="1"/>
  <c r="AH273" i="1"/>
  <c r="AE273" i="1"/>
  <c r="AB273" i="1"/>
  <c r="AA273" i="1"/>
  <c r="Z273" i="1"/>
  <c r="Y273" i="1"/>
  <c r="X273" i="1"/>
  <c r="W273" i="1"/>
  <c r="V273" i="1"/>
  <c r="AH260" i="1"/>
  <c r="AE260" i="1"/>
  <c r="AB260" i="1"/>
  <c r="AA260" i="1"/>
  <c r="Z260" i="1"/>
  <c r="Y260" i="1"/>
  <c r="X260" i="1"/>
  <c r="W260" i="1"/>
  <c r="V260" i="1"/>
  <c r="AH245" i="1"/>
  <c r="AE245" i="1"/>
  <c r="AB245" i="1"/>
  <c r="AA245" i="1"/>
  <c r="Z245" i="1"/>
  <c r="Y245" i="1"/>
  <c r="X245" i="1"/>
  <c r="W245" i="1"/>
  <c r="V245" i="1"/>
  <c r="AH272" i="1"/>
  <c r="AE272" i="1"/>
  <c r="AB272" i="1"/>
  <c r="AA272" i="1"/>
  <c r="Z272" i="1"/>
  <c r="Y272" i="1"/>
  <c r="X272" i="1"/>
  <c r="W272" i="1"/>
  <c r="V272" i="1"/>
  <c r="AH244" i="1"/>
  <c r="AE244" i="1"/>
  <c r="AB244" i="1"/>
  <c r="AA244" i="1"/>
  <c r="Z244" i="1"/>
  <c r="Y244" i="1"/>
  <c r="X244" i="1"/>
  <c r="W244" i="1"/>
  <c r="V244" i="1"/>
  <c r="AH302" i="1"/>
  <c r="AE302" i="1"/>
  <c r="AB302" i="1"/>
  <c r="AA302" i="1"/>
  <c r="Z302" i="1"/>
  <c r="Y302" i="1"/>
  <c r="X302" i="1"/>
  <c r="W302" i="1"/>
  <c r="V302" i="1"/>
  <c r="AH301" i="1"/>
  <c r="AE301" i="1"/>
  <c r="AB301" i="1"/>
  <c r="AA301" i="1"/>
  <c r="Z301" i="1"/>
  <c r="Y301" i="1"/>
  <c r="X301" i="1"/>
  <c r="W301" i="1"/>
  <c r="V301" i="1"/>
  <c r="AH300" i="1"/>
  <c r="AE300" i="1"/>
  <c r="AB300" i="1"/>
  <c r="AA300" i="1"/>
  <c r="Z300" i="1"/>
  <c r="Y300" i="1"/>
  <c r="X300" i="1"/>
  <c r="W300" i="1"/>
  <c r="V300" i="1"/>
  <c r="AH299" i="1"/>
  <c r="AE299" i="1"/>
  <c r="AB299" i="1"/>
  <c r="AA299" i="1"/>
  <c r="Z299" i="1"/>
  <c r="Y299" i="1"/>
  <c r="X299" i="1"/>
  <c r="W299" i="1"/>
  <c r="V299" i="1"/>
  <c r="AH298" i="1"/>
  <c r="AE298" i="1"/>
  <c r="AB298" i="1"/>
  <c r="AA298" i="1"/>
  <c r="Z298" i="1"/>
  <c r="Y298" i="1"/>
  <c r="X298" i="1"/>
  <c r="W298" i="1"/>
  <c r="V298" i="1"/>
  <c r="AH297" i="1"/>
  <c r="AE297" i="1"/>
  <c r="AB297" i="1"/>
  <c r="AA297" i="1"/>
  <c r="Z297" i="1"/>
  <c r="Y297" i="1"/>
  <c r="X297" i="1"/>
  <c r="W297" i="1"/>
  <c r="V297" i="1"/>
  <c r="AH296" i="1"/>
  <c r="AE296" i="1"/>
  <c r="AB296" i="1"/>
  <c r="AA296" i="1"/>
  <c r="Z296" i="1"/>
  <c r="Y296" i="1"/>
  <c r="X296" i="1"/>
  <c r="W296" i="1"/>
  <c r="V296" i="1"/>
  <c r="AH295" i="1"/>
  <c r="AE295" i="1"/>
  <c r="AB295" i="1"/>
  <c r="AA295" i="1"/>
  <c r="Z295" i="1"/>
  <c r="Y295" i="1"/>
  <c r="X295" i="1"/>
  <c r="W295" i="1"/>
  <c r="V295" i="1"/>
  <c r="AH294" i="1"/>
  <c r="AE294" i="1"/>
  <c r="AB294" i="1"/>
  <c r="AA294" i="1"/>
  <c r="Z294" i="1"/>
  <c r="Y294" i="1"/>
  <c r="X294" i="1"/>
  <c r="W294" i="1"/>
  <c r="V294" i="1"/>
  <c r="AH259" i="1"/>
  <c r="AE259" i="1"/>
  <c r="AB259" i="1"/>
  <c r="AA259" i="1"/>
  <c r="Z259" i="1"/>
  <c r="Y259" i="1"/>
  <c r="X259" i="1"/>
  <c r="W259" i="1"/>
  <c r="V259" i="1"/>
  <c r="AH271" i="1"/>
  <c r="AE271" i="1"/>
  <c r="AB271" i="1"/>
  <c r="AA271" i="1"/>
  <c r="Z271" i="1"/>
  <c r="Y271" i="1"/>
  <c r="X271" i="1"/>
  <c r="W271" i="1"/>
  <c r="V271" i="1"/>
  <c r="AH258" i="1"/>
  <c r="AE258" i="1"/>
  <c r="AB258" i="1"/>
  <c r="AA258" i="1"/>
  <c r="Z258" i="1"/>
  <c r="Y258" i="1"/>
  <c r="X258" i="1"/>
  <c r="W258" i="1"/>
  <c r="V258" i="1"/>
  <c r="AH293" i="1"/>
  <c r="AE293" i="1"/>
  <c r="AB293" i="1"/>
  <c r="AA293" i="1"/>
  <c r="Z293" i="1"/>
  <c r="Y293" i="1"/>
  <c r="X293" i="1"/>
  <c r="W293" i="1"/>
  <c r="V293" i="1"/>
  <c r="AH292" i="1"/>
  <c r="AE292" i="1"/>
  <c r="AB292" i="1"/>
  <c r="AA292" i="1"/>
  <c r="Z292" i="1"/>
  <c r="Y292" i="1"/>
  <c r="X292" i="1"/>
  <c r="W292" i="1"/>
  <c r="V292" i="1"/>
  <c r="AH328" i="1"/>
  <c r="AE328" i="1"/>
  <c r="AB328" i="1"/>
  <c r="AA328" i="1"/>
  <c r="Z328" i="1"/>
  <c r="Y328" i="1"/>
  <c r="X328" i="1"/>
  <c r="W328" i="1"/>
  <c r="V328" i="1"/>
  <c r="AH327" i="1"/>
  <c r="AE327" i="1"/>
  <c r="AB327" i="1"/>
  <c r="AA327" i="1"/>
  <c r="Z327" i="1"/>
  <c r="Y327" i="1"/>
  <c r="X327" i="1"/>
  <c r="W327" i="1"/>
  <c r="V327" i="1"/>
  <c r="AH326" i="1"/>
  <c r="AE326" i="1"/>
  <c r="AB326" i="1"/>
  <c r="AA326" i="1"/>
  <c r="Z326" i="1"/>
  <c r="Y326" i="1"/>
  <c r="X326" i="1"/>
  <c r="W326" i="1"/>
  <c r="V326" i="1"/>
  <c r="AH319" i="1"/>
  <c r="AE319" i="1"/>
  <c r="AB319" i="1"/>
  <c r="AA319" i="1"/>
  <c r="Z319" i="1"/>
  <c r="Y319" i="1"/>
  <c r="X319" i="1"/>
  <c r="W319" i="1"/>
  <c r="V319" i="1"/>
  <c r="AH318" i="1"/>
  <c r="AE318" i="1"/>
  <c r="AB318" i="1"/>
  <c r="AA318" i="1"/>
  <c r="Z318" i="1"/>
  <c r="Y318" i="1"/>
  <c r="X318" i="1"/>
  <c r="W318" i="1"/>
  <c r="V318" i="1"/>
  <c r="AH317" i="1"/>
  <c r="AE317" i="1"/>
  <c r="AB317" i="1"/>
  <c r="AA317" i="1"/>
  <c r="Z317" i="1"/>
  <c r="Y317" i="1"/>
  <c r="X317" i="1"/>
  <c r="W317" i="1"/>
  <c r="V317" i="1"/>
  <c r="AH325" i="1"/>
  <c r="AE325" i="1"/>
  <c r="AB325" i="1"/>
  <c r="AA325" i="1"/>
  <c r="Z325" i="1"/>
  <c r="Y325" i="1"/>
  <c r="X325" i="1"/>
  <c r="W325" i="1"/>
  <c r="V325" i="1"/>
  <c r="AH324" i="1"/>
  <c r="AE324" i="1"/>
  <c r="AB324" i="1"/>
  <c r="AA324" i="1"/>
  <c r="Z324" i="1"/>
  <c r="Y324" i="1"/>
  <c r="X324" i="1"/>
  <c r="W324" i="1"/>
  <c r="V324" i="1"/>
  <c r="AH323" i="1"/>
  <c r="AE323" i="1"/>
  <c r="AB323" i="1"/>
  <c r="AA323" i="1"/>
  <c r="Z323" i="1"/>
  <c r="Y323" i="1"/>
  <c r="X323" i="1"/>
  <c r="W323" i="1"/>
  <c r="V323" i="1"/>
  <c r="AH316" i="1"/>
  <c r="AE316" i="1"/>
  <c r="AB316" i="1"/>
  <c r="AA316" i="1"/>
  <c r="Z316" i="1"/>
  <c r="Y316" i="1"/>
  <c r="X316" i="1"/>
  <c r="W316" i="1"/>
  <c r="V316" i="1"/>
  <c r="AH315" i="1"/>
  <c r="AE315" i="1"/>
  <c r="AB315" i="1"/>
  <c r="AA315" i="1"/>
  <c r="Z315" i="1"/>
  <c r="Y315" i="1"/>
  <c r="X315" i="1"/>
  <c r="W315" i="1"/>
  <c r="V315" i="1"/>
  <c r="AH314" i="1"/>
  <c r="AE314" i="1"/>
  <c r="AB314" i="1"/>
  <c r="AA314" i="1"/>
  <c r="Z314" i="1"/>
  <c r="Y314" i="1"/>
  <c r="X314" i="1"/>
  <c r="W314" i="1"/>
  <c r="V314" i="1"/>
  <c r="AH312" i="1"/>
  <c r="AE312" i="1"/>
  <c r="AB312" i="1"/>
  <c r="AA312" i="1"/>
  <c r="Z312" i="1"/>
  <c r="Y312" i="1"/>
  <c r="X312" i="1"/>
  <c r="W312" i="1"/>
  <c r="V312" i="1"/>
  <c r="AH322" i="1"/>
  <c r="AE322" i="1"/>
  <c r="AB322" i="1"/>
  <c r="AA322" i="1"/>
  <c r="Z322" i="1"/>
  <c r="Y322" i="1"/>
  <c r="X322" i="1"/>
  <c r="W322" i="1"/>
  <c r="V322" i="1"/>
  <c r="AH321" i="1"/>
  <c r="AE321" i="1"/>
  <c r="AB321" i="1"/>
  <c r="AA321" i="1"/>
  <c r="Z321" i="1"/>
  <c r="Y321" i="1"/>
  <c r="X321" i="1"/>
  <c r="W321" i="1"/>
  <c r="V321" i="1"/>
  <c r="AH270" i="1"/>
  <c r="AE270" i="1"/>
  <c r="AB270" i="1"/>
  <c r="AA270" i="1"/>
  <c r="Z270" i="1"/>
  <c r="Y270" i="1"/>
  <c r="X270" i="1"/>
  <c r="W270" i="1"/>
  <c r="V270" i="1"/>
  <c r="AH269" i="1"/>
  <c r="AE269" i="1"/>
  <c r="AB269" i="1"/>
  <c r="AA269" i="1"/>
  <c r="Z269" i="1"/>
  <c r="Y269" i="1"/>
  <c r="X269" i="1"/>
  <c r="W269" i="1"/>
  <c r="V269" i="1"/>
  <c r="AH291" i="1"/>
  <c r="AE291" i="1"/>
  <c r="AB291" i="1"/>
  <c r="AA291" i="1"/>
  <c r="Z291" i="1"/>
  <c r="Y291" i="1"/>
  <c r="X291" i="1"/>
  <c r="W291" i="1"/>
  <c r="V291" i="1"/>
  <c r="AH290" i="1"/>
  <c r="AE290" i="1"/>
  <c r="AB290" i="1"/>
  <c r="AA290" i="1"/>
  <c r="Z290" i="1"/>
  <c r="Y290" i="1"/>
  <c r="X290" i="1"/>
  <c r="W290" i="1"/>
  <c r="V290" i="1"/>
  <c r="AH288" i="1"/>
  <c r="AE288" i="1"/>
  <c r="AB288" i="1"/>
  <c r="AA288" i="1"/>
  <c r="Z288" i="1"/>
  <c r="Y288" i="1"/>
  <c r="X288" i="1"/>
  <c r="W288" i="1"/>
  <c r="V288" i="1"/>
  <c r="AH313" i="1"/>
  <c r="AE313" i="1"/>
  <c r="AB313" i="1"/>
  <c r="AA313" i="1"/>
  <c r="Z313" i="1"/>
  <c r="Y313" i="1"/>
  <c r="X313" i="1"/>
  <c r="W313" i="1"/>
  <c r="V313" i="1"/>
  <c r="AH289" i="1"/>
  <c r="AE289" i="1"/>
  <c r="AB289" i="1"/>
  <c r="AA289" i="1"/>
  <c r="Z289" i="1"/>
  <c r="Y289" i="1"/>
  <c r="X289" i="1"/>
  <c r="W289" i="1"/>
  <c r="V289" i="1"/>
  <c r="AH320" i="1"/>
  <c r="AE320" i="1"/>
  <c r="AB320" i="1"/>
  <c r="AA320" i="1"/>
  <c r="Z320" i="1"/>
  <c r="Y320" i="1"/>
  <c r="X320" i="1"/>
  <c r="W320" i="1"/>
  <c r="V320" i="1"/>
  <c r="AH246" i="1"/>
  <c r="AE246" i="1"/>
  <c r="AB246" i="1"/>
  <c r="AA246" i="1"/>
  <c r="Z246" i="1"/>
  <c r="Y246" i="1"/>
  <c r="X246" i="1"/>
  <c r="W246" i="1"/>
  <c r="V246" i="1"/>
  <c r="AH284" i="1"/>
  <c r="AE284" i="1"/>
  <c r="AB284" i="1"/>
  <c r="AA284" i="1"/>
  <c r="Z284" i="1"/>
  <c r="Y284" i="1"/>
  <c r="X284" i="1"/>
  <c r="W284" i="1"/>
  <c r="V284" i="1"/>
  <c r="AH238" i="1"/>
  <c r="AE238" i="1"/>
  <c r="AB238" i="1"/>
  <c r="AA238" i="1"/>
  <c r="Z238" i="1"/>
  <c r="Y238" i="1"/>
  <c r="X238" i="1"/>
  <c r="W238" i="1"/>
  <c r="V238" i="1"/>
  <c r="AH230" i="1"/>
  <c r="AE230" i="1"/>
  <c r="AB230" i="1"/>
  <c r="AA230" i="1"/>
  <c r="Z230" i="1"/>
  <c r="Y230" i="1"/>
  <c r="X230" i="1"/>
  <c r="W230" i="1"/>
  <c r="V230" i="1"/>
  <c r="AH247" i="1"/>
  <c r="AE247" i="1"/>
  <c r="AB247" i="1"/>
  <c r="AA247" i="1"/>
  <c r="Z247" i="1"/>
  <c r="Y247" i="1"/>
  <c r="X247" i="1"/>
  <c r="W247" i="1"/>
  <c r="V247" i="1"/>
  <c r="AH226" i="1"/>
  <c r="AE226" i="1"/>
  <c r="AB226" i="1"/>
  <c r="AA226" i="1"/>
  <c r="Z226" i="1"/>
  <c r="Y226" i="1"/>
  <c r="X226" i="1"/>
  <c r="W226" i="1"/>
  <c r="V226" i="1"/>
  <c r="AT155" i="1"/>
  <c r="AT156" i="1" s="1"/>
  <c r="AH194" i="1"/>
  <c r="AH179" i="1"/>
  <c r="AH162" i="1"/>
  <c r="AH167" i="1"/>
  <c r="AH163" i="1"/>
  <c r="AH171" i="1"/>
  <c r="AH175" i="1"/>
  <c r="AH168" i="1"/>
  <c r="AH177" i="1"/>
  <c r="AH169" i="1"/>
  <c r="AH164" i="1"/>
  <c r="AH155" i="1"/>
  <c r="AH154" i="1"/>
  <c r="AH196" i="1"/>
  <c r="AH156" i="1"/>
  <c r="AH157" i="1"/>
  <c r="AH203" i="1"/>
  <c r="AH222" i="1"/>
  <c r="AH186" i="1"/>
  <c r="AH172" i="1"/>
  <c r="AH173" i="1"/>
  <c r="AH170" i="1"/>
  <c r="AH165" i="1"/>
  <c r="AH174" i="1"/>
  <c r="AH176" i="1"/>
  <c r="AH158" i="1"/>
  <c r="AH153" i="1"/>
  <c r="AH159" i="1"/>
  <c r="AH204" i="1"/>
  <c r="AH166" i="1"/>
  <c r="AH187" i="1"/>
  <c r="AH149" i="1"/>
  <c r="AH188" i="1"/>
  <c r="AH189" i="1"/>
  <c r="AH150" i="1"/>
  <c r="AH190" i="1"/>
  <c r="AH191" i="1"/>
  <c r="AH182" i="1"/>
  <c r="AH181" i="1"/>
  <c r="AH192" i="1"/>
  <c r="AH193" i="1"/>
  <c r="AH151" i="1"/>
  <c r="AH152" i="1"/>
  <c r="AH198" i="1"/>
  <c r="AH199" i="1"/>
  <c r="AH197" i="1"/>
  <c r="AH200" i="1"/>
  <c r="AH201" i="1"/>
  <c r="AH202" i="1"/>
  <c r="AH160" i="1"/>
  <c r="AH183" i="1"/>
  <c r="AH184" i="1"/>
  <c r="AH205" i="1"/>
  <c r="AH180" i="1"/>
  <c r="AH206" i="1"/>
  <c r="AH185" i="1"/>
  <c r="AH223" i="1"/>
  <c r="AH207" i="1"/>
  <c r="AH208" i="1"/>
  <c r="AH209" i="1"/>
  <c r="AH210" i="1"/>
  <c r="AH211" i="1"/>
  <c r="AH212" i="1"/>
  <c r="AH213" i="1"/>
  <c r="AH214" i="1"/>
  <c r="AH215" i="1"/>
  <c r="AH216" i="1"/>
  <c r="AH161" i="1"/>
  <c r="AH217" i="1"/>
  <c r="AH218" i="1"/>
  <c r="AH219" i="1"/>
  <c r="AH220" i="1"/>
  <c r="AH221" i="1"/>
  <c r="AH178" i="1"/>
  <c r="AH195" i="1"/>
  <c r="AE194" i="1"/>
  <c r="AE179" i="1"/>
  <c r="AE162" i="1"/>
  <c r="AE167" i="1"/>
  <c r="AE163" i="1"/>
  <c r="AE171" i="1"/>
  <c r="AE175" i="1"/>
  <c r="AE168" i="1"/>
  <c r="AE177" i="1"/>
  <c r="AE169" i="1"/>
  <c r="AE164" i="1"/>
  <c r="AE155" i="1"/>
  <c r="AE154" i="1"/>
  <c r="AE196" i="1"/>
  <c r="AE156" i="1"/>
  <c r="AE157" i="1"/>
  <c r="AE203" i="1"/>
  <c r="AE222" i="1"/>
  <c r="AE186" i="1"/>
  <c r="AE172" i="1"/>
  <c r="AE173" i="1"/>
  <c r="AE170" i="1"/>
  <c r="AE165" i="1"/>
  <c r="AE174" i="1"/>
  <c r="AE176" i="1"/>
  <c r="AE158" i="1"/>
  <c r="AE153" i="1"/>
  <c r="AE159" i="1"/>
  <c r="AE204" i="1"/>
  <c r="AE166" i="1"/>
  <c r="AE187" i="1"/>
  <c r="AE149" i="1"/>
  <c r="AE188" i="1"/>
  <c r="AE189" i="1"/>
  <c r="AE150" i="1"/>
  <c r="AE190" i="1"/>
  <c r="AE191" i="1"/>
  <c r="AE182" i="1"/>
  <c r="AE181" i="1"/>
  <c r="AE192" i="1"/>
  <c r="AE193" i="1"/>
  <c r="AE151" i="1"/>
  <c r="AE152" i="1"/>
  <c r="AE198" i="1"/>
  <c r="AE199" i="1"/>
  <c r="AE197" i="1"/>
  <c r="AE200" i="1"/>
  <c r="AE201" i="1"/>
  <c r="AE202" i="1"/>
  <c r="AE160" i="1"/>
  <c r="AE183" i="1"/>
  <c r="AE184" i="1"/>
  <c r="AE205" i="1"/>
  <c r="AE180" i="1"/>
  <c r="AE206" i="1"/>
  <c r="AE185" i="1"/>
  <c r="AE223" i="1"/>
  <c r="AE207" i="1"/>
  <c r="AE208" i="1"/>
  <c r="AE209" i="1"/>
  <c r="AE210" i="1"/>
  <c r="AE211" i="1"/>
  <c r="AE212" i="1"/>
  <c r="AE213" i="1"/>
  <c r="AE214" i="1"/>
  <c r="AE215" i="1"/>
  <c r="AE216" i="1"/>
  <c r="AE161" i="1"/>
  <c r="AE217" i="1"/>
  <c r="AE218" i="1"/>
  <c r="AE219" i="1"/>
  <c r="AE220" i="1"/>
  <c r="AE221" i="1"/>
  <c r="AE178" i="1"/>
  <c r="AE195" i="1"/>
  <c r="V194" i="1"/>
  <c r="W194" i="1"/>
  <c r="X194" i="1"/>
  <c r="Y194" i="1"/>
  <c r="Z194" i="1"/>
  <c r="AA194" i="1"/>
  <c r="AB194" i="1"/>
  <c r="V179" i="1"/>
  <c r="W179" i="1"/>
  <c r="X179" i="1"/>
  <c r="Y179" i="1"/>
  <c r="Z179" i="1"/>
  <c r="AA179" i="1"/>
  <c r="AB179" i="1"/>
  <c r="V162" i="1"/>
  <c r="W162" i="1"/>
  <c r="X162" i="1"/>
  <c r="Y162" i="1"/>
  <c r="Z162" i="1"/>
  <c r="AA162" i="1"/>
  <c r="AB162" i="1"/>
  <c r="V167" i="1"/>
  <c r="W167" i="1"/>
  <c r="X167" i="1"/>
  <c r="Y167" i="1"/>
  <c r="Z167" i="1"/>
  <c r="AA167" i="1"/>
  <c r="AB167" i="1"/>
  <c r="V163" i="1"/>
  <c r="W163" i="1"/>
  <c r="X163" i="1"/>
  <c r="Y163" i="1"/>
  <c r="Z163" i="1"/>
  <c r="AA163" i="1"/>
  <c r="AB163" i="1"/>
  <c r="V171" i="1"/>
  <c r="W171" i="1"/>
  <c r="X171" i="1"/>
  <c r="Y171" i="1"/>
  <c r="Z171" i="1"/>
  <c r="AA171" i="1"/>
  <c r="AB171" i="1"/>
  <c r="V175" i="1"/>
  <c r="W175" i="1"/>
  <c r="X175" i="1"/>
  <c r="Y175" i="1"/>
  <c r="Z175" i="1"/>
  <c r="AA175" i="1"/>
  <c r="AB175" i="1"/>
  <c r="V168" i="1"/>
  <c r="W168" i="1"/>
  <c r="X168" i="1"/>
  <c r="Y168" i="1"/>
  <c r="Z168" i="1"/>
  <c r="AA168" i="1"/>
  <c r="AB168" i="1"/>
  <c r="V177" i="1"/>
  <c r="W177" i="1"/>
  <c r="X177" i="1"/>
  <c r="Y177" i="1"/>
  <c r="Z177" i="1"/>
  <c r="AA177" i="1"/>
  <c r="AB177" i="1"/>
  <c r="V169" i="1"/>
  <c r="W169" i="1"/>
  <c r="X169" i="1"/>
  <c r="Y169" i="1"/>
  <c r="Z169" i="1"/>
  <c r="AA169" i="1"/>
  <c r="AB169" i="1"/>
  <c r="V164" i="1"/>
  <c r="W164" i="1"/>
  <c r="X164" i="1"/>
  <c r="Y164" i="1"/>
  <c r="Z164" i="1"/>
  <c r="AA164" i="1"/>
  <c r="AB164" i="1"/>
  <c r="V155" i="1"/>
  <c r="W155" i="1"/>
  <c r="X155" i="1"/>
  <c r="Y155" i="1"/>
  <c r="Z155" i="1"/>
  <c r="AA155" i="1"/>
  <c r="AB155" i="1"/>
  <c r="V154" i="1"/>
  <c r="W154" i="1"/>
  <c r="X154" i="1"/>
  <c r="Y154" i="1"/>
  <c r="Z154" i="1"/>
  <c r="AA154" i="1"/>
  <c r="AB154" i="1"/>
  <c r="V196" i="1"/>
  <c r="W196" i="1"/>
  <c r="X196" i="1"/>
  <c r="Y196" i="1"/>
  <c r="Z196" i="1"/>
  <c r="AA196" i="1"/>
  <c r="AB196" i="1"/>
  <c r="V156" i="1"/>
  <c r="W156" i="1"/>
  <c r="X156" i="1"/>
  <c r="Y156" i="1"/>
  <c r="Z156" i="1"/>
  <c r="AA156" i="1"/>
  <c r="AB156" i="1"/>
  <c r="V157" i="1"/>
  <c r="W157" i="1"/>
  <c r="X157" i="1"/>
  <c r="Y157" i="1"/>
  <c r="Z157" i="1"/>
  <c r="AA157" i="1"/>
  <c r="AB157" i="1"/>
  <c r="V203" i="1"/>
  <c r="W203" i="1"/>
  <c r="X203" i="1"/>
  <c r="Y203" i="1"/>
  <c r="Z203" i="1"/>
  <c r="AA203" i="1"/>
  <c r="AB203" i="1"/>
  <c r="V222" i="1"/>
  <c r="W222" i="1"/>
  <c r="X222" i="1"/>
  <c r="Y222" i="1"/>
  <c r="Z222" i="1"/>
  <c r="AA222" i="1"/>
  <c r="AB222" i="1"/>
  <c r="V186" i="1"/>
  <c r="W186" i="1"/>
  <c r="X186" i="1"/>
  <c r="Y186" i="1"/>
  <c r="Z186" i="1"/>
  <c r="AA186" i="1"/>
  <c r="AB186" i="1"/>
  <c r="V172" i="1"/>
  <c r="W172" i="1"/>
  <c r="X172" i="1"/>
  <c r="Y172" i="1"/>
  <c r="Z172" i="1"/>
  <c r="AA172" i="1"/>
  <c r="AB172" i="1"/>
  <c r="V173" i="1"/>
  <c r="W173" i="1"/>
  <c r="X173" i="1"/>
  <c r="Y173" i="1"/>
  <c r="Z173" i="1"/>
  <c r="AA173" i="1"/>
  <c r="AB173" i="1"/>
  <c r="V170" i="1"/>
  <c r="W170" i="1"/>
  <c r="X170" i="1"/>
  <c r="Y170" i="1"/>
  <c r="Z170" i="1"/>
  <c r="AA170" i="1"/>
  <c r="AB170" i="1"/>
  <c r="V165" i="1"/>
  <c r="W165" i="1"/>
  <c r="X165" i="1"/>
  <c r="Y165" i="1"/>
  <c r="Z165" i="1"/>
  <c r="AA165" i="1"/>
  <c r="AB165" i="1"/>
  <c r="V174" i="1"/>
  <c r="W174" i="1"/>
  <c r="X174" i="1"/>
  <c r="Y174" i="1"/>
  <c r="Z174" i="1"/>
  <c r="AA174" i="1"/>
  <c r="AB174" i="1"/>
  <c r="V176" i="1"/>
  <c r="W176" i="1"/>
  <c r="X176" i="1"/>
  <c r="Y176" i="1"/>
  <c r="Z176" i="1"/>
  <c r="AA176" i="1"/>
  <c r="AB176" i="1"/>
  <c r="V158" i="1"/>
  <c r="W158" i="1"/>
  <c r="X158" i="1"/>
  <c r="Y158" i="1"/>
  <c r="Z158" i="1"/>
  <c r="AA158" i="1"/>
  <c r="AB158" i="1"/>
  <c r="V153" i="1"/>
  <c r="W153" i="1"/>
  <c r="X153" i="1"/>
  <c r="Y153" i="1"/>
  <c r="Z153" i="1"/>
  <c r="AA153" i="1"/>
  <c r="AB153" i="1"/>
  <c r="V159" i="1"/>
  <c r="W159" i="1"/>
  <c r="X159" i="1"/>
  <c r="Y159" i="1"/>
  <c r="Z159" i="1"/>
  <c r="AA159" i="1"/>
  <c r="AB159" i="1"/>
  <c r="V204" i="1"/>
  <c r="W204" i="1"/>
  <c r="X204" i="1"/>
  <c r="Y204" i="1"/>
  <c r="Z204" i="1"/>
  <c r="AA204" i="1"/>
  <c r="AB204" i="1"/>
  <c r="V166" i="1"/>
  <c r="W166" i="1"/>
  <c r="X166" i="1"/>
  <c r="Y166" i="1"/>
  <c r="Z166" i="1"/>
  <c r="AA166" i="1"/>
  <c r="AB166" i="1"/>
  <c r="V187" i="1"/>
  <c r="W187" i="1"/>
  <c r="X187" i="1"/>
  <c r="Y187" i="1"/>
  <c r="Z187" i="1"/>
  <c r="AA187" i="1"/>
  <c r="AB187" i="1"/>
  <c r="V149" i="1"/>
  <c r="W149" i="1"/>
  <c r="X149" i="1"/>
  <c r="Y149" i="1"/>
  <c r="Z149" i="1"/>
  <c r="AA149" i="1"/>
  <c r="AB149" i="1"/>
  <c r="V188" i="1"/>
  <c r="W188" i="1"/>
  <c r="X188" i="1"/>
  <c r="Y188" i="1"/>
  <c r="Z188" i="1"/>
  <c r="AA188" i="1"/>
  <c r="AB188" i="1"/>
  <c r="V189" i="1"/>
  <c r="W189" i="1"/>
  <c r="X189" i="1"/>
  <c r="Y189" i="1"/>
  <c r="Z189" i="1"/>
  <c r="AA189" i="1"/>
  <c r="AB189" i="1"/>
  <c r="V150" i="1"/>
  <c r="W150" i="1"/>
  <c r="X150" i="1"/>
  <c r="Y150" i="1"/>
  <c r="Z150" i="1"/>
  <c r="AA150" i="1"/>
  <c r="AB150" i="1"/>
  <c r="V190" i="1"/>
  <c r="W190" i="1"/>
  <c r="X190" i="1"/>
  <c r="Y190" i="1"/>
  <c r="Z190" i="1"/>
  <c r="AA190" i="1"/>
  <c r="AB190" i="1"/>
  <c r="V191" i="1"/>
  <c r="W191" i="1"/>
  <c r="X191" i="1"/>
  <c r="Y191" i="1"/>
  <c r="Z191" i="1"/>
  <c r="AA191" i="1"/>
  <c r="AB191" i="1"/>
  <c r="V182" i="1"/>
  <c r="W182" i="1"/>
  <c r="X182" i="1"/>
  <c r="Y182" i="1"/>
  <c r="Z182" i="1"/>
  <c r="AA182" i="1"/>
  <c r="AB182" i="1"/>
  <c r="V181" i="1"/>
  <c r="W181" i="1"/>
  <c r="X181" i="1"/>
  <c r="Y181" i="1"/>
  <c r="Z181" i="1"/>
  <c r="AA181" i="1"/>
  <c r="AB181" i="1"/>
  <c r="V192" i="1"/>
  <c r="W192" i="1"/>
  <c r="X192" i="1"/>
  <c r="Y192" i="1"/>
  <c r="Z192" i="1"/>
  <c r="AA192" i="1"/>
  <c r="AB192" i="1"/>
  <c r="V193" i="1"/>
  <c r="W193" i="1"/>
  <c r="X193" i="1"/>
  <c r="Y193" i="1"/>
  <c r="Z193" i="1"/>
  <c r="AA193" i="1"/>
  <c r="AB193" i="1"/>
  <c r="V151" i="1"/>
  <c r="W151" i="1"/>
  <c r="X151" i="1"/>
  <c r="Y151" i="1"/>
  <c r="Z151" i="1"/>
  <c r="AA151" i="1"/>
  <c r="AB151" i="1"/>
  <c r="V152" i="1"/>
  <c r="W152" i="1"/>
  <c r="X152" i="1"/>
  <c r="Y152" i="1"/>
  <c r="Z152" i="1"/>
  <c r="AA152" i="1"/>
  <c r="AB152" i="1"/>
  <c r="V198" i="1"/>
  <c r="W198" i="1"/>
  <c r="X198" i="1"/>
  <c r="Y198" i="1"/>
  <c r="Z198" i="1"/>
  <c r="AA198" i="1"/>
  <c r="AB198" i="1"/>
  <c r="V199" i="1"/>
  <c r="W199" i="1"/>
  <c r="X199" i="1"/>
  <c r="Y199" i="1"/>
  <c r="Z199" i="1"/>
  <c r="AA199" i="1"/>
  <c r="AB199" i="1"/>
  <c r="V197" i="1"/>
  <c r="W197" i="1"/>
  <c r="X197" i="1"/>
  <c r="Y197" i="1"/>
  <c r="Z197" i="1"/>
  <c r="AA197" i="1"/>
  <c r="AB197" i="1"/>
  <c r="V200" i="1"/>
  <c r="W200" i="1"/>
  <c r="X200" i="1"/>
  <c r="Y200" i="1"/>
  <c r="Z200" i="1"/>
  <c r="AA200" i="1"/>
  <c r="AB200" i="1"/>
  <c r="V201" i="1"/>
  <c r="W201" i="1"/>
  <c r="X201" i="1"/>
  <c r="Y201" i="1"/>
  <c r="Z201" i="1"/>
  <c r="AA201" i="1"/>
  <c r="AB201" i="1"/>
  <c r="V202" i="1"/>
  <c r="W202" i="1"/>
  <c r="X202" i="1"/>
  <c r="Y202" i="1"/>
  <c r="Z202" i="1"/>
  <c r="AA202" i="1"/>
  <c r="AB202" i="1"/>
  <c r="V160" i="1"/>
  <c r="W160" i="1"/>
  <c r="X160" i="1"/>
  <c r="Y160" i="1"/>
  <c r="Z160" i="1"/>
  <c r="AA160" i="1"/>
  <c r="AB160" i="1"/>
  <c r="V183" i="1"/>
  <c r="W183" i="1"/>
  <c r="X183" i="1"/>
  <c r="Y183" i="1"/>
  <c r="Z183" i="1"/>
  <c r="AA183" i="1"/>
  <c r="AB183" i="1"/>
  <c r="V184" i="1"/>
  <c r="W184" i="1"/>
  <c r="X184" i="1"/>
  <c r="Y184" i="1"/>
  <c r="Z184" i="1"/>
  <c r="AA184" i="1"/>
  <c r="AB184" i="1"/>
  <c r="V205" i="1"/>
  <c r="W205" i="1"/>
  <c r="X205" i="1"/>
  <c r="Y205" i="1"/>
  <c r="Z205" i="1"/>
  <c r="AA205" i="1"/>
  <c r="AB205" i="1"/>
  <c r="V180" i="1"/>
  <c r="W180" i="1"/>
  <c r="X180" i="1"/>
  <c r="Y180" i="1"/>
  <c r="Z180" i="1"/>
  <c r="AA180" i="1"/>
  <c r="AB180" i="1"/>
  <c r="V206" i="1"/>
  <c r="W206" i="1"/>
  <c r="X206" i="1"/>
  <c r="Y206" i="1"/>
  <c r="Z206" i="1"/>
  <c r="AA206" i="1"/>
  <c r="AB206" i="1"/>
  <c r="V185" i="1"/>
  <c r="W185" i="1"/>
  <c r="X185" i="1"/>
  <c r="Y185" i="1"/>
  <c r="Z185" i="1"/>
  <c r="AA185" i="1"/>
  <c r="AB185" i="1"/>
  <c r="V223" i="1"/>
  <c r="W223" i="1"/>
  <c r="X223" i="1"/>
  <c r="Y223" i="1"/>
  <c r="Z223" i="1"/>
  <c r="AA223" i="1"/>
  <c r="AB223" i="1"/>
  <c r="V207" i="1"/>
  <c r="W207" i="1"/>
  <c r="X207" i="1"/>
  <c r="Y207" i="1"/>
  <c r="Z207" i="1"/>
  <c r="AA207" i="1"/>
  <c r="AB207" i="1"/>
  <c r="V208" i="1"/>
  <c r="W208" i="1"/>
  <c r="X208" i="1"/>
  <c r="Y208" i="1"/>
  <c r="Z208" i="1"/>
  <c r="AA208" i="1"/>
  <c r="AB208" i="1"/>
  <c r="V209" i="1"/>
  <c r="W209" i="1"/>
  <c r="X209" i="1"/>
  <c r="Y209" i="1"/>
  <c r="Z209" i="1"/>
  <c r="AA209" i="1"/>
  <c r="AB209" i="1"/>
  <c r="V210" i="1"/>
  <c r="W210" i="1"/>
  <c r="X210" i="1"/>
  <c r="Y210" i="1"/>
  <c r="Z210" i="1"/>
  <c r="AA210" i="1"/>
  <c r="AB210" i="1"/>
  <c r="V211" i="1"/>
  <c r="W211" i="1"/>
  <c r="X211" i="1"/>
  <c r="Y211" i="1"/>
  <c r="Z211" i="1"/>
  <c r="AA211" i="1"/>
  <c r="AB211" i="1"/>
  <c r="V212" i="1"/>
  <c r="W212" i="1"/>
  <c r="X212" i="1"/>
  <c r="Y212" i="1"/>
  <c r="Z212" i="1"/>
  <c r="AA212" i="1"/>
  <c r="AB212" i="1"/>
  <c r="V213" i="1"/>
  <c r="W213" i="1"/>
  <c r="X213" i="1"/>
  <c r="Y213" i="1"/>
  <c r="Z213" i="1"/>
  <c r="AA213" i="1"/>
  <c r="AB213" i="1"/>
  <c r="V214" i="1"/>
  <c r="W214" i="1"/>
  <c r="X214" i="1"/>
  <c r="Y214" i="1"/>
  <c r="Z214" i="1"/>
  <c r="AA214" i="1"/>
  <c r="AB214" i="1"/>
  <c r="V215" i="1"/>
  <c r="W215" i="1"/>
  <c r="X215" i="1"/>
  <c r="Y215" i="1"/>
  <c r="Z215" i="1"/>
  <c r="AA215" i="1"/>
  <c r="AB215" i="1"/>
  <c r="V216" i="1"/>
  <c r="W216" i="1"/>
  <c r="X216" i="1"/>
  <c r="Y216" i="1"/>
  <c r="Z216" i="1"/>
  <c r="AA216" i="1"/>
  <c r="AB216" i="1"/>
  <c r="V161" i="1"/>
  <c r="W161" i="1"/>
  <c r="X161" i="1"/>
  <c r="Y161" i="1"/>
  <c r="Z161" i="1"/>
  <c r="AA161" i="1"/>
  <c r="AB161" i="1"/>
  <c r="V217" i="1"/>
  <c r="W217" i="1"/>
  <c r="X217" i="1"/>
  <c r="Y217" i="1"/>
  <c r="Z217" i="1"/>
  <c r="AA217" i="1"/>
  <c r="AB217" i="1"/>
  <c r="V218" i="1"/>
  <c r="W218" i="1"/>
  <c r="X218" i="1"/>
  <c r="Y218" i="1"/>
  <c r="Z218" i="1"/>
  <c r="AA218" i="1"/>
  <c r="AB218" i="1"/>
  <c r="V219" i="1"/>
  <c r="W219" i="1"/>
  <c r="X219" i="1"/>
  <c r="Y219" i="1"/>
  <c r="Z219" i="1"/>
  <c r="AA219" i="1"/>
  <c r="AB219" i="1"/>
  <c r="V220" i="1"/>
  <c r="W220" i="1"/>
  <c r="X220" i="1"/>
  <c r="Y220" i="1"/>
  <c r="Z220" i="1"/>
  <c r="AA220" i="1"/>
  <c r="AB220" i="1"/>
  <c r="V221" i="1"/>
  <c r="W221" i="1"/>
  <c r="X221" i="1"/>
  <c r="Y221" i="1"/>
  <c r="Z221" i="1"/>
  <c r="AA221" i="1"/>
  <c r="AB221" i="1"/>
  <c r="V178" i="1"/>
  <c r="W178" i="1"/>
  <c r="X178" i="1"/>
  <c r="Y178" i="1"/>
  <c r="Z178" i="1"/>
  <c r="AA178" i="1"/>
  <c r="AB178" i="1"/>
  <c r="V195" i="1"/>
  <c r="W195" i="1"/>
  <c r="X195" i="1"/>
  <c r="Y195" i="1"/>
  <c r="Z195" i="1"/>
  <c r="AA195" i="1"/>
  <c r="AB195" i="1"/>
  <c r="AH137" i="1"/>
  <c r="AH138" i="1"/>
  <c r="AH140" i="1"/>
  <c r="AH139" i="1"/>
  <c r="AH141" i="1"/>
  <c r="AH144" i="1"/>
  <c r="AH132" i="1"/>
  <c r="AH128" i="1"/>
  <c r="AH129" i="1"/>
  <c r="AH133" i="1"/>
  <c r="AH134" i="1"/>
  <c r="AH135" i="1"/>
  <c r="AH136" i="1"/>
  <c r="AH142" i="1"/>
  <c r="AH130" i="1"/>
  <c r="AH127" i="1"/>
  <c r="AH143" i="1"/>
  <c r="AH131" i="1"/>
  <c r="AH145" i="1"/>
  <c r="AH147" i="1"/>
  <c r="AH146" i="1"/>
  <c r="AE144" i="1"/>
  <c r="AE132" i="1"/>
  <c r="AE128" i="1"/>
  <c r="AE129" i="1"/>
  <c r="AE133" i="1"/>
  <c r="AE134" i="1"/>
  <c r="AE135" i="1"/>
  <c r="AE136" i="1"/>
  <c r="AE142" i="1"/>
  <c r="AE130" i="1"/>
  <c r="AE127" i="1"/>
  <c r="AE143" i="1"/>
  <c r="AE131" i="1"/>
  <c r="AE137" i="1"/>
  <c r="AE138" i="1"/>
  <c r="AE139" i="1"/>
  <c r="AE140" i="1"/>
  <c r="AE141" i="1"/>
  <c r="AE145" i="1"/>
  <c r="AE147" i="1"/>
  <c r="AE146" i="1"/>
  <c r="V144" i="1"/>
  <c r="W144" i="1"/>
  <c r="X144" i="1"/>
  <c r="Y144" i="1"/>
  <c r="Z144" i="1"/>
  <c r="AA144" i="1"/>
  <c r="AB144" i="1"/>
  <c r="V132" i="1"/>
  <c r="W132" i="1"/>
  <c r="X132" i="1"/>
  <c r="Y132" i="1"/>
  <c r="Z132" i="1"/>
  <c r="AA132" i="1"/>
  <c r="AB132" i="1"/>
  <c r="V128" i="1"/>
  <c r="W128" i="1"/>
  <c r="X128" i="1"/>
  <c r="Y128" i="1"/>
  <c r="Z128" i="1"/>
  <c r="AA128" i="1"/>
  <c r="AB128" i="1"/>
  <c r="V129" i="1"/>
  <c r="W129" i="1"/>
  <c r="X129" i="1"/>
  <c r="Y129" i="1"/>
  <c r="Z129" i="1"/>
  <c r="AA129" i="1"/>
  <c r="AB129" i="1"/>
  <c r="V133" i="1"/>
  <c r="W133" i="1"/>
  <c r="X133" i="1"/>
  <c r="Y133" i="1"/>
  <c r="Z133" i="1"/>
  <c r="AA133" i="1"/>
  <c r="AB133" i="1"/>
  <c r="V134" i="1"/>
  <c r="W134" i="1"/>
  <c r="X134" i="1"/>
  <c r="Y134" i="1"/>
  <c r="Z134" i="1"/>
  <c r="AA134" i="1"/>
  <c r="AB134" i="1"/>
  <c r="V135" i="1"/>
  <c r="W135" i="1"/>
  <c r="X135" i="1"/>
  <c r="Y135" i="1"/>
  <c r="Z135" i="1"/>
  <c r="AA135" i="1"/>
  <c r="AB135" i="1"/>
  <c r="V136" i="1"/>
  <c r="W136" i="1"/>
  <c r="X136" i="1"/>
  <c r="Y136" i="1"/>
  <c r="Z136" i="1"/>
  <c r="AA136" i="1"/>
  <c r="AB136" i="1"/>
  <c r="V142" i="1"/>
  <c r="W142" i="1"/>
  <c r="X142" i="1"/>
  <c r="Y142" i="1"/>
  <c r="Z142" i="1"/>
  <c r="AA142" i="1"/>
  <c r="AB142" i="1"/>
  <c r="V130" i="1"/>
  <c r="W130" i="1"/>
  <c r="X130" i="1"/>
  <c r="Y130" i="1"/>
  <c r="Z130" i="1"/>
  <c r="AA130" i="1"/>
  <c r="AB130" i="1"/>
  <c r="V127" i="1"/>
  <c r="W127" i="1"/>
  <c r="X127" i="1"/>
  <c r="Y127" i="1"/>
  <c r="Z127" i="1"/>
  <c r="AA127" i="1"/>
  <c r="AB127" i="1"/>
  <c r="V143" i="1"/>
  <c r="W143" i="1"/>
  <c r="X143" i="1"/>
  <c r="Y143" i="1"/>
  <c r="Z143" i="1"/>
  <c r="AA143" i="1"/>
  <c r="AB143" i="1"/>
  <c r="V131" i="1"/>
  <c r="W131" i="1"/>
  <c r="X131" i="1"/>
  <c r="Y131" i="1"/>
  <c r="Z131" i="1"/>
  <c r="AA131" i="1"/>
  <c r="AB131" i="1"/>
  <c r="V137" i="1"/>
  <c r="W137" i="1"/>
  <c r="X137" i="1"/>
  <c r="Y137" i="1"/>
  <c r="Z137" i="1"/>
  <c r="AA137" i="1"/>
  <c r="AB137" i="1"/>
  <c r="V138" i="1"/>
  <c r="W138" i="1"/>
  <c r="X138" i="1"/>
  <c r="Y138" i="1"/>
  <c r="Z138" i="1"/>
  <c r="AA138" i="1"/>
  <c r="AB138" i="1"/>
  <c r="V139" i="1"/>
  <c r="W139" i="1"/>
  <c r="X139" i="1"/>
  <c r="Y139" i="1"/>
  <c r="Z139" i="1"/>
  <c r="AA139" i="1"/>
  <c r="AB139" i="1"/>
  <c r="V140" i="1"/>
  <c r="W140" i="1"/>
  <c r="X140" i="1"/>
  <c r="Y140" i="1"/>
  <c r="Z140" i="1"/>
  <c r="AA140" i="1"/>
  <c r="AB140" i="1"/>
  <c r="V141" i="1"/>
  <c r="W141" i="1"/>
  <c r="X141" i="1"/>
  <c r="Y141" i="1"/>
  <c r="Z141" i="1"/>
  <c r="AA141" i="1"/>
  <c r="AB141" i="1"/>
  <c r="V145" i="1"/>
  <c r="W145" i="1"/>
  <c r="X145" i="1"/>
  <c r="Y145" i="1"/>
  <c r="Z145" i="1"/>
  <c r="AA145" i="1"/>
  <c r="AB145" i="1"/>
  <c r="V147" i="1"/>
  <c r="W147" i="1"/>
  <c r="X147" i="1"/>
  <c r="Y147" i="1"/>
  <c r="Z147" i="1"/>
  <c r="AA147" i="1"/>
  <c r="AB147" i="1"/>
  <c r="V146" i="1"/>
  <c r="W146" i="1"/>
  <c r="X146" i="1"/>
  <c r="Y146" i="1"/>
  <c r="Z146" i="1"/>
  <c r="AA146" i="1"/>
  <c r="AB146" i="1"/>
  <c r="AP99" i="1" l="1"/>
  <c r="AP81" i="1"/>
  <c r="AQ81" i="1" s="1"/>
  <c r="AR81" i="1" s="1"/>
  <c r="AP122" i="1"/>
  <c r="AI81" i="1"/>
  <c r="AI105" i="1"/>
  <c r="AI106" i="1"/>
  <c r="AI101" i="1"/>
  <c r="AI124" i="1"/>
  <c r="AI118" i="1"/>
  <c r="AS118" i="1" s="1"/>
  <c r="AI115" i="1"/>
  <c r="AI122" i="1"/>
  <c r="AI121" i="1"/>
  <c r="AI100" i="1"/>
  <c r="AI99" i="1"/>
  <c r="AP100" i="1"/>
  <c r="AP105" i="1"/>
  <c r="AP124" i="1"/>
  <c r="AP101" i="1"/>
  <c r="AQ101" i="1" s="1"/>
  <c r="AR101" i="1" s="1"/>
  <c r="AP118" i="1"/>
  <c r="AP115" i="1"/>
  <c r="AP121" i="1"/>
  <c r="AP106" i="1"/>
  <c r="AQ106" i="1" s="1"/>
  <c r="AR106" i="1" s="1"/>
  <c r="AP3" i="1"/>
  <c r="AI3" i="1"/>
  <c r="AI527" i="1"/>
  <c r="AI510" i="1"/>
  <c r="AI537" i="1"/>
  <c r="AI536" i="1"/>
  <c r="AI533" i="1"/>
  <c r="AI516" i="1"/>
  <c r="AI543" i="1"/>
  <c r="AI508" i="1"/>
  <c r="AS508" i="1" s="1"/>
  <c r="AI538" i="1"/>
  <c r="AI534" i="1"/>
  <c r="AI512" i="1"/>
  <c r="AI521" i="1"/>
  <c r="AS521" i="1" s="1"/>
  <c r="AI509" i="1"/>
  <c r="AI532" i="1"/>
  <c r="AI522" i="1"/>
  <c r="AI541" i="1"/>
  <c r="AI518" i="1"/>
  <c r="AI544" i="1"/>
  <c r="AI517" i="1"/>
  <c r="AI528" i="1"/>
  <c r="AI519" i="1"/>
  <c r="AI535" i="1"/>
  <c r="AI526" i="1"/>
  <c r="AI507" i="1"/>
  <c r="AI525" i="1"/>
  <c r="AI489" i="1"/>
  <c r="AI477" i="1"/>
  <c r="AI465" i="1"/>
  <c r="AI453" i="1"/>
  <c r="AI429" i="1"/>
  <c r="AI524" i="1"/>
  <c r="AI515" i="1"/>
  <c r="AI523" i="1"/>
  <c r="AS523" i="1" s="1"/>
  <c r="AT523" i="1" s="1"/>
  <c r="AI514" i="1"/>
  <c r="AI513" i="1"/>
  <c r="AI540" i="1"/>
  <c r="AI531" i="1"/>
  <c r="AI511" i="1"/>
  <c r="AI539" i="1"/>
  <c r="AI530" i="1"/>
  <c r="AI529" i="1"/>
  <c r="AI520" i="1"/>
  <c r="AT511" i="1"/>
  <c r="AI499" i="1"/>
  <c r="AI487" i="1"/>
  <c r="AI475" i="1"/>
  <c r="AI463" i="1"/>
  <c r="AI451" i="1"/>
  <c r="AI439" i="1"/>
  <c r="AI427" i="1"/>
  <c r="AI424" i="1"/>
  <c r="AI492" i="1"/>
  <c r="AI480" i="1"/>
  <c r="AI468" i="1"/>
  <c r="AI456" i="1"/>
  <c r="AI444" i="1"/>
  <c r="AI432" i="1"/>
  <c r="AI497" i="1"/>
  <c r="AI485" i="1"/>
  <c r="AI473" i="1"/>
  <c r="AI461" i="1"/>
  <c r="AI449" i="1"/>
  <c r="AI425" i="1"/>
  <c r="AI503" i="1"/>
  <c r="AI495" i="1"/>
  <c r="AI490" i="1"/>
  <c r="AI483" i="1"/>
  <c r="AI478" i="1"/>
  <c r="AI471" i="1"/>
  <c r="AI466" i="1"/>
  <c r="AI459" i="1"/>
  <c r="AI454" i="1"/>
  <c r="AI447" i="1"/>
  <c r="AI442" i="1"/>
  <c r="AI440" i="1"/>
  <c r="AI430" i="1"/>
  <c r="AI428" i="1"/>
  <c r="AI423" i="1"/>
  <c r="AI500" i="1"/>
  <c r="AI488" i="1"/>
  <c r="AI476" i="1"/>
  <c r="AI464" i="1"/>
  <c r="AI452" i="1"/>
  <c r="AI493" i="1"/>
  <c r="AI481" i="1"/>
  <c r="AI469" i="1"/>
  <c r="AI457" i="1"/>
  <c r="AI445" i="1"/>
  <c r="AI498" i="1"/>
  <c r="AI486" i="1"/>
  <c r="AI474" i="1"/>
  <c r="AI462" i="1"/>
  <c r="AI450" i="1"/>
  <c r="AI426" i="1"/>
  <c r="AI491" i="1"/>
  <c r="AI479" i="1"/>
  <c r="AI467" i="1"/>
  <c r="AI455" i="1"/>
  <c r="AI431" i="1"/>
  <c r="AI496" i="1"/>
  <c r="AI484" i="1"/>
  <c r="AI472" i="1"/>
  <c r="AI460" i="1"/>
  <c r="AI448" i="1"/>
  <c r="AI436" i="1"/>
  <c r="AI501" i="1"/>
  <c r="AI421" i="1"/>
  <c r="AI494" i="1"/>
  <c r="AI482" i="1"/>
  <c r="AI470" i="1"/>
  <c r="AI458" i="1"/>
  <c r="AI446" i="1"/>
  <c r="AI434" i="1"/>
  <c r="AI422" i="1"/>
  <c r="AI502" i="1"/>
  <c r="AI441" i="1"/>
  <c r="AI438" i="1"/>
  <c r="AI437" i="1"/>
  <c r="AI435" i="1"/>
  <c r="AI505" i="1"/>
  <c r="AI433" i="1"/>
  <c r="AI443" i="1"/>
  <c r="AI504" i="1"/>
  <c r="AS504" i="1" s="1"/>
  <c r="AI335" i="1"/>
  <c r="AI410" i="1"/>
  <c r="AI321" i="1"/>
  <c r="AI328" i="1"/>
  <c r="AI384" i="1"/>
  <c r="AI372" i="1"/>
  <c r="AI360" i="1"/>
  <c r="AI348" i="1"/>
  <c r="AI326" i="1"/>
  <c r="AI418" i="1"/>
  <c r="AI413" i="1"/>
  <c r="AI406" i="1"/>
  <c r="AI401" i="1"/>
  <c r="AI394" i="1"/>
  <c r="AS394" i="1" s="1"/>
  <c r="AI382" i="1"/>
  <c r="AI317" i="1"/>
  <c r="AI409" i="1"/>
  <c r="AI398" i="1"/>
  <c r="AI397" i="1"/>
  <c r="AI373" i="1"/>
  <c r="AS373" i="1" s="1"/>
  <c r="AI361" i="1"/>
  <c r="AI349" i="1"/>
  <c r="AI337" i="1"/>
  <c r="AI414" i="1"/>
  <c r="AI402" i="1"/>
  <c r="AI390" i="1"/>
  <c r="AI378" i="1"/>
  <c r="AI366" i="1"/>
  <c r="AI354" i="1"/>
  <c r="AI253" i="1"/>
  <c r="AI395" i="1"/>
  <c r="AI383" i="1"/>
  <c r="AI371" i="1"/>
  <c r="AI359" i="1"/>
  <c r="AI347" i="1"/>
  <c r="AI252" i="1"/>
  <c r="AI412" i="1"/>
  <c r="AI400" i="1"/>
  <c r="AI388" i="1"/>
  <c r="AI376" i="1"/>
  <c r="AI364" i="1"/>
  <c r="AI352" i="1"/>
  <c r="AI340" i="1"/>
  <c r="AI417" i="1"/>
  <c r="AI405" i="1"/>
  <c r="AI393" i="1"/>
  <c r="AI381" i="1"/>
  <c r="AI369" i="1"/>
  <c r="AI357" i="1"/>
  <c r="AI345" i="1"/>
  <c r="AI255" i="1"/>
  <c r="AI306" i="1"/>
  <c r="AI307" i="1"/>
  <c r="AI386" i="1"/>
  <c r="AI374" i="1"/>
  <c r="AI362" i="1"/>
  <c r="AI350" i="1"/>
  <c r="AI338" i="1"/>
  <c r="AI295" i="1"/>
  <c r="AI231" i="1"/>
  <c r="AI415" i="1"/>
  <c r="AI403" i="1"/>
  <c r="AI391" i="1"/>
  <c r="AI379" i="1"/>
  <c r="AI367" i="1"/>
  <c r="AI355" i="1"/>
  <c r="AI343" i="1"/>
  <c r="AI312" i="1"/>
  <c r="AI279" i="1"/>
  <c r="AI237" i="1"/>
  <c r="AI408" i="1"/>
  <c r="AI396" i="1"/>
  <c r="AI336" i="1"/>
  <c r="AI377" i="1"/>
  <c r="AI370" i="1"/>
  <c r="AI365" i="1"/>
  <c r="AI358" i="1"/>
  <c r="AI353" i="1"/>
  <c r="AI346" i="1"/>
  <c r="AI341" i="1"/>
  <c r="AI293" i="1"/>
  <c r="AI245" i="1"/>
  <c r="AI278" i="1"/>
  <c r="AI234" i="1"/>
  <c r="AI186" i="1"/>
  <c r="AS186" i="1" s="1"/>
  <c r="AI175" i="1"/>
  <c r="AI285" i="1"/>
  <c r="AI330" i="1"/>
  <c r="AI416" i="1"/>
  <c r="AI411" i="1"/>
  <c r="AI404" i="1"/>
  <c r="AI399" i="1"/>
  <c r="AI392" i="1"/>
  <c r="AI387" i="1"/>
  <c r="AI380" i="1"/>
  <c r="AI375" i="1"/>
  <c r="AI368" i="1"/>
  <c r="AI363" i="1"/>
  <c r="AI356" i="1"/>
  <c r="AI351" i="1"/>
  <c r="AI344" i="1"/>
  <c r="AI339" i="1"/>
  <c r="AI419" i="1"/>
  <c r="AS419" i="1" s="1"/>
  <c r="AI407" i="1"/>
  <c r="AI259" i="1"/>
  <c r="AI244" i="1"/>
  <c r="AI272" i="1"/>
  <c r="AI308" i="1"/>
  <c r="AI334" i="1"/>
  <c r="AI333" i="1"/>
  <c r="AI161" i="1"/>
  <c r="AI185" i="1"/>
  <c r="AS185" i="1" s="1"/>
  <c r="AI198" i="1"/>
  <c r="AI149" i="1"/>
  <c r="AI172" i="1"/>
  <c r="AI168" i="1"/>
  <c r="AI270" i="1"/>
  <c r="AI323" i="1"/>
  <c r="AI236" i="1"/>
  <c r="AI296" i="1"/>
  <c r="AI235" i="1"/>
  <c r="AI287" i="1"/>
  <c r="AI331" i="1"/>
  <c r="AS331" i="1" s="1"/>
  <c r="AI229" i="1"/>
  <c r="AI342" i="1"/>
  <c r="AI320" i="1"/>
  <c r="AI289" i="1"/>
  <c r="AS289" i="1" s="1"/>
  <c r="AI265" i="1"/>
  <c r="AI225" i="1"/>
  <c r="AI311" i="1"/>
  <c r="AI389" i="1"/>
  <c r="AI247" i="1"/>
  <c r="AI246" i="1"/>
  <c r="AI291" i="1"/>
  <c r="AI305" i="1"/>
  <c r="AI283" i="1"/>
  <c r="AI242" i="1"/>
  <c r="AI268" i="1"/>
  <c r="AI226" i="1"/>
  <c r="AI230" i="1"/>
  <c r="AI277" i="1"/>
  <c r="AI232" i="1"/>
  <c r="AI257" i="1"/>
  <c r="AI238" i="1"/>
  <c r="AI256" i="1"/>
  <c r="AI284" i="1"/>
  <c r="AI249" i="1"/>
  <c r="AI281" i="1"/>
  <c r="AI385" i="1"/>
  <c r="AI292" i="1"/>
  <c r="AI248" i="1"/>
  <c r="AI251" i="1"/>
  <c r="AI309" i="1"/>
  <c r="AI239" i="1"/>
  <c r="AS239" i="1" s="1"/>
  <c r="AI301" i="1"/>
  <c r="AI260" i="1"/>
  <c r="AI310" i="1"/>
  <c r="AI228" i="1"/>
  <c r="AI324" i="1"/>
  <c r="AI318" i="1"/>
  <c r="AI286" i="1"/>
  <c r="AI250" i="1"/>
  <c r="AI261" i="1"/>
  <c r="AI314" i="1"/>
  <c r="AI266" i="1"/>
  <c r="AI227" i="1"/>
  <c r="AI327" i="1"/>
  <c r="AI297" i="1"/>
  <c r="AI302" i="1"/>
  <c r="AI273" i="1"/>
  <c r="AI313" i="1"/>
  <c r="AI294" i="1"/>
  <c r="AI298" i="1"/>
  <c r="AI274" i="1"/>
  <c r="AS274" i="1" s="1"/>
  <c r="AI254" i="1"/>
  <c r="AI262" i="1"/>
  <c r="AI267" i="1"/>
  <c r="AI233" i="1"/>
  <c r="AI269" i="1"/>
  <c r="AI325" i="1"/>
  <c r="AI258" i="1"/>
  <c r="AI303" i="1"/>
  <c r="AI280" i="1"/>
  <c r="AI264" i="1"/>
  <c r="AI288" i="1"/>
  <c r="AI315" i="1"/>
  <c r="AI299" i="1"/>
  <c r="AI240" i="1"/>
  <c r="AI322" i="1"/>
  <c r="AI319" i="1"/>
  <c r="AI271" i="1"/>
  <c r="AI275" i="1"/>
  <c r="AI263" i="1"/>
  <c r="AI316" i="1"/>
  <c r="AI276" i="1"/>
  <c r="AI282" i="1"/>
  <c r="AI329" i="1"/>
  <c r="AI243" i="1"/>
  <c r="AI290" i="1"/>
  <c r="AI300" i="1"/>
  <c r="AI304" i="1"/>
  <c r="AI241" i="1"/>
  <c r="AI195" i="1"/>
  <c r="AI212" i="1"/>
  <c r="AI183" i="1"/>
  <c r="AS183" i="1" s="1"/>
  <c r="AI181" i="1"/>
  <c r="AI153" i="1"/>
  <c r="AI156" i="1"/>
  <c r="AI162" i="1"/>
  <c r="AI221" i="1"/>
  <c r="AS221" i="1" s="1"/>
  <c r="AI217" i="1"/>
  <c r="AS217" i="1" s="1"/>
  <c r="AI213" i="1"/>
  <c r="AI210" i="1"/>
  <c r="AI223" i="1"/>
  <c r="AI184" i="1"/>
  <c r="AS184" i="1" s="1"/>
  <c r="AI202" i="1"/>
  <c r="AI199" i="1"/>
  <c r="AI192" i="1"/>
  <c r="AS192" i="1" s="1"/>
  <c r="AI191" i="1"/>
  <c r="AS191" i="1" s="1"/>
  <c r="AI188" i="1"/>
  <c r="AS188" i="1" s="1"/>
  <c r="AI159" i="1"/>
  <c r="AI176" i="1"/>
  <c r="AI173" i="1"/>
  <c r="AI157" i="1"/>
  <c r="AI154" i="1"/>
  <c r="AI177" i="1"/>
  <c r="AI167" i="1"/>
  <c r="AI194" i="1"/>
  <c r="AS194" i="1" s="1"/>
  <c r="AI222" i="1"/>
  <c r="AI171" i="1"/>
  <c r="AI166" i="1"/>
  <c r="AI219" i="1"/>
  <c r="AS219" i="1" s="1"/>
  <c r="AI208" i="1"/>
  <c r="AI200" i="1"/>
  <c r="AI150" i="1"/>
  <c r="AI165" i="1"/>
  <c r="AI164" i="1"/>
  <c r="AI151" i="1"/>
  <c r="AI178" i="1"/>
  <c r="AI211" i="1"/>
  <c r="AI160" i="1"/>
  <c r="AS160" i="1" s="1"/>
  <c r="AI182" i="1"/>
  <c r="AS182" i="1" s="1"/>
  <c r="AI158" i="1"/>
  <c r="AI196" i="1"/>
  <c r="AS196" i="1" s="1"/>
  <c r="AI179" i="1"/>
  <c r="AI216" i="1"/>
  <c r="AI206" i="1"/>
  <c r="AS206" i="1" s="1"/>
  <c r="AI152" i="1"/>
  <c r="AI187" i="1"/>
  <c r="AS187" i="1" s="1"/>
  <c r="AI220" i="1"/>
  <c r="AS220" i="1" s="1"/>
  <c r="AI209" i="1"/>
  <c r="AI201" i="1"/>
  <c r="AS201" i="1" s="1"/>
  <c r="AI190" i="1"/>
  <c r="AS190" i="1" s="1"/>
  <c r="AI174" i="1"/>
  <c r="AI155" i="1"/>
  <c r="AI180" i="1"/>
  <c r="AI214" i="1"/>
  <c r="AI205" i="1"/>
  <c r="AS205" i="1" s="1"/>
  <c r="AI193" i="1"/>
  <c r="AS193" i="1" s="1"/>
  <c r="AI204" i="1"/>
  <c r="AS204" i="1" s="1"/>
  <c r="AI203" i="1"/>
  <c r="AI163" i="1"/>
  <c r="AI215" i="1"/>
  <c r="AI218" i="1"/>
  <c r="AS218" i="1" s="1"/>
  <c r="AI207" i="1"/>
  <c r="AS207" i="1" s="1"/>
  <c r="AI197" i="1"/>
  <c r="AS197" i="1" s="1"/>
  <c r="AI189" i="1"/>
  <c r="AS189" i="1" s="1"/>
  <c r="AI170" i="1"/>
  <c r="AI169" i="1"/>
  <c r="AI143" i="1"/>
  <c r="AI130" i="1"/>
  <c r="AI145" i="1"/>
  <c r="AI128" i="1"/>
  <c r="AI136" i="1"/>
  <c r="AI133" i="1"/>
  <c r="AI131" i="1"/>
  <c r="AI144" i="1"/>
  <c r="AI146" i="1"/>
  <c r="AS146" i="1" s="1"/>
  <c r="AI141" i="1"/>
  <c r="AI142" i="1"/>
  <c r="AI134" i="1"/>
  <c r="AI129" i="1"/>
  <c r="AI137" i="1"/>
  <c r="AI127" i="1"/>
  <c r="AI132" i="1"/>
  <c r="AI135" i="1"/>
  <c r="AS135" i="1" s="1"/>
  <c r="AI147" i="1"/>
  <c r="AS147" i="1" s="1"/>
  <c r="AI139" i="1"/>
  <c r="AI138" i="1"/>
  <c r="AI140" i="1"/>
  <c r="V77" i="1"/>
  <c r="W77" i="1"/>
  <c r="X77" i="1"/>
  <c r="Y77" i="1"/>
  <c r="Z77" i="1"/>
  <c r="AA77" i="1"/>
  <c r="AB77" i="1"/>
  <c r="AE77" i="1"/>
  <c r="AH77" i="1"/>
  <c r="V79" i="1"/>
  <c r="W79" i="1"/>
  <c r="X79" i="1"/>
  <c r="Y79" i="1"/>
  <c r="Z79" i="1"/>
  <c r="AA79" i="1"/>
  <c r="AB79" i="1"/>
  <c r="V82" i="1"/>
  <c r="W82" i="1"/>
  <c r="X82" i="1"/>
  <c r="Y82" i="1"/>
  <c r="Z82" i="1"/>
  <c r="AA82" i="1"/>
  <c r="AB82" i="1"/>
  <c r="V78" i="1"/>
  <c r="W78" i="1"/>
  <c r="X78" i="1"/>
  <c r="Y78" i="1"/>
  <c r="Z78" i="1"/>
  <c r="AA78" i="1"/>
  <c r="AB78" i="1"/>
  <c r="V102" i="1"/>
  <c r="W102" i="1"/>
  <c r="X102" i="1"/>
  <c r="Y102" i="1"/>
  <c r="Z102" i="1"/>
  <c r="AA102" i="1"/>
  <c r="AB102" i="1"/>
  <c r="V80" i="1"/>
  <c r="W80" i="1"/>
  <c r="X80" i="1"/>
  <c r="Y80" i="1"/>
  <c r="Z80" i="1"/>
  <c r="AA80" i="1"/>
  <c r="AB80" i="1"/>
  <c r="V111" i="1"/>
  <c r="W111" i="1"/>
  <c r="X111" i="1"/>
  <c r="Y111" i="1"/>
  <c r="Z111" i="1"/>
  <c r="AA111" i="1"/>
  <c r="AB111" i="1"/>
  <c r="V112" i="1"/>
  <c r="W112" i="1"/>
  <c r="X112" i="1"/>
  <c r="Y112" i="1"/>
  <c r="Z112" i="1"/>
  <c r="AA112" i="1"/>
  <c r="AB112" i="1"/>
  <c r="V113" i="1"/>
  <c r="W113" i="1"/>
  <c r="X113" i="1"/>
  <c r="Y113" i="1"/>
  <c r="Z113" i="1"/>
  <c r="AA113" i="1"/>
  <c r="AB113" i="1"/>
  <c r="V103" i="1"/>
  <c r="W103" i="1"/>
  <c r="X103" i="1"/>
  <c r="Y103" i="1"/>
  <c r="Z103" i="1"/>
  <c r="AA103" i="1"/>
  <c r="AB103" i="1"/>
  <c r="V104" i="1"/>
  <c r="W104" i="1"/>
  <c r="X104" i="1"/>
  <c r="Y104" i="1"/>
  <c r="Z104" i="1"/>
  <c r="AA104" i="1"/>
  <c r="AB104" i="1"/>
  <c r="V125" i="1"/>
  <c r="W125" i="1"/>
  <c r="X125" i="1"/>
  <c r="Y125" i="1"/>
  <c r="Z125" i="1"/>
  <c r="AA125" i="1"/>
  <c r="AB125" i="1"/>
  <c r="V107" i="1"/>
  <c r="W107" i="1"/>
  <c r="X107" i="1"/>
  <c r="Y107" i="1"/>
  <c r="Z107" i="1"/>
  <c r="AA107" i="1"/>
  <c r="AB107" i="1"/>
  <c r="V123" i="1"/>
  <c r="W123" i="1"/>
  <c r="X123" i="1"/>
  <c r="Y123" i="1"/>
  <c r="Z123" i="1"/>
  <c r="AA123" i="1"/>
  <c r="AB123" i="1"/>
  <c r="V83" i="1"/>
  <c r="W83" i="1"/>
  <c r="X83" i="1"/>
  <c r="Y83" i="1"/>
  <c r="Z83" i="1"/>
  <c r="AA83" i="1"/>
  <c r="AB83" i="1"/>
  <c r="V120" i="1"/>
  <c r="W120" i="1"/>
  <c r="X120" i="1"/>
  <c r="Y120" i="1"/>
  <c r="Z120" i="1"/>
  <c r="AA120" i="1"/>
  <c r="AB120" i="1"/>
  <c r="V84" i="1"/>
  <c r="W84" i="1"/>
  <c r="X84" i="1"/>
  <c r="Y84" i="1"/>
  <c r="Z84" i="1"/>
  <c r="AA84" i="1"/>
  <c r="AB84" i="1"/>
  <c r="V85" i="1"/>
  <c r="W85" i="1"/>
  <c r="X85" i="1"/>
  <c r="Y85" i="1"/>
  <c r="Z85" i="1"/>
  <c r="AA85" i="1"/>
  <c r="AB85" i="1"/>
  <c r="V76" i="1"/>
  <c r="W76" i="1"/>
  <c r="X76" i="1"/>
  <c r="Y76" i="1"/>
  <c r="Z76" i="1"/>
  <c r="AA76" i="1"/>
  <c r="AB76" i="1"/>
  <c r="V75" i="1"/>
  <c r="W75" i="1"/>
  <c r="X75" i="1"/>
  <c r="Y75" i="1"/>
  <c r="Z75" i="1"/>
  <c r="AA75" i="1"/>
  <c r="AB75" i="1"/>
  <c r="V108" i="1"/>
  <c r="W108" i="1"/>
  <c r="X108" i="1"/>
  <c r="Y108" i="1"/>
  <c r="Z108" i="1"/>
  <c r="AA108" i="1"/>
  <c r="AB108" i="1"/>
  <c r="V109" i="1"/>
  <c r="W109" i="1"/>
  <c r="X109" i="1"/>
  <c r="Y109" i="1"/>
  <c r="Z109" i="1"/>
  <c r="AA109" i="1"/>
  <c r="AB109" i="1"/>
  <c r="V110" i="1"/>
  <c r="W110" i="1"/>
  <c r="X110" i="1"/>
  <c r="Y110" i="1"/>
  <c r="Z110" i="1"/>
  <c r="AA110" i="1"/>
  <c r="AB110" i="1"/>
  <c r="V116" i="1"/>
  <c r="W116" i="1"/>
  <c r="X116" i="1"/>
  <c r="Y116" i="1"/>
  <c r="Z116" i="1"/>
  <c r="AA116" i="1"/>
  <c r="AB116" i="1"/>
  <c r="V117" i="1"/>
  <c r="W117" i="1"/>
  <c r="X117" i="1"/>
  <c r="Y117" i="1"/>
  <c r="Z117" i="1"/>
  <c r="AA117" i="1"/>
  <c r="AB117" i="1"/>
  <c r="V90" i="1"/>
  <c r="W90" i="1"/>
  <c r="X90" i="1"/>
  <c r="Y90" i="1"/>
  <c r="Z90" i="1"/>
  <c r="AA90" i="1"/>
  <c r="AB90" i="1"/>
  <c r="V91" i="1"/>
  <c r="W91" i="1"/>
  <c r="X91" i="1"/>
  <c r="Y91" i="1"/>
  <c r="Z91" i="1"/>
  <c r="AA91" i="1"/>
  <c r="AB91" i="1"/>
  <c r="V86" i="1"/>
  <c r="W86" i="1"/>
  <c r="X86" i="1"/>
  <c r="Y86" i="1"/>
  <c r="Z86" i="1"/>
  <c r="AA86" i="1"/>
  <c r="AB86" i="1"/>
  <c r="V95" i="1"/>
  <c r="W95" i="1"/>
  <c r="X95" i="1"/>
  <c r="Y95" i="1"/>
  <c r="Z95" i="1"/>
  <c r="AA95" i="1"/>
  <c r="AB95" i="1"/>
  <c r="V114" i="1"/>
  <c r="W114" i="1"/>
  <c r="X114" i="1"/>
  <c r="Y114" i="1"/>
  <c r="Z114" i="1"/>
  <c r="AA114" i="1"/>
  <c r="AB114" i="1"/>
  <c r="V92" i="1"/>
  <c r="W92" i="1"/>
  <c r="X92" i="1"/>
  <c r="Y92" i="1"/>
  <c r="Z92" i="1"/>
  <c r="AA92" i="1"/>
  <c r="AB92" i="1"/>
  <c r="V87" i="1"/>
  <c r="W87" i="1"/>
  <c r="X87" i="1"/>
  <c r="Y87" i="1"/>
  <c r="Z87" i="1"/>
  <c r="AA87" i="1"/>
  <c r="AB87" i="1"/>
  <c r="V88" i="1"/>
  <c r="W88" i="1"/>
  <c r="X88" i="1"/>
  <c r="Y88" i="1"/>
  <c r="Z88" i="1"/>
  <c r="AA88" i="1"/>
  <c r="AB88" i="1"/>
  <c r="V93" i="1"/>
  <c r="W93" i="1"/>
  <c r="X93" i="1"/>
  <c r="Y93" i="1"/>
  <c r="Z93" i="1"/>
  <c r="AA93" i="1"/>
  <c r="AB93" i="1"/>
  <c r="V89" i="1"/>
  <c r="W89" i="1"/>
  <c r="X89" i="1"/>
  <c r="Y89" i="1"/>
  <c r="Z89" i="1"/>
  <c r="AA89" i="1"/>
  <c r="AB89" i="1"/>
  <c r="V96" i="1"/>
  <c r="W96" i="1"/>
  <c r="X96" i="1"/>
  <c r="Y96" i="1"/>
  <c r="Z96" i="1"/>
  <c r="AA96" i="1"/>
  <c r="AB96" i="1"/>
  <c r="V94" i="1"/>
  <c r="W94" i="1"/>
  <c r="X94" i="1"/>
  <c r="Y94" i="1"/>
  <c r="Z94" i="1"/>
  <c r="AA94" i="1"/>
  <c r="AB94" i="1"/>
  <c r="V97" i="1"/>
  <c r="W97" i="1"/>
  <c r="X97" i="1"/>
  <c r="Y97" i="1"/>
  <c r="Z97" i="1"/>
  <c r="AA97" i="1"/>
  <c r="AB97" i="1"/>
  <c r="V98" i="1"/>
  <c r="W98" i="1"/>
  <c r="X98" i="1"/>
  <c r="Y98" i="1"/>
  <c r="Z98" i="1"/>
  <c r="AA98" i="1"/>
  <c r="AB98" i="1"/>
  <c r="V119" i="1"/>
  <c r="W119" i="1"/>
  <c r="X119" i="1"/>
  <c r="Y119" i="1"/>
  <c r="Z119" i="1"/>
  <c r="AA119" i="1"/>
  <c r="AB119" i="1"/>
  <c r="AH79" i="1"/>
  <c r="AH82" i="1"/>
  <c r="AH78" i="1"/>
  <c r="AH102" i="1"/>
  <c r="AH80" i="1"/>
  <c r="AH111" i="1"/>
  <c r="AH112" i="1"/>
  <c r="AH113" i="1"/>
  <c r="AH103" i="1"/>
  <c r="AH104" i="1"/>
  <c r="AH125" i="1"/>
  <c r="AH107" i="1"/>
  <c r="AH123" i="1"/>
  <c r="AH83" i="1"/>
  <c r="AH120" i="1"/>
  <c r="AH84" i="1"/>
  <c r="AH85" i="1"/>
  <c r="AH76" i="1"/>
  <c r="AH75" i="1"/>
  <c r="AH108" i="1"/>
  <c r="AH109" i="1"/>
  <c r="AH110" i="1"/>
  <c r="AH116" i="1"/>
  <c r="AH117" i="1"/>
  <c r="AH90" i="1"/>
  <c r="AH91" i="1"/>
  <c r="AH86" i="1"/>
  <c r="AH95" i="1"/>
  <c r="AH114" i="1"/>
  <c r="AH92" i="1"/>
  <c r="AH87" i="1"/>
  <c r="AH88" i="1"/>
  <c r="AH93" i="1"/>
  <c r="AH89" i="1"/>
  <c r="AH96" i="1"/>
  <c r="AH94" i="1"/>
  <c r="AH97" i="1"/>
  <c r="AH98" i="1"/>
  <c r="AH119" i="1"/>
  <c r="AE79" i="1"/>
  <c r="AE82" i="1"/>
  <c r="AE78" i="1"/>
  <c r="AE102" i="1"/>
  <c r="AE80" i="1"/>
  <c r="AE111" i="1"/>
  <c r="AE112" i="1"/>
  <c r="AE113" i="1"/>
  <c r="AE103" i="1"/>
  <c r="AE104" i="1"/>
  <c r="AE125" i="1"/>
  <c r="AE107" i="1"/>
  <c r="AE123" i="1"/>
  <c r="AE83" i="1"/>
  <c r="AE120" i="1"/>
  <c r="AE84" i="1"/>
  <c r="AE85" i="1"/>
  <c r="AE76" i="1"/>
  <c r="AE75" i="1"/>
  <c r="AE108" i="1"/>
  <c r="AE109" i="1"/>
  <c r="AE110" i="1"/>
  <c r="AE116" i="1"/>
  <c r="AE117" i="1"/>
  <c r="AE90" i="1"/>
  <c r="AE91" i="1"/>
  <c r="AE86" i="1"/>
  <c r="AE95" i="1"/>
  <c r="AE114" i="1"/>
  <c r="AE92" i="1"/>
  <c r="AE87" i="1"/>
  <c r="AE88" i="1"/>
  <c r="AE93" i="1"/>
  <c r="AE89" i="1"/>
  <c r="AE96" i="1"/>
  <c r="AE94" i="1"/>
  <c r="AE97" i="1"/>
  <c r="AE98" i="1"/>
  <c r="AE119" i="1"/>
  <c r="AH67" i="1"/>
  <c r="AH69" i="1"/>
  <c r="AH70" i="1"/>
  <c r="AH66" i="1"/>
  <c r="AH71" i="1"/>
  <c r="AH72" i="1"/>
  <c r="AH73" i="1"/>
  <c r="AH68" i="1"/>
  <c r="AE67" i="1"/>
  <c r="AE69" i="1"/>
  <c r="AE70" i="1"/>
  <c r="AE66" i="1"/>
  <c r="AE71" i="1"/>
  <c r="AE72" i="1"/>
  <c r="AE73" i="1"/>
  <c r="AE68" i="1"/>
  <c r="V67" i="1"/>
  <c r="W67" i="1"/>
  <c r="X67" i="1"/>
  <c r="Y67" i="1"/>
  <c r="Z67" i="1"/>
  <c r="AA67" i="1"/>
  <c r="AB67" i="1"/>
  <c r="V69" i="1"/>
  <c r="W69" i="1"/>
  <c r="X69" i="1"/>
  <c r="Y69" i="1"/>
  <c r="Z69" i="1"/>
  <c r="AA69" i="1"/>
  <c r="AB69" i="1"/>
  <c r="V70" i="1"/>
  <c r="W70" i="1"/>
  <c r="X70" i="1"/>
  <c r="Y70" i="1"/>
  <c r="Z70" i="1"/>
  <c r="AA70" i="1"/>
  <c r="AB70" i="1"/>
  <c r="V66" i="1"/>
  <c r="W66" i="1"/>
  <c r="X66" i="1"/>
  <c r="Y66" i="1"/>
  <c r="Z66" i="1"/>
  <c r="AA66" i="1"/>
  <c r="AB66" i="1"/>
  <c r="V71" i="1"/>
  <c r="W71" i="1"/>
  <c r="X71" i="1"/>
  <c r="Y71" i="1"/>
  <c r="Z71" i="1"/>
  <c r="AA71" i="1"/>
  <c r="AB71" i="1"/>
  <c r="V72" i="1"/>
  <c r="W72" i="1"/>
  <c r="X72" i="1"/>
  <c r="Y72" i="1"/>
  <c r="Z72" i="1"/>
  <c r="AA72" i="1"/>
  <c r="AB72" i="1"/>
  <c r="V73" i="1"/>
  <c r="W73" i="1"/>
  <c r="X73" i="1"/>
  <c r="Y73" i="1"/>
  <c r="Z73" i="1"/>
  <c r="AA73" i="1"/>
  <c r="AB73" i="1"/>
  <c r="V68" i="1"/>
  <c r="W68" i="1"/>
  <c r="X68" i="1"/>
  <c r="Y68" i="1"/>
  <c r="Z68" i="1"/>
  <c r="AA68" i="1"/>
  <c r="AB68" i="1"/>
  <c r="AN28" i="1"/>
  <c r="AH11" i="1"/>
  <c r="AH19" i="1"/>
  <c r="AH18" i="1"/>
  <c r="AH13" i="1"/>
  <c r="AH21" i="1"/>
  <c r="AH23" i="1"/>
  <c r="AH24" i="1"/>
  <c r="AH8" i="1"/>
  <c r="AH20" i="1"/>
  <c r="AH22" i="1"/>
  <c r="AH10" i="1"/>
  <c r="AH9" i="1"/>
  <c r="AH25" i="1"/>
  <c r="AH14" i="1"/>
  <c r="AH15" i="1"/>
  <c r="AH16" i="1"/>
  <c r="AH17" i="1"/>
  <c r="AH5" i="1"/>
  <c r="AH6" i="1"/>
  <c r="AH2" i="1"/>
  <c r="AH12" i="1"/>
  <c r="AH4" i="1"/>
  <c r="AH7" i="1"/>
  <c r="AE11" i="1"/>
  <c r="AE19" i="1"/>
  <c r="AE18" i="1"/>
  <c r="AE13" i="1"/>
  <c r="AE21" i="1"/>
  <c r="AE23" i="1"/>
  <c r="AE24" i="1"/>
  <c r="AE8" i="1"/>
  <c r="AE20" i="1"/>
  <c r="AE22" i="1"/>
  <c r="AE10" i="1"/>
  <c r="AE9" i="1"/>
  <c r="AE25" i="1"/>
  <c r="AE14" i="1"/>
  <c r="AE15" i="1"/>
  <c r="AE16" i="1"/>
  <c r="AE17" i="1"/>
  <c r="AE5" i="1"/>
  <c r="AE6" i="1"/>
  <c r="AE2" i="1"/>
  <c r="AE12" i="1"/>
  <c r="AE4" i="1"/>
  <c r="AE7" i="1"/>
  <c r="V11" i="1"/>
  <c r="W11" i="1"/>
  <c r="X11" i="1"/>
  <c r="Y11" i="1"/>
  <c r="Z11" i="1"/>
  <c r="AA11" i="1"/>
  <c r="AB11" i="1"/>
  <c r="V19" i="1"/>
  <c r="W19" i="1"/>
  <c r="X19" i="1"/>
  <c r="Y19" i="1"/>
  <c r="Z19" i="1"/>
  <c r="AA19" i="1"/>
  <c r="AB19" i="1"/>
  <c r="V18" i="1"/>
  <c r="W18" i="1"/>
  <c r="X18" i="1"/>
  <c r="Y18" i="1"/>
  <c r="Z18" i="1"/>
  <c r="AA18" i="1"/>
  <c r="AB18" i="1"/>
  <c r="V13" i="1"/>
  <c r="W13" i="1"/>
  <c r="X13" i="1"/>
  <c r="Y13" i="1"/>
  <c r="Z13" i="1"/>
  <c r="AA13" i="1"/>
  <c r="AB13" i="1"/>
  <c r="V21" i="1"/>
  <c r="W21" i="1"/>
  <c r="X21" i="1"/>
  <c r="Y21" i="1"/>
  <c r="Z21" i="1"/>
  <c r="AA21" i="1"/>
  <c r="AB21" i="1"/>
  <c r="V23" i="1"/>
  <c r="W23" i="1"/>
  <c r="X23" i="1"/>
  <c r="Y23" i="1"/>
  <c r="Z23" i="1"/>
  <c r="AA23" i="1"/>
  <c r="AB23" i="1"/>
  <c r="V24" i="1"/>
  <c r="W24" i="1"/>
  <c r="X24" i="1"/>
  <c r="Y24" i="1"/>
  <c r="Z24" i="1"/>
  <c r="AA24" i="1"/>
  <c r="AB24" i="1"/>
  <c r="V8" i="1"/>
  <c r="W8" i="1"/>
  <c r="X8" i="1"/>
  <c r="Y8" i="1"/>
  <c r="Z8" i="1"/>
  <c r="AA8" i="1"/>
  <c r="AB8" i="1"/>
  <c r="V20" i="1"/>
  <c r="W20" i="1"/>
  <c r="X20" i="1"/>
  <c r="Y20" i="1"/>
  <c r="Z20" i="1"/>
  <c r="AA20" i="1"/>
  <c r="AB20" i="1"/>
  <c r="V22" i="1"/>
  <c r="W22" i="1"/>
  <c r="X22" i="1"/>
  <c r="Y22" i="1"/>
  <c r="Z22" i="1"/>
  <c r="AA22" i="1"/>
  <c r="AB22" i="1"/>
  <c r="V10" i="1"/>
  <c r="W10" i="1"/>
  <c r="X10" i="1"/>
  <c r="Y10" i="1"/>
  <c r="Z10" i="1"/>
  <c r="AA10" i="1"/>
  <c r="AB10" i="1"/>
  <c r="V9" i="1"/>
  <c r="W9" i="1"/>
  <c r="X9" i="1"/>
  <c r="Y9" i="1"/>
  <c r="Z9" i="1"/>
  <c r="AA9" i="1"/>
  <c r="AB9" i="1"/>
  <c r="V25" i="1"/>
  <c r="W25" i="1"/>
  <c r="X25" i="1"/>
  <c r="Y25" i="1"/>
  <c r="Z25" i="1"/>
  <c r="AA25" i="1"/>
  <c r="AB25" i="1"/>
  <c r="V14" i="1"/>
  <c r="W14" i="1"/>
  <c r="X14" i="1"/>
  <c r="Y14" i="1"/>
  <c r="Z14" i="1"/>
  <c r="AA14" i="1"/>
  <c r="AB14" i="1"/>
  <c r="V15" i="1"/>
  <c r="W15" i="1"/>
  <c r="X15" i="1"/>
  <c r="Y15" i="1"/>
  <c r="Z15" i="1"/>
  <c r="AA15" i="1"/>
  <c r="AB15" i="1"/>
  <c r="V16" i="1"/>
  <c r="W16" i="1"/>
  <c r="X16" i="1"/>
  <c r="Y16" i="1"/>
  <c r="Z16" i="1"/>
  <c r="AA16" i="1"/>
  <c r="AB16" i="1"/>
  <c r="V17" i="1"/>
  <c r="W17" i="1"/>
  <c r="X17" i="1"/>
  <c r="Y17" i="1"/>
  <c r="Z17" i="1"/>
  <c r="AA17" i="1"/>
  <c r="AB17" i="1"/>
  <c r="V5" i="1"/>
  <c r="W5" i="1"/>
  <c r="X5" i="1"/>
  <c r="Y5" i="1"/>
  <c r="Z5" i="1"/>
  <c r="AA5" i="1"/>
  <c r="AB5" i="1"/>
  <c r="V6" i="1"/>
  <c r="W6" i="1"/>
  <c r="X6" i="1"/>
  <c r="Y6" i="1"/>
  <c r="Z6" i="1"/>
  <c r="AA6" i="1"/>
  <c r="AB6" i="1"/>
  <c r="V2" i="1"/>
  <c r="W2" i="1"/>
  <c r="X2" i="1"/>
  <c r="Y2" i="1"/>
  <c r="Z2" i="1"/>
  <c r="AA2" i="1"/>
  <c r="AB2" i="1"/>
  <c r="V12" i="1"/>
  <c r="W12" i="1"/>
  <c r="X12" i="1"/>
  <c r="Y12" i="1"/>
  <c r="Z12" i="1"/>
  <c r="AA12" i="1"/>
  <c r="AB12" i="1"/>
  <c r="V4" i="1"/>
  <c r="W4" i="1"/>
  <c r="X4" i="1"/>
  <c r="Y4" i="1"/>
  <c r="Z4" i="1"/>
  <c r="AA4" i="1"/>
  <c r="AB4" i="1"/>
  <c r="V7" i="1"/>
  <c r="W7" i="1"/>
  <c r="X7" i="1"/>
  <c r="Y7" i="1"/>
  <c r="Z7" i="1"/>
  <c r="AA7" i="1"/>
  <c r="AB7" i="1"/>
  <c r="AT27" i="1"/>
  <c r="AT28" i="1" s="1"/>
  <c r="AN27" i="1"/>
  <c r="AH27" i="1"/>
  <c r="AE27" i="1"/>
  <c r="AB27" i="1"/>
  <c r="AA27" i="1"/>
  <c r="Z27" i="1"/>
  <c r="Y27" i="1"/>
  <c r="X27" i="1"/>
  <c r="W27" i="1"/>
  <c r="V27" i="1"/>
  <c r="N3" i="3"/>
  <c r="Q3" i="3" s="1"/>
  <c r="Q18" i="3" s="1"/>
  <c r="R18" i="3" s="1"/>
  <c r="AE55" i="1"/>
  <c r="AB37" i="1"/>
  <c r="AB38" i="1"/>
  <c r="AB51" i="1"/>
  <c r="AB28" i="1"/>
  <c r="AB63" i="1"/>
  <c r="AB64" i="1"/>
  <c r="AB29" i="1"/>
  <c r="AB50" i="1"/>
  <c r="AB49" i="1"/>
  <c r="AB30" i="1"/>
  <c r="AB40" i="1"/>
  <c r="AB41" i="1"/>
  <c r="AB42" i="1"/>
  <c r="AB43" i="1"/>
  <c r="AB44" i="1"/>
  <c r="AB45" i="1"/>
  <c r="AB46" i="1"/>
  <c r="AB53" i="1"/>
  <c r="AB47" i="1"/>
  <c r="AB59" i="1"/>
  <c r="AB33" i="1"/>
  <c r="AB60" i="1"/>
  <c r="AB61" i="1"/>
  <c r="AB62" i="1"/>
  <c r="AB34" i="1"/>
  <c r="AB35" i="1"/>
  <c r="AB48" i="1"/>
  <c r="AB36" i="1"/>
  <c r="AB56" i="1"/>
  <c r="AB57" i="1"/>
  <c r="AB52" i="1"/>
  <c r="AB54" i="1"/>
  <c r="AB31" i="1"/>
  <c r="AB32" i="1"/>
  <c r="AB58" i="1"/>
  <c r="AB55" i="1"/>
  <c r="AA47" i="1"/>
  <c r="AA50" i="1"/>
  <c r="AA49" i="1"/>
  <c r="AA30" i="1"/>
  <c r="AA40" i="1"/>
  <c r="AA41" i="1"/>
  <c r="AA42" i="1"/>
  <c r="AA43" i="1"/>
  <c r="AA44" i="1"/>
  <c r="AA45" i="1"/>
  <c r="AA46" i="1"/>
  <c r="AA53" i="1"/>
  <c r="AA38" i="1"/>
  <c r="AA51" i="1"/>
  <c r="AA28" i="1"/>
  <c r="AA63" i="1"/>
  <c r="AA64" i="1"/>
  <c r="AA29" i="1"/>
  <c r="AA56" i="1"/>
  <c r="AA57" i="1"/>
  <c r="AA52" i="1"/>
  <c r="AA54" i="1"/>
  <c r="AA31" i="1"/>
  <c r="AA32" i="1"/>
  <c r="AA58" i="1"/>
  <c r="AA59" i="1"/>
  <c r="AA33" i="1"/>
  <c r="AA60" i="1"/>
  <c r="AA61" i="1"/>
  <c r="AA62" i="1"/>
  <c r="AA34" i="1"/>
  <c r="AA35" i="1"/>
  <c r="AA48" i="1"/>
  <c r="AA36" i="1"/>
  <c r="AA37" i="1"/>
  <c r="AA55" i="1"/>
  <c r="X56" i="1"/>
  <c r="X57" i="1"/>
  <c r="X52" i="1"/>
  <c r="X54" i="1"/>
  <c r="X31" i="1"/>
  <c r="X32" i="1"/>
  <c r="X58" i="1"/>
  <c r="X59" i="1"/>
  <c r="X33" i="1"/>
  <c r="X60" i="1"/>
  <c r="X61" i="1"/>
  <c r="X62" i="1"/>
  <c r="X34" i="1"/>
  <c r="X35" i="1"/>
  <c r="X48" i="1"/>
  <c r="X36" i="1"/>
  <c r="X37" i="1"/>
  <c r="X38" i="1"/>
  <c r="X51" i="1"/>
  <c r="X28" i="1"/>
  <c r="X63" i="1"/>
  <c r="X64" i="1"/>
  <c r="X29" i="1"/>
  <c r="X50" i="1"/>
  <c r="X49" i="1"/>
  <c r="X30" i="1"/>
  <c r="X40" i="1"/>
  <c r="X41" i="1"/>
  <c r="X42" i="1"/>
  <c r="X43" i="1"/>
  <c r="X44" i="1"/>
  <c r="X45" i="1"/>
  <c r="X46" i="1"/>
  <c r="X53" i="1"/>
  <c r="X47" i="1"/>
  <c r="X39" i="1"/>
  <c r="X55" i="1"/>
  <c r="W56" i="1"/>
  <c r="W57" i="1"/>
  <c r="W52" i="1"/>
  <c r="W54" i="1"/>
  <c r="W31" i="1"/>
  <c r="W32" i="1"/>
  <c r="W58" i="1"/>
  <c r="W59" i="1"/>
  <c r="W33" i="1"/>
  <c r="W60" i="1"/>
  <c r="W61" i="1"/>
  <c r="W62" i="1"/>
  <c r="W34" i="1"/>
  <c r="W35" i="1"/>
  <c r="W48" i="1"/>
  <c r="W36" i="1"/>
  <c r="W37" i="1"/>
  <c r="W38" i="1"/>
  <c r="W51" i="1"/>
  <c r="W28" i="1"/>
  <c r="W63" i="1"/>
  <c r="W64" i="1"/>
  <c r="W29" i="1"/>
  <c r="W50" i="1"/>
  <c r="W49" i="1"/>
  <c r="W30" i="1"/>
  <c r="W40" i="1"/>
  <c r="W41" i="1"/>
  <c r="W42" i="1"/>
  <c r="W43" i="1"/>
  <c r="W44" i="1"/>
  <c r="W45" i="1"/>
  <c r="W46" i="1"/>
  <c r="W53" i="1"/>
  <c r="W47" i="1"/>
  <c r="W55" i="1"/>
  <c r="V56" i="1"/>
  <c r="V57" i="1"/>
  <c r="V52" i="1"/>
  <c r="V54" i="1"/>
  <c r="V31" i="1"/>
  <c r="V32" i="1"/>
  <c r="V58" i="1"/>
  <c r="V59" i="1"/>
  <c r="V33" i="1"/>
  <c r="V60" i="1"/>
  <c r="V61" i="1"/>
  <c r="V62" i="1"/>
  <c r="V34" i="1"/>
  <c r="V35" i="1"/>
  <c r="V48" i="1"/>
  <c r="V36" i="1"/>
  <c r="V37" i="1"/>
  <c r="V38" i="1"/>
  <c r="V51" i="1"/>
  <c r="V28" i="1"/>
  <c r="V63" i="1"/>
  <c r="V64" i="1"/>
  <c r="V29" i="1"/>
  <c r="V50" i="1"/>
  <c r="V49" i="1"/>
  <c r="V30" i="1"/>
  <c r="V40" i="1"/>
  <c r="V41" i="1"/>
  <c r="V42" i="1"/>
  <c r="V43" i="1"/>
  <c r="V44" i="1"/>
  <c r="V45" i="1"/>
  <c r="V46" i="1"/>
  <c r="V53" i="1"/>
  <c r="V47" i="1"/>
  <c r="V55" i="1"/>
  <c r="AH56" i="1"/>
  <c r="AH57" i="1"/>
  <c r="AH52" i="1"/>
  <c r="AH54" i="1"/>
  <c r="AH31" i="1"/>
  <c r="AH32" i="1"/>
  <c r="AH58" i="1"/>
  <c r="AH59" i="1"/>
  <c r="AH33" i="1"/>
  <c r="AH60" i="1"/>
  <c r="AH61" i="1"/>
  <c r="AH62" i="1"/>
  <c r="AH34" i="1"/>
  <c r="AH35" i="1"/>
  <c r="AH48" i="1"/>
  <c r="AH36" i="1"/>
  <c r="AH37" i="1"/>
  <c r="AH38" i="1"/>
  <c r="AH51" i="1"/>
  <c r="AH28" i="1"/>
  <c r="AH63" i="1"/>
  <c r="AH64" i="1"/>
  <c r="AH29" i="1"/>
  <c r="AH50" i="1"/>
  <c r="AH49" i="1"/>
  <c r="AH30" i="1"/>
  <c r="AH40" i="1"/>
  <c r="AH41" i="1"/>
  <c r="AH42" i="1"/>
  <c r="AH43" i="1"/>
  <c r="AH44" i="1"/>
  <c r="AH45" i="1"/>
  <c r="AH46" i="1"/>
  <c r="AH53" i="1"/>
  <c r="AH47" i="1"/>
  <c r="AH55" i="1"/>
  <c r="AN56" i="1"/>
  <c r="AN57" i="1"/>
  <c r="AN52" i="1"/>
  <c r="AN54" i="1"/>
  <c r="AN31" i="1"/>
  <c r="AN32" i="1"/>
  <c r="AN58" i="1"/>
  <c r="AN59" i="1"/>
  <c r="AN33" i="1"/>
  <c r="AN60" i="1"/>
  <c r="AN61" i="1"/>
  <c r="AN62" i="1"/>
  <c r="AN34" i="1"/>
  <c r="AN35" i="1"/>
  <c r="AN48" i="1"/>
  <c r="AN36" i="1"/>
  <c r="AN37" i="1"/>
  <c r="AN38" i="1"/>
  <c r="AN51" i="1"/>
  <c r="AN63" i="1"/>
  <c r="AN64" i="1"/>
  <c r="AN29" i="1"/>
  <c r="AN50" i="1"/>
  <c r="AN49" i="1"/>
  <c r="AN30" i="1"/>
  <c r="AN40" i="1"/>
  <c r="AN41" i="1"/>
  <c r="AN42" i="1"/>
  <c r="AN43" i="1"/>
  <c r="AN44" i="1"/>
  <c r="AN45" i="1"/>
  <c r="AN46" i="1"/>
  <c r="AN53" i="1"/>
  <c r="AN47" i="1"/>
  <c r="AN39" i="1"/>
  <c r="AN55" i="1"/>
  <c r="S18" i="3"/>
  <c r="T18" i="3" s="1"/>
  <c r="Q22" i="3"/>
  <c r="R22" i="3" s="1"/>
  <c r="Q13" i="3"/>
  <c r="Q28" i="3" s="1"/>
  <c r="N23" i="3"/>
  <c r="N21" i="3"/>
  <c r="Q12" i="3" s="1"/>
  <c r="Q27" i="3" s="1"/>
  <c r="N19" i="3"/>
  <c r="Q11" i="3" s="1"/>
  <c r="Q26" i="3" s="1"/>
  <c r="N17" i="3"/>
  <c r="Q10" i="3" s="1"/>
  <c r="Q25" i="3" s="1"/>
  <c r="N15" i="3"/>
  <c r="Q9" i="3" s="1"/>
  <c r="Q24" i="3" s="1"/>
  <c r="AK66" i="1" s="1"/>
  <c r="AL66" i="1" s="1"/>
  <c r="AM66" i="1" s="1"/>
  <c r="N13" i="3"/>
  <c r="Q8" i="3" s="1"/>
  <c r="Q23" i="3" s="1"/>
  <c r="N11" i="3"/>
  <c r="N9" i="3"/>
  <c r="Q6" i="3" s="1"/>
  <c r="Q21" i="3" s="1"/>
  <c r="N7" i="3"/>
  <c r="Q5" i="3" s="1"/>
  <c r="Q20" i="3" s="1"/>
  <c r="AK104" i="1" s="1"/>
  <c r="AL104" i="1" s="1"/>
  <c r="AM104" i="1" s="1"/>
  <c r="N5" i="3"/>
  <c r="Q4" i="3" s="1"/>
  <c r="Q19" i="3" s="1"/>
  <c r="O3" i="2"/>
  <c r="O4" i="2"/>
  <c r="P4" i="2" s="1"/>
  <c r="U5" i="2" s="1"/>
  <c r="O5" i="2"/>
  <c r="R5" i="2" s="1"/>
  <c r="O6" i="2"/>
  <c r="P6" i="2" s="1"/>
  <c r="U7" i="2" s="1"/>
  <c r="O7" i="2"/>
  <c r="R7" i="2" s="1"/>
  <c r="O8" i="2"/>
  <c r="R8" i="2" s="1"/>
  <c r="O9" i="2"/>
  <c r="R9" i="2" s="1"/>
  <c r="O10" i="2"/>
  <c r="P10" i="2" s="1"/>
  <c r="U11" i="2" s="1"/>
  <c r="O11" i="2"/>
  <c r="R11" i="2" s="1"/>
  <c r="O12" i="2"/>
  <c r="P12" i="2" s="1"/>
  <c r="U13" i="2" s="1"/>
  <c r="D54" i="2" s="1"/>
  <c r="O13" i="2"/>
  <c r="R13" i="2" s="1"/>
  <c r="P13" i="2"/>
  <c r="U14" i="2" s="1"/>
  <c r="N57" i="2"/>
  <c r="M57" i="2"/>
  <c r="L57" i="2"/>
  <c r="K57" i="2"/>
  <c r="J57" i="2"/>
  <c r="I57" i="2"/>
  <c r="H57" i="2"/>
  <c r="G57" i="2"/>
  <c r="F57" i="2"/>
  <c r="E57" i="2"/>
  <c r="D57" i="2"/>
  <c r="C57" i="2"/>
  <c r="B56" i="2"/>
  <c r="N53" i="2"/>
  <c r="M53" i="2"/>
  <c r="L53" i="2"/>
  <c r="K53" i="2"/>
  <c r="J53" i="2"/>
  <c r="I53" i="2"/>
  <c r="H53" i="2"/>
  <c r="G53" i="2"/>
  <c r="F53" i="2"/>
  <c r="E53" i="2"/>
  <c r="D53" i="2"/>
  <c r="C53" i="2"/>
  <c r="B52" i="2"/>
  <c r="N49" i="2"/>
  <c r="M49" i="2"/>
  <c r="L49" i="2"/>
  <c r="K49" i="2"/>
  <c r="J49" i="2"/>
  <c r="I49" i="2"/>
  <c r="H49" i="2"/>
  <c r="G49" i="2"/>
  <c r="F49" i="2"/>
  <c r="E49" i="2"/>
  <c r="D49" i="2"/>
  <c r="C49" i="2"/>
  <c r="B48" i="2"/>
  <c r="N45" i="2"/>
  <c r="M45" i="2"/>
  <c r="L45" i="2"/>
  <c r="K45" i="2"/>
  <c r="J45" i="2"/>
  <c r="I45" i="2"/>
  <c r="H45" i="2"/>
  <c r="G45" i="2"/>
  <c r="F45" i="2"/>
  <c r="E45" i="2"/>
  <c r="D45" i="2"/>
  <c r="C45" i="2"/>
  <c r="B44" i="2"/>
  <c r="N41" i="2"/>
  <c r="M41" i="2"/>
  <c r="L41" i="2"/>
  <c r="K41" i="2"/>
  <c r="J41" i="2"/>
  <c r="I41" i="2"/>
  <c r="H41" i="2"/>
  <c r="G41" i="2"/>
  <c r="F41" i="2"/>
  <c r="E41" i="2"/>
  <c r="D41" i="2"/>
  <c r="C41" i="2"/>
  <c r="B40" i="2"/>
  <c r="N37" i="2"/>
  <c r="M37" i="2"/>
  <c r="L37" i="2"/>
  <c r="K37" i="2"/>
  <c r="J37" i="2"/>
  <c r="I37" i="2"/>
  <c r="H37" i="2"/>
  <c r="G37" i="2"/>
  <c r="F37" i="2"/>
  <c r="E37" i="2"/>
  <c r="D37" i="2"/>
  <c r="C37" i="2"/>
  <c r="B36" i="2"/>
  <c r="N33" i="2"/>
  <c r="M33" i="2"/>
  <c r="L33" i="2"/>
  <c r="K33" i="2"/>
  <c r="J33" i="2"/>
  <c r="I33" i="2"/>
  <c r="H33" i="2"/>
  <c r="G33" i="2"/>
  <c r="F33" i="2"/>
  <c r="E33" i="2"/>
  <c r="D33" i="2"/>
  <c r="C33" i="2"/>
  <c r="B32" i="2"/>
  <c r="N29" i="2"/>
  <c r="M29" i="2"/>
  <c r="L29" i="2"/>
  <c r="K29" i="2"/>
  <c r="J29" i="2"/>
  <c r="I29" i="2"/>
  <c r="H29" i="2"/>
  <c r="G29" i="2"/>
  <c r="F29" i="2"/>
  <c r="E29" i="2"/>
  <c r="D29" i="2"/>
  <c r="C29" i="2"/>
  <c r="B28" i="2"/>
  <c r="N25" i="2"/>
  <c r="M25" i="2"/>
  <c r="L25" i="2"/>
  <c r="K25" i="2"/>
  <c r="J25" i="2"/>
  <c r="I25" i="2"/>
  <c r="H25" i="2"/>
  <c r="G25" i="2"/>
  <c r="F25" i="2"/>
  <c r="E25" i="2"/>
  <c r="D25" i="2"/>
  <c r="C25" i="2"/>
  <c r="B24" i="2"/>
  <c r="N21" i="2"/>
  <c r="M21" i="2"/>
  <c r="L21" i="2"/>
  <c r="K21" i="2"/>
  <c r="J21" i="2"/>
  <c r="I21" i="2"/>
  <c r="H21" i="2"/>
  <c r="G21" i="2"/>
  <c r="F21" i="2"/>
  <c r="E21" i="2"/>
  <c r="D21" i="2"/>
  <c r="C21" i="2"/>
  <c r="B20" i="2"/>
  <c r="N18" i="2"/>
  <c r="M18" i="2"/>
  <c r="L18" i="2"/>
  <c r="K18" i="2"/>
  <c r="J18" i="2"/>
  <c r="I18" i="2"/>
  <c r="H18" i="2"/>
  <c r="G18" i="2"/>
  <c r="F18" i="2"/>
  <c r="E18" i="2"/>
  <c r="D18" i="2"/>
  <c r="C18" i="2"/>
  <c r="N17" i="2"/>
  <c r="M17" i="2"/>
  <c r="M19" i="2" s="1"/>
  <c r="L17" i="2"/>
  <c r="K17" i="2"/>
  <c r="J17" i="2"/>
  <c r="J19" i="2" s="1"/>
  <c r="I17" i="2"/>
  <c r="I19" i="2" s="1"/>
  <c r="H17" i="2"/>
  <c r="H19" i="2" s="1"/>
  <c r="G17" i="2"/>
  <c r="G19" i="2" s="1"/>
  <c r="F17" i="2"/>
  <c r="F19" i="2" s="1"/>
  <c r="E17" i="2"/>
  <c r="D17" i="2"/>
  <c r="C17" i="2"/>
  <c r="C19" i="2" s="1"/>
  <c r="B16" i="2"/>
  <c r="S13" i="2"/>
  <c r="S12" i="2"/>
  <c r="R12" i="2"/>
  <c r="S11" i="2"/>
  <c r="S10" i="2"/>
  <c r="S9" i="2"/>
  <c r="S8" i="2"/>
  <c r="S7" i="2"/>
  <c r="S6" i="2"/>
  <c r="S5" i="2"/>
  <c r="S4" i="2"/>
  <c r="R4" i="2"/>
  <c r="S3" i="2"/>
  <c r="AS128" i="1" l="1"/>
  <c r="AS203" i="1"/>
  <c r="AS210" i="1"/>
  <c r="AS309" i="1"/>
  <c r="AS350" i="1"/>
  <c r="AS326" i="1"/>
  <c r="AS494" i="1"/>
  <c r="AS479" i="1"/>
  <c r="AS451" i="1"/>
  <c r="AS540" i="1"/>
  <c r="AS507" i="1"/>
  <c r="AS121" i="1"/>
  <c r="AQ121" i="1" s="1"/>
  <c r="AR121" i="1" s="1"/>
  <c r="AS152" i="1"/>
  <c r="AS157" i="1"/>
  <c r="AT157" i="1" s="1"/>
  <c r="AS213" i="1"/>
  <c r="AS251" i="1"/>
  <c r="AS230" i="1"/>
  <c r="AS265" i="1"/>
  <c r="AS407" i="1"/>
  <c r="AS341" i="1"/>
  <c r="AS312" i="1"/>
  <c r="AS417" i="1"/>
  <c r="AS348" i="1"/>
  <c r="AS435" i="1"/>
  <c r="AS485" i="1"/>
  <c r="AS463" i="1"/>
  <c r="AS526" i="1"/>
  <c r="AS122" i="1"/>
  <c r="AQ122" i="1" s="1"/>
  <c r="AR122" i="1" s="1"/>
  <c r="AS130" i="1"/>
  <c r="AS150" i="1"/>
  <c r="AT150" i="1" s="1"/>
  <c r="AS248" i="1"/>
  <c r="AT248" i="1" s="1"/>
  <c r="AS226" i="1"/>
  <c r="AT226" i="1" s="1"/>
  <c r="AS346" i="1"/>
  <c r="AS343" i="1"/>
  <c r="AS395" i="1"/>
  <c r="AS437" i="1"/>
  <c r="AS501" i="1"/>
  <c r="AS426" i="1"/>
  <c r="AT426" i="1" s="1"/>
  <c r="AS497" i="1"/>
  <c r="AS475" i="1"/>
  <c r="AS514" i="1"/>
  <c r="AS535" i="1"/>
  <c r="AS534" i="1"/>
  <c r="AS115" i="1"/>
  <c r="AQ115" i="1" s="1"/>
  <c r="AR115" i="1" s="1"/>
  <c r="AS129" i="1"/>
  <c r="AS143" i="1"/>
  <c r="AS216" i="1"/>
  <c r="AS200" i="1"/>
  <c r="AS268" i="1"/>
  <c r="AS320" i="1"/>
  <c r="AS411" i="1"/>
  <c r="AS353" i="1"/>
  <c r="AS355" i="1"/>
  <c r="AS352" i="1"/>
  <c r="AS253" i="1"/>
  <c r="AS438" i="1"/>
  <c r="AS436" i="1"/>
  <c r="AS432" i="1"/>
  <c r="AS487" i="1"/>
  <c r="AS519" i="1"/>
  <c r="AS538" i="1"/>
  <c r="AS270" i="1"/>
  <c r="AS214" i="1"/>
  <c r="AS208" i="1"/>
  <c r="AS159" i="1"/>
  <c r="AT162" i="1"/>
  <c r="AT163" i="1" s="1"/>
  <c r="AT164" i="1" s="1"/>
  <c r="AT165" i="1" s="1"/>
  <c r="AT166" i="1" s="1"/>
  <c r="AS242" i="1"/>
  <c r="AT242" i="1" s="1"/>
  <c r="AS344" i="1"/>
  <c r="AS416" i="1"/>
  <c r="AS358" i="1"/>
  <c r="AS367" i="1"/>
  <c r="AS307" i="1"/>
  <c r="AS499" i="1"/>
  <c r="AS528" i="1"/>
  <c r="AS124" i="1"/>
  <c r="AQ124" i="1" s="1"/>
  <c r="AR124" i="1" s="1"/>
  <c r="AS259" i="1"/>
  <c r="AS229" i="1"/>
  <c r="AS330" i="1"/>
  <c r="AS365" i="1"/>
  <c r="AS379" i="1"/>
  <c r="AS306" i="1"/>
  <c r="AS376" i="1"/>
  <c r="AS317" i="1"/>
  <c r="AS328" i="1"/>
  <c r="AS502" i="1"/>
  <c r="AS500" i="1"/>
  <c r="AS483" i="1"/>
  <c r="AS524" i="1"/>
  <c r="AS517" i="1"/>
  <c r="AS543" i="1"/>
  <c r="AS158" i="1"/>
  <c r="AS153" i="1"/>
  <c r="AS249" i="1"/>
  <c r="AS305" i="1"/>
  <c r="AS161" i="1"/>
  <c r="AS356" i="1"/>
  <c r="AS391" i="1"/>
  <c r="AS255" i="1"/>
  <c r="AS378" i="1"/>
  <c r="AS382" i="1"/>
  <c r="AS321" i="1"/>
  <c r="AS486" i="1"/>
  <c r="AS423" i="1"/>
  <c r="AS520" i="1"/>
  <c r="AS429" i="1"/>
  <c r="AS544" i="1"/>
  <c r="AS516" i="1"/>
  <c r="AS392" i="1"/>
  <c r="AS181" i="1"/>
  <c r="AS284" i="1"/>
  <c r="AS291" i="1"/>
  <c r="AS333" i="1"/>
  <c r="AS175" i="1"/>
  <c r="AS345" i="1"/>
  <c r="AS390" i="1"/>
  <c r="AS410" i="1"/>
  <c r="AS498" i="1"/>
  <c r="AS428" i="1"/>
  <c r="AS480" i="1"/>
  <c r="AS529" i="1"/>
  <c r="AS453" i="1"/>
  <c r="AS533" i="1"/>
  <c r="AS105" i="1"/>
  <c r="AQ105" i="1" s="1"/>
  <c r="AR105" i="1" s="1"/>
  <c r="AS144" i="1"/>
  <c r="AS222" i="1"/>
  <c r="AS256" i="1"/>
  <c r="AS246" i="1"/>
  <c r="AS235" i="1"/>
  <c r="AS334" i="1"/>
  <c r="AS368" i="1"/>
  <c r="AS357" i="1"/>
  <c r="AS412" i="1"/>
  <c r="AS335" i="1"/>
  <c r="AT335" i="1" s="1"/>
  <c r="AS496" i="1"/>
  <c r="AS430" i="1"/>
  <c r="AS530" i="1"/>
  <c r="AS465" i="1"/>
  <c r="AT465" i="1" s="1"/>
  <c r="AS541" i="1"/>
  <c r="AS536" i="1"/>
  <c r="AS131" i="1"/>
  <c r="AS211" i="1"/>
  <c r="AS202" i="1"/>
  <c r="AS212" i="1"/>
  <c r="AS238" i="1"/>
  <c r="AS308" i="1"/>
  <c r="AS234" i="1"/>
  <c r="AS231" i="1"/>
  <c r="AS369" i="1"/>
  <c r="AS252" i="1"/>
  <c r="AS414" i="1"/>
  <c r="AS431" i="1"/>
  <c r="AS425" i="1"/>
  <c r="AS424" i="1"/>
  <c r="AS539" i="1"/>
  <c r="AS477" i="1"/>
  <c r="AS522" i="1"/>
  <c r="AS537" i="1"/>
  <c r="AS215" i="1"/>
  <c r="AS209" i="1"/>
  <c r="AS178" i="1"/>
  <c r="AS167" i="1"/>
  <c r="AS195" i="1"/>
  <c r="AS257" i="1"/>
  <c r="AS236" i="1"/>
  <c r="AS408" i="1"/>
  <c r="AS347" i="1"/>
  <c r="AS413" i="1"/>
  <c r="AS470" i="1"/>
  <c r="AS469" i="1"/>
  <c r="AS427" i="1"/>
  <c r="AS489" i="1"/>
  <c r="AS532" i="1"/>
  <c r="AS99" i="1"/>
  <c r="AQ99" i="1" s="1"/>
  <c r="AR99" i="1" s="1"/>
  <c r="AS151" i="1"/>
  <c r="AT151" i="1" s="1"/>
  <c r="AS223" i="1"/>
  <c r="AS232" i="1"/>
  <c r="AS311" i="1"/>
  <c r="AT311" i="1" s="1"/>
  <c r="AS323" i="1"/>
  <c r="AS244" i="1"/>
  <c r="AS245" i="1"/>
  <c r="AS237" i="1"/>
  <c r="AS393" i="1"/>
  <c r="AS359" i="1"/>
  <c r="AS349" i="1"/>
  <c r="AS482" i="1"/>
  <c r="AS481" i="1"/>
  <c r="AS439" i="1"/>
  <c r="AS531" i="1"/>
  <c r="AT531" i="1" s="1"/>
  <c r="AS509" i="1"/>
  <c r="AS527" i="1"/>
  <c r="AS100" i="1"/>
  <c r="AQ100" i="1" s="1"/>
  <c r="AR100" i="1" s="1"/>
  <c r="AS145" i="1"/>
  <c r="AT145" i="1" s="1"/>
  <c r="AT146" i="1" s="1"/>
  <c r="AT147" i="1" s="1"/>
  <c r="AQ118" i="1"/>
  <c r="AR118" i="1" s="1"/>
  <c r="AU101" i="1"/>
  <c r="AV101" i="1" s="1"/>
  <c r="N30" i="2"/>
  <c r="C30" i="2"/>
  <c r="S21" i="3"/>
  <c r="D30" i="2"/>
  <c r="K30" i="2"/>
  <c r="L22" i="2"/>
  <c r="H22" i="2"/>
  <c r="M22" i="2"/>
  <c r="K22" i="2"/>
  <c r="I22" i="2"/>
  <c r="I23" i="2" s="1"/>
  <c r="AK103" i="1"/>
  <c r="AL103" i="1" s="1"/>
  <c r="AM103" i="1" s="1"/>
  <c r="P7" i="2"/>
  <c r="U8" i="2" s="1"/>
  <c r="S22" i="3" s="1"/>
  <c r="T22" i="3" s="1"/>
  <c r="V22" i="3" s="1"/>
  <c r="P11" i="2"/>
  <c r="U12" i="2" s="1"/>
  <c r="R19" i="3"/>
  <c r="AK128" i="1"/>
  <c r="AL128" i="1" s="1"/>
  <c r="AM128" i="1" s="1"/>
  <c r="AK138" i="1"/>
  <c r="AL138" i="1" s="1"/>
  <c r="AM138" i="1" s="1"/>
  <c r="AK137" i="1"/>
  <c r="AL137" i="1" s="1"/>
  <c r="AM137" i="1" s="1"/>
  <c r="AK129" i="1"/>
  <c r="AL129" i="1" s="1"/>
  <c r="AM129" i="1" s="1"/>
  <c r="AK139" i="1"/>
  <c r="AL139" i="1" s="1"/>
  <c r="AM139" i="1" s="1"/>
  <c r="AK145" i="1"/>
  <c r="AL145" i="1" s="1"/>
  <c r="AM145" i="1" s="1"/>
  <c r="AK142" i="1"/>
  <c r="AL142" i="1" s="1"/>
  <c r="AM142" i="1" s="1"/>
  <c r="AK133" i="1"/>
  <c r="AL133" i="1" s="1"/>
  <c r="AM133" i="1" s="1"/>
  <c r="AK140" i="1"/>
  <c r="AL140" i="1" s="1"/>
  <c r="AM140" i="1" s="1"/>
  <c r="AK134" i="1"/>
  <c r="AL134" i="1" s="1"/>
  <c r="AM134" i="1" s="1"/>
  <c r="AK135" i="1"/>
  <c r="AL135" i="1" s="1"/>
  <c r="AM135" i="1" s="1"/>
  <c r="AK146" i="1"/>
  <c r="AL146" i="1" s="1"/>
  <c r="AM146" i="1" s="1"/>
  <c r="AK141" i="1"/>
  <c r="AL141" i="1" s="1"/>
  <c r="AM141" i="1" s="1"/>
  <c r="AK136" i="1"/>
  <c r="AL136" i="1" s="1"/>
  <c r="AM136" i="1" s="1"/>
  <c r="AK147" i="1"/>
  <c r="AL147" i="1" s="1"/>
  <c r="AM147" i="1" s="1"/>
  <c r="AK132" i="1"/>
  <c r="AL132" i="1" s="1"/>
  <c r="AM132" i="1" s="1"/>
  <c r="AK130" i="1"/>
  <c r="AL130" i="1" s="1"/>
  <c r="AM130" i="1" s="1"/>
  <c r="AK144" i="1"/>
  <c r="AL144" i="1" s="1"/>
  <c r="AM144" i="1" s="1"/>
  <c r="AK143" i="1"/>
  <c r="AL143" i="1" s="1"/>
  <c r="AM143" i="1" s="1"/>
  <c r="AK127" i="1"/>
  <c r="AL127" i="1" s="1"/>
  <c r="AM127" i="1" s="1"/>
  <c r="AK131" i="1"/>
  <c r="AL131" i="1" s="1"/>
  <c r="AM131" i="1" s="1"/>
  <c r="AK20" i="1"/>
  <c r="AL20" i="1" s="1"/>
  <c r="AM20" i="1" s="1"/>
  <c r="AK12" i="1"/>
  <c r="AL12" i="1" s="1"/>
  <c r="AM12" i="1" s="1"/>
  <c r="AK25" i="1"/>
  <c r="AL25" i="1" s="1"/>
  <c r="AM25" i="1" s="1"/>
  <c r="AK22" i="1"/>
  <c r="AL22" i="1" s="1"/>
  <c r="AM22" i="1" s="1"/>
  <c r="AK4" i="1"/>
  <c r="AL4" i="1" s="1"/>
  <c r="AM4" i="1" s="1"/>
  <c r="AK15" i="1"/>
  <c r="AL15" i="1" s="1"/>
  <c r="AM15" i="1" s="1"/>
  <c r="AK10" i="1"/>
  <c r="AL10" i="1" s="1"/>
  <c r="AM10" i="1" s="1"/>
  <c r="AK11" i="1"/>
  <c r="AL11" i="1" s="1"/>
  <c r="AM11" i="1" s="1"/>
  <c r="AK7" i="1"/>
  <c r="AL7" i="1" s="1"/>
  <c r="AM7" i="1" s="1"/>
  <c r="AK18" i="1"/>
  <c r="AL18" i="1" s="1"/>
  <c r="AM18" i="1" s="1"/>
  <c r="AK9" i="1"/>
  <c r="AL9" i="1" s="1"/>
  <c r="AM9" i="1" s="1"/>
  <c r="AK19" i="1"/>
  <c r="AL19" i="1" s="1"/>
  <c r="AM19" i="1" s="1"/>
  <c r="AK14" i="1"/>
  <c r="AL14" i="1" s="1"/>
  <c r="AM14" i="1" s="1"/>
  <c r="AK24" i="1"/>
  <c r="AL24" i="1" s="1"/>
  <c r="AM24" i="1" s="1"/>
  <c r="AK13" i="1"/>
  <c r="AL13" i="1" s="1"/>
  <c r="AM13" i="1" s="1"/>
  <c r="AK21" i="1"/>
  <c r="AL21" i="1" s="1"/>
  <c r="AM21" i="1" s="1"/>
  <c r="AK23" i="1"/>
  <c r="AL23" i="1" s="1"/>
  <c r="AM23" i="1" s="1"/>
  <c r="AK8" i="1"/>
  <c r="AL8" i="1" s="1"/>
  <c r="AM8" i="1" s="1"/>
  <c r="AK2" i="1"/>
  <c r="AL2" i="1" s="1"/>
  <c r="AM2" i="1" s="1"/>
  <c r="AK16" i="1"/>
  <c r="AL16" i="1" s="1"/>
  <c r="AM16" i="1" s="1"/>
  <c r="AK17" i="1"/>
  <c r="AL17" i="1" s="1"/>
  <c r="AM17" i="1" s="1"/>
  <c r="AK5" i="1"/>
  <c r="AL5" i="1" s="1"/>
  <c r="AM5" i="1" s="1"/>
  <c r="AK6" i="1"/>
  <c r="AL6" i="1" s="1"/>
  <c r="AM6" i="1" s="1"/>
  <c r="N46" i="2"/>
  <c r="AN22" i="1"/>
  <c r="AO22" i="1" s="1"/>
  <c r="AN4" i="1"/>
  <c r="AO4" i="1" s="1"/>
  <c r="AN10" i="1"/>
  <c r="AO10" i="1" s="1"/>
  <c r="AN7" i="1"/>
  <c r="AO7" i="1" s="1"/>
  <c r="AN14" i="1"/>
  <c r="AO14" i="1" s="1"/>
  <c r="AN13" i="1"/>
  <c r="AO13" i="1" s="1"/>
  <c r="AN16" i="1"/>
  <c r="AO16" i="1" s="1"/>
  <c r="AN9" i="1"/>
  <c r="AO9" i="1" s="1"/>
  <c r="AN11" i="1"/>
  <c r="AO11" i="1" s="1"/>
  <c r="AN19" i="1"/>
  <c r="AO19" i="1" s="1"/>
  <c r="AN25" i="1"/>
  <c r="AO25" i="1" s="1"/>
  <c r="AN18" i="1"/>
  <c r="AO18" i="1" s="1"/>
  <c r="AN15" i="1"/>
  <c r="AO15" i="1" s="1"/>
  <c r="AN24" i="1"/>
  <c r="AO24" i="1" s="1"/>
  <c r="AN8" i="1"/>
  <c r="AO8" i="1" s="1"/>
  <c r="AN2" i="1"/>
  <c r="AO2" i="1" s="1"/>
  <c r="I46" i="2"/>
  <c r="AN20" i="1"/>
  <c r="AO20" i="1" s="1"/>
  <c r="C46" i="2"/>
  <c r="C47" i="2" s="1"/>
  <c r="AN17" i="1"/>
  <c r="AO17" i="1" s="1"/>
  <c r="F46" i="2"/>
  <c r="F47" i="2" s="1"/>
  <c r="AN5" i="1"/>
  <c r="AO5" i="1" s="1"/>
  <c r="AN6" i="1"/>
  <c r="AO6" i="1" s="1"/>
  <c r="AN12" i="1"/>
  <c r="AO12" i="1" s="1"/>
  <c r="M46" i="2"/>
  <c r="S25" i="3"/>
  <c r="T25" i="3" s="1"/>
  <c r="J46" i="2"/>
  <c r="AN21" i="1"/>
  <c r="AO21" i="1" s="1"/>
  <c r="AN23" i="1"/>
  <c r="AO23" i="1" s="1"/>
  <c r="AK344" i="1"/>
  <c r="AL344" i="1" s="1"/>
  <c r="AM344" i="1" s="1"/>
  <c r="AK356" i="1"/>
  <c r="AL356" i="1" s="1"/>
  <c r="AM356" i="1" s="1"/>
  <c r="AK368" i="1"/>
  <c r="AL368" i="1" s="1"/>
  <c r="AM368" i="1" s="1"/>
  <c r="AK380" i="1"/>
  <c r="AL380" i="1" s="1"/>
  <c r="AM380" i="1" s="1"/>
  <c r="AK392" i="1"/>
  <c r="AL392" i="1" s="1"/>
  <c r="AM392" i="1" s="1"/>
  <c r="AK404" i="1"/>
  <c r="AL404" i="1" s="1"/>
  <c r="AM404" i="1" s="1"/>
  <c r="AK416" i="1"/>
  <c r="AL416" i="1" s="1"/>
  <c r="AM416" i="1" s="1"/>
  <c r="AK345" i="1"/>
  <c r="AL345" i="1" s="1"/>
  <c r="AM345" i="1" s="1"/>
  <c r="AK357" i="1"/>
  <c r="AL357" i="1" s="1"/>
  <c r="AM357" i="1" s="1"/>
  <c r="AK369" i="1"/>
  <c r="AL369" i="1" s="1"/>
  <c r="AM369" i="1" s="1"/>
  <c r="AK381" i="1"/>
  <c r="AL381" i="1" s="1"/>
  <c r="AM381" i="1" s="1"/>
  <c r="AK393" i="1"/>
  <c r="AL393" i="1" s="1"/>
  <c r="AM393" i="1" s="1"/>
  <c r="AK405" i="1"/>
  <c r="AL405" i="1" s="1"/>
  <c r="AM405" i="1" s="1"/>
  <c r="AK417" i="1"/>
  <c r="AL417" i="1" s="1"/>
  <c r="AM417" i="1" s="1"/>
  <c r="AK334" i="1"/>
  <c r="AL334" i="1" s="1"/>
  <c r="AM334" i="1" s="1"/>
  <c r="AK346" i="1"/>
  <c r="AL346" i="1" s="1"/>
  <c r="AM346" i="1" s="1"/>
  <c r="AK358" i="1"/>
  <c r="AL358" i="1" s="1"/>
  <c r="AM358" i="1" s="1"/>
  <c r="AK370" i="1"/>
  <c r="AL370" i="1" s="1"/>
  <c r="AM370" i="1" s="1"/>
  <c r="AK382" i="1"/>
  <c r="AL382" i="1" s="1"/>
  <c r="AM382" i="1" s="1"/>
  <c r="AK394" i="1"/>
  <c r="AL394" i="1" s="1"/>
  <c r="AM394" i="1" s="1"/>
  <c r="AQ394" i="1" s="1"/>
  <c r="AK406" i="1"/>
  <c r="AL406" i="1" s="1"/>
  <c r="AM406" i="1" s="1"/>
  <c r="AK418" i="1"/>
  <c r="AL418" i="1" s="1"/>
  <c r="AM418" i="1" s="1"/>
  <c r="AK336" i="1"/>
  <c r="AL336" i="1" s="1"/>
  <c r="AM336" i="1" s="1"/>
  <c r="AK348" i="1"/>
  <c r="AL348" i="1" s="1"/>
  <c r="AM348" i="1" s="1"/>
  <c r="AK360" i="1"/>
  <c r="AL360" i="1" s="1"/>
  <c r="AM360" i="1" s="1"/>
  <c r="AK372" i="1"/>
  <c r="AL372" i="1" s="1"/>
  <c r="AM372" i="1" s="1"/>
  <c r="AK384" i="1"/>
  <c r="AL384" i="1" s="1"/>
  <c r="AM384" i="1" s="1"/>
  <c r="AK396" i="1"/>
  <c r="AL396" i="1" s="1"/>
  <c r="AM396" i="1" s="1"/>
  <c r="AK408" i="1"/>
  <c r="AL408" i="1" s="1"/>
  <c r="AM408" i="1" s="1"/>
  <c r="AK333" i="1"/>
  <c r="AL333" i="1" s="1"/>
  <c r="AM333" i="1" s="1"/>
  <c r="AK338" i="1"/>
  <c r="AL338" i="1" s="1"/>
  <c r="AM338" i="1" s="1"/>
  <c r="AK350" i="1"/>
  <c r="AL350" i="1" s="1"/>
  <c r="AM350" i="1" s="1"/>
  <c r="AK362" i="1"/>
  <c r="AL362" i="1" s="1"/>
  <c r="AM362" i="1" s="1"/>
  <c r="AK374" i="1"/>
  <c r="AL374" i="1" s="1"/>
  <c r="AM374" i="1" s="1"/>
  <c r="AK386" i="1"/>
  <c r="AL386" i="1" s="1"/>
  <c r="AM386" i="1" s="1"/>
  <c r="AK398" i="1"/>
  <c r="AL398" i="1" s="1"/>
  <c r="AM398" i="1" s="1"/>
  <c r="AK410" i="1"/>
  <c r="AL410" i="1" s="1"/>
  <c r="AM410" i="1" s="1"/>
  <c r="AK340" i="1"/>
  <c r="AL340" i="1" s="1"/>
  <c r="AM340" i="1" s="1"/>
  <c r="AK352" i="1"/>
  <c r="AL352" i="1" s="1"/>
  <c r="AM352" i="1" s="1"/>
  <c r="AK364" i="1"/>
  <c r="AL364" i="1" s="1"/>
  <c r="AM364" i="1" s="1"/>
  <c r="AK376" i="1"/>
  <c r="AL376" i="1" s="1"/>
  <c r="AM376" i="1" s="1"/>
  <c r="AK388" i="1"/>
  <c r="AL388" i="1" s="1"/>
  <c r="AM388" i="1" s="1"/>
  <c r="AK400" i="1"/>
  <c r="AL400" i="1" s="1"/>
  <c r="AM400" i="1" s="1"/>
  <c r="AK412" i="1"/>
  <c r="AL412" i="1" s="1"/>
  <c r="AM412" i="1" s="1"/>
  <c r="AK343" i="1"/>
  <c r="AL343" i="1" s="1"/>
  <c r="AM343" i="1" s="1"/>
  <c r="AK355" i="1"/>
  <c r="AL355" i="1" s="1"/>
  <c r="AM355" i="1" s="1"/>
  <c r="AK367" i="1"/>
  <c r="AL367" i="1" s="1"/>
  <c r="AM367" i="1" s="1"/>
  <c r="AK379" i="1"/>
  <c r="AL379" i="1" s="1"/>
  <c r="AM379" i="1" s="1"/>
  <c r="AK391" i="1"/>
  <c r="AL391" i="1" s="1"/>
  <c r="AM391" i="1" s="1"/>
  <c r="AK403" i="1"/>
  <c r="AL403" i="1" s="1"/>
  <c r="AM403" i="1" s="1"/>
  <c r="AK415" i="1"/>
  <c r="AL415" i="1" s="1"/>
  <c r="AM415" i="1" s="1"/>
  <c r="AK347" i="1"/>
  <c r="AL347" i="1" s="1"/>
  <c r="AM347" i="1" s="1"/>
  <c r="AK375" i="1"/>
  <c r="AL375" i="1" s="1"/>
  <c r="AM375" i="1" s="1"/>
  <c r="AK402" i="1"/>
  <c r="AL402" i="1" s="1"/>
  <c r="AM402" i="1" s="1"/>
  <c r="AK349" i="1"/>
  <c r="AL349" i="1" s="1"/>
  <c r="AM349" i="1" s="1"/>
  <c r="AK377" i="1"/>
  <c r="AL377" i="1" s="1"/>
  <c r="AM377" i="1" s="1"/>
  <c r="AK407" i="1"/>
  <c r="AL407" i="1" s="1"/>
  <c r="AM407" i="1" s="1"/>
  <c r="AK354" i="1"/>
  <c r="AL354" i="1" s="1"/>
  <c r="AM354" i="1" s="1"/>
  <c r="AK401" i="1"/>
  <c r="AL401" i="1" s="1"/>
  <c r="AM401" i="1" s="1"/>
  <c r="AK351" i="1"/>
  <c r="AL351" i="1" s="1"/>
  <c r="AM351" i="1" s="1"/>
  <c r="AK378" i="1"/>
  <c r="AL378" i="1" s="1"/>
  <c r="AM378" i="1" s="1"/>
  <c r="AK409" i="1"/>
  <c r="AL409" i="1" s="1"/>
  <c r="AM409" i="1" s="1"/>
  <c r="AK385" i="1"/>
  <c r="AL385" i="1" s="1"/>
  <c r="AM385" i="1" s="1"/>
  <c r="AK373" i="1"/>
  <c r="AL373" i="1" s="1"/>
  <c r="AM373" i="1" s="1"/>
  <c r="AQ373" i="1" s="1"/>
  <c r="AK353" i="1"/>
  <c r="AL353" i="1" s="1"/>
  <c r="AM353" i="1" s="1"/>
  <c r="AK383" i="1"/>
  <c r="AL383" i="1" s="1"/>
  <c r="AM383" i="1" s="1"/>
  <c r="AK411" i="1"/>
  <c r="AL411" i="1" s="1"/>
  <c r="AM411" i="1" s="1"/>
  <c r="AK413" i="1"/>
  <c r="AL413" i="1" s="1"/>
  <c r="AM413" i="1" s="1"/>
  <c r="AK359" i="1"/>
  <c r="AL359" i="1" s="1"/>
  <c r="AM359" i="1" s="1"/>
  <c r="AK387" i="1"/>
  <c r="AL387" i="1" s="1"/>
  <c r="AM387" i="1" s="1"/>
  <c r="AK414" i="1"/>
  <c r="AL414" i="1" s="1"/>
  <c r="AM414" i="1" s="1"/>
  <c r="AK361" i="1"/>
  <c r="AL361" i="1" s="1"/>
  <c r="AM361" i="1" s="1"/>
  <c r="AK419" i="1"/>
  <c r="AL419" i="1" s="1"/>
  <c r="AM419" i="1" s="1"/>
  <c r="AQ419" i="1" s="1"/>
  <c r="AK389" i="1"/>
  <c r="AL389" i="1" s="1"/>
  <c r="AM389" i="1" s="1"/>
  <c r="AK342" i="1"/>
  <c r="AL342" i="1" s="1"/>
  <c r="AM342" i="1" s="1"/>
  <c r="AK335" i="1"/>
  <c r="AL335" i="1" s="1"/>
  <c r="AM335" i="1" s="1"/>
  <c r="AK363" i="1"/>
  <c r="AL363" i="1" s="1"/>
  <c r="AM363" i="1" s="1"/>
  <c r="AK390" i="1"/>
  <c r="AL390" i="1" s="1"/>
  <c r="AM390" i="1" s="1"/>
  <c r="AK366" i="1"/>
  <c r="AL366" i="1" s="1"/>
  <c r="AM366" i="1" s="1"/>
  <c r="AK371" i="1"/>
  <c r="AL371" i="1" s="1"/>
  <c r="AM371" i="1" s="1"/>
  <c r="AK337" i="1"/>
  <c r="AL337" i="1" s="1"/>
  <c r="AM337" i="1" s="1"/>
  <c r="AK365" i="1"/>
  <c r="AL365" i="1" s="1"/>
  <c r="AM365" i="1" s="1"/>
  <c r="AK395" i="1"/>
  <c r="AL395" i="1" s="1"/>
  <c r="AM395" i="1" s="1"/>
  <c r="AK339" i="1"/>
  <c r="AL339" i="1" s="1"/>
  <c r="AM339" i="1" s="1"/>
  <c r="AK397" i="1"/>
  <c r="AL397" i="1" s="1"/>
  <c r="AM397" i="1" s="1"/>
  <c r="AK341" i="1"/>
  <c r="AL341" i="1" s="1"/>
  <c r="AM341" i="1" s="1"/>
  <c r="AK399" i="1"/>
  <c r="AL399" i="1" s="1"/>
  <c r="AM399" i="1" s="1"/>
  <c r="U26" i="3"/>
  <c r="R26" i="3"/>
  <c r="V26" i="3" s="1"/>
  <c r="AK475" i="1"/>
  <c r="AL475" i="1" s="1"/>
  <c r="AM475" i="1" s="1"/>
  <c r="AK487" i="1"/>
  <c r="AL487" i="1" s="1"/>
  <c r="AM487" i="1" s="1"/>
  <c r="AK458" i="1"/>
  <c r="AL458" i="1" s="1"/>
  <c r="AM458" i="1" s="1"/>
  <c r="AK470" i="1"/>
  <c r="AL470" i="1" s="1"/>
  <c r="AM470" i="1" s="1"/>
  <c r="AK432" i="1"/>
  <c r="AL432" i="1" s="1"/>
  <c r="AM432" i="1" s="1"/>
  <c r="AK444" i="1"/>
  <c r="AL444" i="1" s="1"/>
  <c r="AM444" i="1" s="1"/>
  <c r="AK456" i="1"/>
  <c r="AL456" i="1" s="1"/>
  <c r="AM456" i="1" s="1"/>
  <c r="AK476" i="1"/>
  <c r="AL476" i="1" s="1"/>
  <c r="AM476" i="1" s="1"/>
  <c r="AK488" i="1"/>
  <c r="AL488" i="1" s="1"/>
  <c r="AM488" i="1" s="1"/>
  <c r="AK459" i="1"/>
  <c r="AL459" i="1" s="1"/>
  <c r="AM459" i="1" s="1"/>
  <c r="AK471" i="1"/>
  <c r="AL471" i="1" s="1"/>
  <c r="AM471" i="1" s="1"/>
  <c r="AK433" i="1"/>
  <c r="AL433" i="1" s="1"/>
  <c r="AM433" i="1" s="1"/>
  <c r="AK445" i="1"/>
  <c r="AL445" i="1" s="1"/>
  <c r="AM445" i="1" s="1"/>
  <c r="AK457" i="1"/>
  <c r="AL457" i="1" s="1"/>
  <c r="AM457" i="1" s="1"/>
  <c r="AK499" i="1"/>
  <c r="AL499" i="1" s="1"/>
  <c r="AM499" i="1" s="1"/>
  <c r="AK477" i="1"/>
  <c r="AL477" i="1" s="1"/>
  <c r="AM477" i="1" s="1"/>
  <c r="AK489" i="1"/>
  <c r="AL489" i="1" s="1"/>
  <c r="AM489" i="1" s="1"/>
  <c r="AK460" i="1"/>
  <c r="AL460" i="1" s="1"/>
  <c r="AM460" i="1" s="1"/>
  <c r="AK422" i="1"/>
  <c r="AL422" i="1" s="1"/>
  <c r="AM422" i="1" s="1"/>
  <c r="AK434" i="1"/>
  <c r="AL434" i="1" s="1"/>
  <c r="AM434" i="1" s="1"/>
  <c r="AK446" i="1"/>
  <c r="AL446" i="1" s="1"/>
  <c r="AM446" i="1" s="1"/>
  <c r="AK421" i="1"/>
  <c r="AL421" i="1" s="1"/>
  <c r="AM421" i="1" s="1"/>
  <c r="AK501" i="1"/>
  <c r="AL501" i="1" s="1"/>
  <c r="AM501" i="1" s="1"/>
  <c r="AK479" i="1"/>
  <c r="AL479" i="1" s="1"/>
  <c r="AM479" i="1" s="1"/>
  <c r="AK491" i="1"/>
  <c r="AL491" i="1" s="1"/>
  <c r="AM491" i="1" s="1"/>
  <c r="AK462" i="1"/>
  <c r="AL462" i="1" s="1"/>
  <c r="AM462" i="1" s="1"/>
  <c r="AK424" i="1"/>
  <c r="AL424" i="1" s="1"/>
  <c r="AM424" i="1" s="1"/>
  <c r="AK436" i="1"/>
  <c r="AL436" i="1" s="1"/>
  <c r="AM436" i="1" s="1"/>
  <c r="AK448" i="1"/>
  <c r="AL448" i="1" s="1"/>
  <c r="AM448" i="1" s="1"/>
  <c r="AK502" i="1"/>
  <c r="AL502" i="1" s="1"/>
  <c r="AM502" i="1" s="1"/>
  <c r="AK480" i="1"/>
  <c r="AL480" i="1" s="1"/>
  <c r="AM480" i="1" s="1"/>
  <c r="AK492" i="1"/>
  <c r="AL492" i="1" s="1"/>
  <c r="AM492" i="1" s="1"/>
  <c r="AK463" i="1"/>
  <c r="AL463" i="1" s="1"/>
  <c r="AM463" i="1" s="1"/>
  <c r="AK425" i="1"/>
  <c r="AL425" i="1" s="1"/>
  <c r="AM425" i="1" s="1"/>
  <c r="AK437" i="1"/>
  <c r="AL437" i="1" s="1"/>
  <c r="AM437" i="1" s="1"/>
  <c r="AK449" i="1"/>
  <c r="AL449" i="1" s="1"/>
  <c r="AM449" i="1" s="1"/>
  <c r="AK503" i="1"/>
  <c r="AL503" i="1" s="1"/>
  <c r="AM503" i="1" s="1"/>
  <c r="AK481" i="1"/>
  <c r="AL481" i="1" s="1"/>
  <c r="AM481" i="1" s="1"/>
  <c r="AK493" i="1"/>
  <c r="AL493" i="1" s="1"/>
  <c r="AM493" i="1" s="1"/>
  <c r="AK464" i="1"/>
  <c r="AL464" i="1" s="1"/>
  <c r="AM464" i="1" s="1"/>
  <c r="AK426" i="1"/>
  <c r="AL426" i="1" s="1"/>
  <c r="AM426" i="1" s="1"/>
  <c r="AK438" i="1"/>
  <c r="AL438" i="1" s="1"/>
  <c r="AM438" i="1" s="1"/>
  <c r="AK450" i="1"/>
  <c r="AL450" i="1" s="1"/>
  <c r="AM450" i="1" s="1"/>
  <c r="AK505" i="1"/>
  <c r="AL505" i="1" s="1"/>
  <c r="AM505" i="1" s="1"/>
  <c r="AK483" i="1"/>
  <c r="AL483" i="1" s="1"/>
  <c r="AM483" i="1" s="1"/>
  <c r="AK495" i="1"/>
  <c r="AL495" i="1" s="1"/>
  <c r="AM495" i="1" s="1"/>
  <c r="AK466" i="1"/>
  <c r="AL466" i="1" s="1"/>
  <c r="AM466" i="1" s="1"/>
  <c r="AK428" i="1"/>
  <c r="AL428" i="1" s="1"/>
  <c r="AM428" i="1" s="1"/>
  <c r="AK440" i="1"/>
  <c r="AL440" i="1" s="1"/>
  <c r="AM440" i="1" s="1"/>
  <c r="AK452" i="1"/>
  <c r="AL452" i="1" s="1"/>
  <c r="AM452" i="1" s="1"/>
  <c r="AK474" i="1"/>
  <c r="AL474" i="1" s="1"/>
  <c r="AM474" i="1" s="1"/>
  <c r="AK486" i="1"/>
  <c r="AL486" i="1" s="1"/>
  <c r="AM486" i="1" s="1"/>
  <c r="AK498" i="1"/>
  <c r="AL498" i="1" s="1"/>
  <c r="AM498" i="1" s="1"/>
  <c r="AK469" i="1"/>
  <c r="AL469" i="1" s="1"/>
  <c r="AM469" i="1" s="1"/>
  <c r="AK431" i="1"/>
  <c r="AL431" i="1" s="1"/>
  <c r="AM431" i="1" s="1"/>
  <c r="AK443" i="1"/>
  <c r="AL443" i="1" s="1"/>
  <c r="AM443" i="1" s="1"/>
  <c r="AK455" i="1"/>
  <c r="AL455" i="1" s="1"/>
  <c r="AM455" i="1" s="1"/>
  <c r="AK482" i="1"/>
  <c r="AL482" i="1" s="1"/>
  <c r="AM482" i="1" s="1"/>
  <c r="AK427" i="1"/>
  <c r="AL427" i="1" s="1"/>
  <c r="AM427" i="1" s="1"/>
  <c r="AK484" i="1"/>
  <c r="AL484" i="1" s="1"/>
  <c r="AM484" i="1" s="1"/>
  <c r="AK429" i="1"/>
  <c r="AL429" i="1" s="1"/>
  <c r="AM429" i="1" s="1"/>
  <c r="AK485" i="1"/>
  <c r="AL485" i="1" s="1"/>
  <c r="AM485" i="1" s="1"/>
  <c r="AK430" i="1"/>
  <c r="AL430" i="1" s="1"/>
  <c r="AM430" i="1" s="1"/>
  <c r="AK439" i="1"/>
  <c r="AL439" i="1" s="1"/>
  <c r="AM439" i="1" s="1"/>
  <c r="AK490" i="1"/>
  <c r="AL490" i="1" s="1"/>
  <c r="AM490" i="1" s="1"/>
  <c r="AK435" i="1"/>
  <c r="AL435" i="1" s="1"/>
  <c r="AM435" i="1" s="1"/>
  <c r="AK494" i="1"/>
  <c r="AL494" i="1" s="1"/>
  <c r="AM494" i="1" s="1"/>
  <c r="AK496" i="1"/>
  <c r="AL496" i="1" s="1"/>
  <c r="AM496" i="1" s="1"/>
  <c r="AK441" i="1"/>
  <c r="AL441" i="1" s="1"/>
  <c r="AM441" i="1" s="1"/>
  <c r="AK497" i="1"/>
  <c r="AL497" i="1" s="1"/>
  <c r="AM497" i="1" s="1"/>
  <c r="AK442" i="1"/>
  <c r="AL442" i="1" s="1"/>
  <c r="AM442" i="1" s="1"/>
  <c r="AK478" i="1"/>
  <c r="AL478" i="1" s="1"/>
  <c r="AM478" i="1" s="1"/>
  <c r="AK500" i="1"/>
  <c r="AL500" i="1" s="1"/>
  <c r="AM500" i="1" s="1"/>
  <c r="AK461" i="1"/>
  <c r="AL461" i="1" s="1"/>
  <c r="AM461" i="1" s="1"/>
  <c r="AK447" i="1"/>
  <c r="AL447" i="1" s="1"/>
  <c r="AM447" i="1" s="1"/>
  <c r="AK467" i="1"/>
  <c r="AL467" i="1" s="1"/>
  <c r="AM467" i="1" s="1"/>
  <c r="AK453" i="1"/>
  <c r="AL453" i="1" s="1"/>
  <c r="AM453" i="1" s="1"/>
  <c r="AK473" i="1"/>
  <c r="AL473" i="1" s="1"/>
  <c r="AM473" i="1" s="1"/>
  <c r="AK468" i="1"/>
  <c r="AL468" i="1" s="1"/>
  <c r="AM468" i="1" s="1"/>
  <c r="AK454" i="1"/>
  <c r="AL454" i="1" s="1"/>
  <c r="AM454" i="1" s="1"/>
  <c r="AK423" i="1"/>
  <c r="AL423" i="1" s="1"/>
  <c r="AM423" i="1" s="1"/>
  <c r="AK504" i="1"/>
  <c r="AL504" i="1" s="1"/>
  <c r="AM504" i="1" s="1"/>
  <c r="AK465" i="1"/>
  <c r="AL465" i="1" s="1"/>
  <c r="AM465" i="1" s="1"/>
  <c r="AK451" i="1"/>
  <c r="AL451" i="1" s="1"/>
  <c r="AM451" i="1" s="1"/>
  <c r="AK472" i="1"/>
  <c r="AL472" i="1" s="1"/>
  <c r="AM472" i="1" s="1"/>
  <c r="R27" i="3"/>
  <c r="L58" i="2"/>
  <c r="AN544" i="1"/>
  <c r="AO544" i="1" s="1"/>
  <c r="AN543" i="1"/>
  <c r="AO543" i="1" s="1"/>
  <c r="S28" i="3"/>
  <c r="T28" i="3" s="1"/>
  <c r="AK155" i="1"/>
  <c r="AL155" i="1" s="1"/>
  <c r="AM155" i="1" s="1"/>
  <c r="AK174" i="1"/>
  <c r="AL174" i="1" s="1"/>
  <c r="AM174" i="1" s="1"/>
  <c r="AK190" i="1"/>
  <c r="AL190" i="1" s="1"/>
  <c r="AM190" i="1" s="1"/>
  <c r="AK201" i="1"/>
  <c r="AL201" i="1" s="1"/>
  <c r="AM201" i="1" s="1"/>
  <c r="AK209" i="1"/>
  <c r="AL209" i="1" s="1"/>
  <c r="AM209" i="1" s="1"/>
  <c r="AK220" i="1"/>
  <c r="AL220" i="1" s="1"/>
  <c r="AM220" i="1" s="1"/>
  <c r="AK194" i="1"/>
  <c r="AL194" i="1" s="1"/>
  <c r="AM194" i="1" s="1"/>
  <c r="AK154" i="1"/>
  <c r="AL154" i="1" s="1"/>
  <c r="AM154" i="1" s="1"/>
  <c r="AK176" i="1"/>
  <c r="AL176" i="1" s="1"/>
  <c r="AM176" i="1" s="1"/>
  <c r="AK191" i="1"/>
  <c r="AL191" i="1" s="1"/>
  <c r="AM191" i="1" s="1"/>
  <c r="AK202" i="1"/>
  <c r="AL202" i="1" s="1"/>
  <c r="AM202" i="1" s="1"/>
  <c r="AK210" i="1"/>
  <c r="AL210" i="1" s="1"/>
  <c r="AM210" i="1" s="1"/>
  <c r="AK221" i="1"/>
  <c r="AL221" i="1" s="1"/>
  <c r="AM221" i="1" s="1"/>
  <c r="AK179" i="1"/>
  <c r="AL179" i="1" s="1"/>
  <c r="AM179" i="1" s="1"/>
  <c r="AK196" i="1"/>
  <c r="AL196" i="1" s="1"/>
  <c r="AM196" i="1" s="1"/>
  <c r="AK158" i="1"/>
  <c r="AL158" i="1" s="1"/>
  <c r="AM158" i="1" s="1"/>
  <c r="AK182" i="1"/>
  <c r="AL182" i="1" s="1"/>
  <c r="AM182" i="1" s="1"/>
  <c r="AK160" i="1"/>
  <c r="AL160" i="1" s="1"/>
  <c r="AM160" i="1" s="1"/>
  <c r="AK211" i="1"/>
  <c r="AL211" i="1" s="1"/>
  <c r="AM211" i="1" s="1"/>
  <c r="AK178" i="1"/>
  <c r="AL178" i="1" s="1"/>
  <c r="AM178" i="1" s="1"/>
  <c r="AK171" i="1"/>
  <c r="AL171" i="1" s="1"/>
  <c r="AM171" i="1" s="1"/>
  <c r="AK222" i="1"/>
  <c r="AL222" i="1" s="1"/>
  <c r="AM222" i="1" s="1"/>
  <c r="AK166" i="1"/>
  <c r="AL166" i="1" s="1"/>
  <c r="AM166" i="1" s="1"/>
  <c r="AK151" i="1"/>
  <c r="AL151" i="1" s="1"/>
  <c r="AM151" i="1" s="1"/>
  <c r="AK180" i="1"/>
  <c r="AL180" i="1" s="1"/>
  <c r="AM180" i="1" s="1"/>
  <c r="AK215" i="1"/>
  <c r="AL215" i="1" s="1"/>
  <c r="AM215" i="1" s="1"/>
  <c r="AK168" i="1"/>
  <c r="AL168" i="1" s="1"/>
  <c r="AM168" i="1" s="1"/>
  <c r="AK172" i="1"/>
  <c r="AL172" i="1" s="1"/>
  <c r="AM172" i="1" s="1"/>
  <c r="AK149" i="1"/>
  <c r="AL149" i="1" s="1"/>
  <c r="AM149" i="1" s="1"/>
  <c r="AK198" i="1"/>
  <c r="AL198" i="1" s="1"/>
  <c r="AM198" i="1" s="1"/>
  <c r="AK185" i="1"/>
  <c r="AL185" i="1" s="1"/>
  <c r="AM185" i="1" s="1"/>
  <c r="AK161" i="1"/>
  <c r="AL161" i="1" s="1"/>
  <c r="AM161" i="1" s="1"/>
  <c r="AK164" i="1"/>
  <c r="AL164" i="1" s="1"/>
  <c r="AM164" i="1" s="1"/>
  <c r="AK165" i="1"/>
  <c r="AL165" i="1" s="1"/>
  <c r="AM165" i="1" s="1"/>
  <c r="AK150" i="1"/>
  <c r="AL150" i="1" s="1"/>
  <c r="AM150" i="1" s="1"/>
  <c r="AK200" i="1"/>
  <c r="AL200" i="1" s="1"/>
  <c r="AM200" i="1" s="1"/>
  <c r="AK208" i="1"/>
  <c r="AL208" i="1" s="1"/>
  <c r="AM208" i="1" s="1"/>
  <c r="AK219" i="1"/>
  <c r="AL219" i="1" s="1"/>
  <c r="AM219" i="1" s="1"/>
  <c r="AK173" i="1"/>
  <c r="AL173" i="1" s="1"/>
  <c r="AM173" i="1" s="1"/>
  <c r="AK199" i="1"/>
  <c r="AL199" i="1" s="1"/>
  <c r="AM199" i="1" s="1"/>
  <c r="AK217" i="1"/>
  <c r="AL217" i="1" s="1"/>
  <c r="AM217" i="1" s="1"/>
  <c r="AK152" i="1"/>
  <c r="AL152" i="1" s="1"/>
  <c r="AM152" i="1" s="1"/>
  <c r="AK170" i="1"/>
  <c r="AL170" i="1" s="1"/>
  <c r="AM170" i="1" s="1"/>
  <c r="AK197" i="1"/>
  <c r="AL197" i="1" s="1"/>
  <c r="AM197" i="1" s="1"/>
  <c r="AK218" i="1"/>
  <c r="AL218" i="1" s="1"/>
  <c r="AM218" i="1" s="1"/>
  <c r="AK163" i="1"/>
  <c r="AL163" i="1" s="1"/>
  <c r="AM163" i="1" s="1"/>
  <c r="AK162" i="1"/>
  <c r="AL162" i="1" s="1"/>
  <c r="AM162" i="1" s="1"/>
  <c r="AK153" i="1"/>
  <c r="AL153" i="1" s="1"/>
  <c r="AM153" i="1" s="1"/>
  <c r="AK183" i="1"/>
  <c r="AL183" i="1" s="1"/>
  <c r="AM183" i="1" s="1"/>
  <c r="AK195" i="1"/>
  <c r="AL195" i="1" s="1"/>
  <c r="AM195" i="1" s="1"/>
  <c r="AK159" i="1"/>
  <c r="AL159" i="1" s="1"/>
  <c r="AM159" i="1" s="1"/>
  <c r="AK184" i="1"/>
  <c r="AL184" i="1" s="1"/>
  <c r="AM184" i="1" s="1"/>
  <c r="AK205" i="1"/>
  <c r="AL205" i="1" s="1"/>
  <c r="AM205" i="1" s="1"/>
  <c r="AK167" i="1"/>
  <c r="AL167" i="1" s="1"/>
  <c r="AM167" i="1" s="1"/>
  <c r="AK204" i="1"/>
  <c r="AL204" i="1" s="1"/>
  <c r="AM204" i="1" s="1"/>
  <c r="AK186" i="1"/>
  <c r="AL186" i="1" s="1"/>
  <c r="AM186" i="1" s="1"/>
  <c r="AK175" i="1"/>
  <c r="AL175" i="1" s="1"/>
  <c r="AM175" i="1" s="1"/>
  <c r="AK187" i="1"/>
  <c r="AL187" i="1" s="1"/>
  <c r="AM187" i="1" s="1"/>
  <c r="AK206" i="1"/>
  <c r="AL206" i="1" s="1"/>
  <c r="AM206" i="1" s="1"/>
  <c r="AK177" i="1"/>
  <c r="AL177" i="1" s="1"/>
  <c r="AM177" i="1" s="1"/>
  <c r="AK223" i="1"/>
  <c r="AL223" i="1" s="1"/>
  <c r="AM223" i="1" s="1"/>
  <c r="AK188" i="1"/>
  <c r="AL188" i="1" s="1"/>
  <c r="AM188" i="1" s="1"/>
  <c r="AK216" i="1"/>
  <c r="AL216" i="1" s="1"/>
  <c r="AM216" i="1" s="1"/>
  <c r="AK169" i="1"/>
  <c r="AL169" i="1" s="1"/>
  <c r="AM169" i="1" s="1"/>
  <c r="AK189" i="1"/>
  <c r="AL189" i="1" s="1"/>
  <c r="AM189" i="1" s="1"/>
  <c r="AK207" i="1"/>
  <c r="AL207" i="1" s="1"/>
  <c r="AM207" i="1" s="1"/>
  <c r="AK192" i="1"/>
  <c r="AL192" i="1" s="1"/>
  <c r="AM192" i="1" s="1"/>
  <c r="AK203" i="1"/>
  <c r="AL203" i="1" s="1"/>
  <c r="AM203" i="1" s="1"/>
  <c r="AK156" i="1"/>
  <c r="AL156" i="1" s="1"/>
  <c r="AM156" i="1" s="1"/>
  <c r="AK181" i="1"/>
  <c r="AL181" i="1" s="1"/>
  <c r="AM181" i="1" s="1"/>
  <c r="AK212" i="1"/>
  <c r="AL212" i="1" s="1"/>
  <c r="AM212" i="1" s="1"/>
  <c r="AK157" i="1"/>
  <c r="AL157" i="1" s="1"/>
  <c r="AM157" i="1" s="1"/>
  <c r="AK213" i="1"/>
  <c r="AL213" i="1" s="1"/>
  <c r="AM213" i="1" s="1"/>
  <c r="AK193" i="1"/>
  <c r="AL193" i="1" s="1"/>
  <c r="AM193" i="1" s="1"/>
  <c r="AK214" i="1"/>
  <c r="AL214" i="1" s="1"/>
  <c r="AM214" i="1" s="1"/>
  <c r="AK107" i="1"/>
  <c r="AL107" i="1" s="1"/>
  <c r="AM107" i="1" s="1"/>
  <c r="AK90" i="1"/>
  <c r="AL90" i="1" s="1"/>
  <c r="AM90" i="1" s="1"/>
  <c r="AK97" i="1"/>
  <c r="AL97" i="1" s="1"/>
  <c r="AM97" i="1" s="1"/>
  <c r="AK77" i="1"/>
  <c r="AL77" i="1" s="1"/>
  <c r="AM77" i="1" s="1"/>
  <c r="AK79" i="1"/>
  <c r="AL79" i="1" s="1"/>
  <c r="AM79" i="1" s="1"/>
  <c r="AK123" i="1"/>
  <c r="AL123" i="1" s="1"/>
  <c r="AM123" i="1" s="1"/>
  <c r="AK91" i="1"/>
  <c r="AL91" i="1" s="1"/>
  <c r="AM91" i="1" s="1"/>
  <c r="AK98" i="1"/>
  <c r="AL98" i="1" s="1"/>
  <c r="AM98" i="1" s="1"/>
  <c r="AK84" i="1"/>
  <c r="AL84" i="1" s="1"/>
  <c r="AM84" i="1" s="1"/>
  <c r="AK76" i="1"/>
  <c r="AL76" i="1" s="1"/>
  <c r="AM76" i="1" s="1"/>
  <c r="AK82" i="1"/>
  <c r="AL82" i="1" s="1"/>
  <c r="AM82" i="1" s="1"/>
  <c r="AK83" i="1"/>
  <c r="AL83" i="1" s="1"/>
  <c r="AM83" i="1" s="1"/>
  <c r="AK86" i="1"/>
  <c r="AL86" i="1" s="1"/>
  <c r="AM86" i="1" s="1"/>
  <c r="AK102" i="1"/>
  <c r="AL102" i="1" s="1"/>
  <c r="AM102" i="1" s="1"/>
  <c r="AK114" i="1"/>
  <c r="AL114" i="1" s="1"/>
  <c r="AM114" i="1" s="1"/>
  <c r="AK75" i="1"/>
  <c r="AL75" i="1" s="1"/>
  <c r="AK111" i="1"/>
  <c r="AL111" i="1" s="1"/>
  <c r="AM111" i="1" s="1"/>
  <c r="AK87" i="1"/>
  <c r="AL87" i="1" s="1"/>
  <c r="AM87" i="1" s="1"/>
  <c r="AK78" i="1"/>
  <c r="AL78" i="1" s="1"/>
  <c r="AM78" i="1" s="1"/>
  <c r="AK120" i="1"/>
  <c r="AL120" i="1" s="1"/>
  <c r="AM120" i="1" s="1"/>
  <c r="AK95" i="1"/>
  <c r="AL95" i="1" s="1"/>
  <c r="AM95" i="1" s="1"/>
  <c r="AK119" i="1"/>
  <c r="AL119" i="1" s="1"/>
  <c r="AM119" i="1" s="1"/>
  <c r="AK80" i="1"/>
  <c r="AL80" i="1" s="1"/>
  <c r="AM80" i="1" s="1"/>
  <c r="AK85" i="1"/>
  <c r="AL85" i="1" s="1"/>
  <c r="AM85" i="1" s="1"/>
  <c r="AK92" i="1"/>
  <c r="AL92" i="1" s="1"/>
  <c r="AM92" i="1" s="1"/>
  <c r="L19" i="2"/>
  <c r="AK511" i="1"/>
  <c r="AL511" i="1" s="1"/>
  <c r="AM511" i="1" s="1"/>
  <c r="AQ511" i="1" s="1"/>
  <c r="AU511" i="1" s="1"/>
  <c r="AK523" i="1"/>
  <c r="AL523" i="1" s="1"/>
  <c r="AM523" i="1" s="1"/>
  <c r="AK535" i="1"/>
  <c r="AL535" i="1" s="1"/>
  <c r="AM535" i="1" s="1"/>
  <c r="AK512" i="1"/>
  <c r="AL512" i="1" s="1"/>
  <c r="AM512" i="1" s="1"/>
  <c r="AK524" i="1"/>
  <c r="AL524" i="1" s="1"/>
  <c r="AM524" i="1" s="1"/>
  <c r="AK536" i="1"/>
  <c r="AL536" i="1" s="1"/>
  <c r="AM536" i="1" s="1"/>
  <c r="AK513" i="1"/>
  <c r="AL513" i="1" s="1"/>
  <c r="AM513" i="1" s="1"/>
  <c r="AK525" i="1"/>
  <c r="AL525" i="1" s="1"/>
  <c r="AM525" i="1" s="1"/>
  <c r="AK537" i="1"/>
  <c r="AL537" i="1" s="1"/>
  <c r="AM537" i="1" s="1"/>
  <c r="AK515" i="1"/>
  <c r="AL515" i="1" s="1"/>
  <c r="AM515" i="1" s="1"/>
  <c r="AK527" i="1"/>
  <c r="AL527" i="1" s="1"/>
  <c r="AM527" i="1" s="1"/>
  <c r="AK539" i="1"/>
  <c r="AL539" i="1" s="1"/>
  <c r="AM539" i="1" s="1"/>
  <c r="AK516" i="1"/>
  <c r="AL516" i="1" s="1"/>
  <c r="AM516" i="1" s="1"/>
  <c r="AK528" i="1"/>
  <c r="AL528" i="1" s="1"/>
  <c r="AM528" i="1" s="1"/>
  <c r="AK540" i="1"/>
  <c r="AL540" i="1" s="1"/>
  <c r="AM540" i="1" s="1"/>
  <c r="AK517" i="1"/>
  <c r="AL517" i="1" s="1"/>
  <c r="AM517" i="1" s="1"/>
  <c r="AK529" i="1"/>
  <c r="AL529" i="1" s="1"/>
  <c r="AM529" i="1" s="1"/>
  <c r="AK541" i="1"/>
  <c r="AL541" i="1" s="1"/>
  <c r="AM541" i="1" s="1"/>
  <c r="AK518" i="1"/>
  <c r="AL518" i="1" s="1"/>
  <c r="AM518" i="1" s="1"/>
  <c r="AK530" i="1"/>
  <c r="AL530" i="1" s="1"/>
  <c r="AM530" i="1" s="1"/>
  <c r="AK507" i="1"/>
  <c r="AL507" i="1" s="1"/>
  <c r="AM507" i="1" s="1"/>
  <c r="AK519" i="1"/>
  <c r="AL519" i="1" s="1"/>
  <c r="AM519" i="1" s="1"/>
  <c r="AK531" i="1"/>
  <c r="AL531" i="1" s="1"/>
  <c r="AM531" i="1" s="1"/>
  <c r="AK510" i="1"/>
  <c r="AL510" i="1" s="1"/>
  <c r="AM510" i="1" s="1"/>
  <c r="AK522" i="1"/>
  <c r="AL522" i="1" s="1"/>
  <c r="AM522" i="1" s="1"/>
  <c r="AK534" i="1"/>
  <c r="AL534" i="1" s="1"/>
  <c r="AM534" i="1" s="1"/>
  <c r="AK532" i="1"/>
  <c r="AL532" i="1" s="1"/>
  <c r="AM532" i="1" s="1"/>
  <c r="AK533" i="1"/>
  <c r="AL533" i="1" s="1"/>
  <c r="AM533" i="1" s="1"/>
  <c r="AK538" i="1"/>
  <c r="AL538" i="1" s="1"/>
  <c r="AM538" i="1" s="1"/>
  <c r="AK526" i="1"/>
  <c r="AL526" i="1" s="1"/>
  <c r="AM526" i="1" s="1"/>
  <c r="AK508" i="1"/>
  <c r="AL508" i="1" s="1"/>
  <c r="AM508" i="1" s="1"/>
  <c r="AK509" i="1"/>
  <c r="AL509" i="1" s="1"/>
  <c r="AM509" i="1" s="1"/>
  <c r="AK521" i="1"/>
  <c r="AL521" i="1" s="1"/>
  <c r="AM521" i="1" s="1"/>
  <c r="AK514" i="1"/>
  <c r="AL514" i="1" s="1"/>
  <c r="AM514" i="1" s="1"/>
  <c r="AK520" i="1"/>
  <c r="AL520" i="1" s="1"/>
  <c r="AM520" i="1" s="1"/>
  <c r="AK113" i="1"/>
  <c r="AL113" i="1" s="1"/>
  <c r="AM113" i="1" s="1"/>
  <c r="AK70" i="1"/>
  <c r="AL70" i="1" s="1"/>
  <c r="AM70" i="1" s="1"/>
  <c r="AK89" i="1"/>
  <c r="AL89" i="1" s="1"/>
  <c r="AM89" i="1" s="1"/>
  <c r="AK112" i="1"/>
  <c r="AL112" i="1" s="1"/>
  <c r="AM112" i="1" s="1"/>
  <c r="D34" i="2"/>
  <c r="D50" i="2"/>
  <c r="D51" i="2" s="1"/>
  <c r="AN334" i="1"/>
  <c r="AO334" i="1" s="1"/>
  <c r="AN346" i="1"/>
  <c r="AO346" i="1" s="1"/>
  <c r="AN358" i="1"/>
  <c r="AO358" i="1" s="1"/>
  <c r="AN370" i="1"/>
  <c r="AO370" i="1" s="1"/>
  <c r="AN382" i="1"/>
  <c r="AO382" i="1" s="1"/>
  <c r="AN394" i="1"/>
  <c r="AO394" i="1" s="1"/>
  <c r="AN406" i="1"/>
  <c r="AO406" i="1" s="1"/>
  <c r="AN418" i="1"/>
  <c r="AO418" i="1" s="1"/>
  <c r="AN335" i="1"/>
  <c r="AO335" i="1" s="1"/>
  <c r="AN347" i="1"/>
  <c r="AO347" i="1" s="1"/>
  <c r="AN359" i="1"/>
  <c r="AO359" i="1" s="1"/>
  <c r="AN371" i="1"/>
  <c r="AO371" i="1" s="1"/>
  <c r="AN383" i="1"/>
  <c r="AO383" i="1" s="1"/>
  <c r="AN395" i="1"/>
  <c r="AO395" i="1" s="1"/>
  <c r="AN407" i="1"/>
  <c r="AO407" i="1" s="1"/>
  <c r="AN419" i="1"/>
  <c r="AO419" i="1" s="1"/>
  <c r="AN336" i="1"/>
  <c r="AO336" i="1" s="1"/>
  <c r="AN348" i="1"/>
  <c r="AO348" i="1" s="1"/>
  <c r="AN360" i="1"/>
  <c r="AO360" i="1" s="1"/>
  <c r="AN372" i="1"/>
  <c r="AO372" i="1" s="1"/>
  <c r="AN384" i="1"/>
  <c r="AO384" i="1" s="1"/>
  <c r="AN396" i="1"/>
  <c r="AO396" i="1" s="1"/>
  <c r="AN408" i="1"/>
  <c r="AO408" i="1" s="1"/>
  <c r="AN338" i="1"/>
  <c r="AO338" i="1" s="1"/>
  <c r="AN350" i="1"/>
  <c r="AO350" i="1" s="1"/>
  <c r="AN362" i="1"/>
  <c r="AO362" i="1" s="1"/>
  <c r="AN374" i="1"/>
  <c r="AO374" i="1" s="1"/>
  <c r="AN386" i="1"/>
  <c r="AO386" i="1" s="1"/>
  <c r="AN398" i="1"/>
  <c r="AO398" i="1" s="1"/>
  <c r="AN410" i="1"/>
  <c r="AO410" i="1" s="1"/>
  <c r="AN340" i="1"/>
  <c r="AO340" i="1" s="1"/>
  <c r="AN352" i="1"/>
  <c r="AO352" i="1" s="1"/>
  <c r="AN364" i="1"/>
  <c r="AO364" i="1" s="1"/>
  <c r="AN376" i="1"/>
  <c r="AO376" i="1" s="1"/>
  <c r="AN388" i="1"/>
  <c r="AO388" i="1" s="1"/>
  <c r="AN400" i="1"/>
  <c r="AO400" i="1" s="1"/>
  <c r="AN412" i="1"/>
  <c r="AO412" i="1" s="1"/>
  <c r="AN333" i="1"/>
  <c r="AO333" i="1" s="1"/>
  <c r="AN342" i="1"/>
  <c r="AO342" i="1" s="1"/>
  <c r="AN354" i="1"/>
  <c r="AO354" i="1" s="1"/>
  <c r="AN366" i="1"/>
  <c r="AO366" i="1" s="1"/>
  <c r="AN378" i="1"/>
  <c r="AO378" i="1" s="1"/>
  <c r="AN390" i="1"/>
  <c r="AO390" i="1" s="1"/>
  <c r="AN402" i="1"/>
  <c r="AO402" i="1" s="1"/>
  <c r="AN414" i="1"/>
  <c r="AO414" i="1" s="1"/>
  <c r="AN345" i="1"/>
  <c r="AO345" i="1" s="1"/>
  <c r="AN357" i="1"/>
  <c r="AO357" i="1" s="1"/>
  <c r="AN369" i="1"/>
  <c r="AO369" i="1" s="1"/>
  <c r="AN381" i="1"/>
  <c r="AO381" i="1" s="1"/>
  <c r="AN393" i="1"/>
  <c r="AO393" i="1" s="1"/>
  <c r="AN405" i="1"/>
  <c r="AO405" i="1" s="1"/>
  <c r="AN417" i="1"/>
  <c r="AO417" i="1" s="1"/>
  <c r="AN344" i="1"/>
  <c r="AO344" i="1" s="1"/>
  <c r="AN375" i="1"/>
  <c r="AO375" i="1" s="1"/>
  <c r="AN403" i="1"/>
  <c r="AO403" i="1" s="1"/>
  <c r="AN349" i="1"/>
  <c r="AO349" i="1" s="1"/>
  <c r="AN377" i="1"/>
  <c r="AO377" i="1" s="1"/>
  <c r="AN404" i="1"/>
  <c r="AO404" i="1" s="1"/>
  <c r="AN385" i="1"/>
  <c r="AO385" i="1" s="1"/>
  <c r="AN343" i="1"/>
  <c r="AO343" i="1" s="1"/>
  <c r="AN351" i="1"/>
  <c r="AO351" i="1" s="1"/>
  <c r="AN379" i="1"/>
  <c r="AO379" i="1" s="1"/>
  <c r="AN409" i="1"/>
  <c r="AO409" i="1" s="1"/>
  <c r="AN413" i="1"/>
  <c r="AO413" i="1" s="1"/>
  <c r="AN353" i="1"/>
  <c r="AO353" i="1" s="1"/>
  <c r="AN380" i="1"/>
  <c r="AO380" i="1" s="1"/>
  <c r="AN411" i="1"/>
  <c r="AO411" i="1" s="1"/>
  <c r="AN355" i="1"/>
  <c r="AO355" i="1" s="1"/>
  <c r="AN356" i="1"/>
  <c r="AO356" i="1" s="1"/>
  <c r="AN387" i="1"/>
  <c r="AO387" i="1" s="1"/>
  <c r="AN415" i="1"/>
  <c r="AO415" i="1" s="1"/>
  <c r="AN361" i="1"/>
  <c r="AO361" i="1" s="1"/>
  <c r="AN416" i="1"/>
  <c r="AO416" i="1" s="1"/>
  <c r="AN389" i="1"/>
  <c r="AO389" i="1" s="1"/>
  <c r="AN363" i="1"/>
  <c r="AO363" i="1" s="1"/>
  <c r="AN391" i="1"/>
  <c r="AO391" i="1" s="1"/>
  <c r="AN339" i="1"/>
  <c r="AO339" i="1" s="1"/>
  <c r="AN397" i="1"/>
  <c r="AO397" i="1" s="1"/>
  <c r="AN341" i="1"/>
  <c r="AO341" i="1" s="1"/>
  <c r="AN399" i="1"/>
  <c r="AO399" i="1" s="1"/>
  <c r="AN373" i="1"/>
  <c r="AO373" i="1" s="1"/>
  <c r="AN337" i="1"/>
  <c r="AO337" i="1" s="1"/>
  <c r="AN365" i="1"/>
  <c r="AO365" i="1" s="1"/>
  <c r="AN392" i="1"/>
  <c r="AO392" i="1" s="1"/>
  <c r="AN367" i="1"/>
  <c r="AO367" i="1" s="1"/>
  <c r="AN368" i="1"/>
  <c r="AO368" i="1" s="1"/>
  <c r="AN401" i="1"/>
  <c r="AO401" i="1" s="1"/>
  <c r="S26" i="3"/>
  <c r="T26" i="3" s="1"/>
  <c r="K50" i="2"/>
  <c r="K51" i="2" s="1"/>
  <c r="E50" i="2"/>
  <c r="E51" i="2" s="1"/>
  <c r="J50" i="2"/>
  <c r="J51" i="2" s="1"/>
  <c r="F50" i="2"/>
  <c r="F51" i="2" s="1"/>
  <c r="G50" i="2"/>
  <c r="G51" i="2" s="1"/>
  <c r="AK227" i="1"/>
  <c r="AL227" i="1" s="1"/>
  <c r="AM227" i="1" s="1"/>
  <c r="AK265" i="1"/>
  <c r="AL265" i="1" s="1"/>
  <c r="AM265" i="1" s="1"/>
  <c r="AK310" i="1"/>
  <c r="AL310" i="1" s="1"/>
  <c r="AM310" i="1" s="1"/>
  <c r="AK251" i="1"/>
  <c r="AL251" i="1" s="1"/>
  <c r="AM251" i="1" s="1"/>
  <c r="AK255" i="1"/>
  <c r="AL255" i="1" s="1"/>
  <c r="AM255" i="1" s="1"/>
  <c r="AK299" i="1"/>
  <c r="AL299" i="1" s="1"/>
  <c r="AM299" i="1" s="1"/>
  <c r="AK327" i="1"/>
  <c r="AL327" i="1" s="1"/>
  <c r="AM327" i="1" s="1"/>
  <c r="AK322" i="1"/>
  <c r="AL322" i="1" s="1"/>
  <c r="AM322" i="1" s="1"/>
  <c r="AK238" i="1"/>
  <c r="AL238" i="1" s="1"/>
  <c r="AM238" i="1" s="1"/>
  <c r="AK233" i="1"/>
  <c r="AL233" i="1" s="1"/>
  <c r="AM233" i="1" s="1"/>
  <c r="AK266" i="1"/>
  <c r="AL266" i="1" s="1"/>
  <c r="AM266" i="1" s="1"/>
  <c r="AK261" i="1"/>
  <c r="AL261" i="1" s="1"/>
  <c r="AM261" i="1" s="1"/>
  <c r="AK279" i="1"/>
  <c r="AL279" i="1" s="1"/>
  <c r="AM279" i="1" s="1"/>
  <c r="AK306" i="1"/>
  <c r="AL306" i="1" s="1"/>
  <c r="AM306" i="1" s="1"/>
  <c r="AK300" i="1"/>
  <c r="AL300" i="1" s="1"/>
  <c r="AM300" i="1" s="1"/>
  <c r="AK328" i="1"/>
  <c r="AL328" i="1" s="1"/>
  <c r="AM328" i="1" s="1"/>
  <c r="AK312" i="1"/>
  <c r="AL312" i="1" s="1"/>
  <c r="AM312" i="1" s="1"/>
  <c r="AK284" i="1"/>
  <c r="AL284" i="1" s="1"/>
  <c r="AM284" i="1" s="1"/>
  <c r="AK331" i="1"/>
  <c r="AL331" i="1" s="1"/>
  <c r="AM331" i="1" s="1"/>
  <c r="AK267" i="1"/>
  <c r="AL267" i="1" s="1"/>
  <c r="AM267" i="1" s="1"/>
  <c r="AK262" i="1"/>
  <c r="AL262" i="1" s="1"/>
  <c r="AM262" i="1" s="1"/>
  <c r="AK280" i="1"/>
  <c r="AL280" i="1" s="1"/>
  <c r="AM280" i="1" s="1"/>
  <c r="AK248" i="1"/>
  <c r="AL248" i="1" s="1"/>
  <c r="AM248" i="1" s="1"/>
  <c r="AK301" i="1"/>
  <c r="AL301" i="1" s="1"/>
  <c r="AM301" i="1" s="1"/>
  <c r="AK292" i="1"/>
  <c r="AL292" i="1" s="1"/>
  <c r="AM292" i="1" s="1"/>
  <c r="AK314" i="1"/>
  <c r="AL314" i="1" s="1"/>
  <c r="AM314" i="1" s="1"/>
  <c r="AK246" i="1"/>
  <c r="AL246" i="1" s="1"/>
  <c r="AM246" i="1" s="1"/>
  <c r="AK234" i="1"/>
  <c r="AL234" i="1" s="1"/>
  <c r="AM234" i="1" s="1"/>
  <c r="AK330" i="1"/>
  <c r="AL330" i="1" s="1"/>
  <c r="AM330" i="1" s="1"/>
  <c r="AK237" i="1"/>
  <c r="AL237" i="1" s="1"/>
  <c r="AM237" i="1" s="1"/>
  <c r="AK307" i="1"/>
  <c r="AL307" i="1" s="1"/>
  <c r="AM307" i="1" s="1"/>
  <c r="AK249" i="1"/>
  <c r="AL249" i="1" s="1"/>
  <c r="AM249" i="1" s="1"/>
  <c r="AK244" i="1"/>
  <c r="AL244" i="1" s="1"/>
  <c r="AM244" i="1" s="1"/>
  <c r="AK258" i="1"/>
  <c r="AL258" i="1" s="1"/>
  <c r="AM258" i="1" s="1"/>
  <c r="AK316" i="1"/>
  <c r="AL316" i="1" s="1"/>
  <c r="AM316" i="1" s="1"/>
  <c r="AK289" i="1"/>
  <c r="AL289" i="1" s="1"/>
  <c r="AM289" i="1" s="1"/>
  <c r="AK235" i="1"/>
  <c r="AL235" i="1" s="1"/>
  <c r="AM235" i="1" s="1"/>
  <c r="AK242" i="1"/>
  <c r="AL242" i="1" s="1"/>
  <c r="AM242" i="1" s="1"/>
  <c r="AK231" i="1"/>
  <c r="AL231" i="1" s="1"/>
  <c r="AM231" i="1" s="1"/>
  <c r="AK252" i="1"/>
  <c r="AL252" i="1" s="1"/>
  <c r="AM252" i="1" s="1"/>
  <c r="AK276" i="1"/>
  <c r="AL276" i="1" s="1"/>
  <c r="AM276" i="1" s="1"/>
  <c r="AK245" i="1"/>
  <c r="AL245" i="1" s="1"/>
  <c r="AM245" i="1" s="1"/>
  <c r="AK259" i="1"/>
  <c r="AL259" i="1" s="1"/>
  <c r="AM259" i="1" s="1"/>
  <c r="AK324" i="1"/>
  <c r="AL324" i="1" s="1"/>
  <c r="AM324" i="1" s="1"/>
  <c r="AK288" i="1"/>
  <c r="AL288" i="1" s="1"/>
  <c r="AM288" i="1" s="1"/>
  <c r="AK268" i="1"/>
  <c r="AL268" i="1" s="1"/>
  <c r="AM268" i="1" s="1"/>
  <c r="AK264" i="1"/>
  <c r="AL264" i="1" s="1"/>
  <c r="AM264" i="1" s="1"/>
  <c r="AK254" i="1"/>
  <c r="AL254" i="1" s="1"/>
  <c r="AM254" i="1" s="1"/>
  <c r="AK286" i="1"/>
  <c r="AL286" i="1" s="1"/>
  <c r="AM286" i="1" s="1"/>
  <c r="AK273" i="1"/>
  <c r="AL273" i="1" s="1"/>
  <c r="AM273" i="1" s="1"/>
  <c r="AK295" i="1"/>
  <c r="AL295" i="1" s="1"/>
  <c r="AM295" i="1" s="1"/>
  <c r="AK317" i="1"/>
  <c r="AL317" i="1" s="1"/>
  <c r="AM317" i="1" s="1"/>
  <c r="AK291" i="1"/>
  <c r="AL291" i="1" s="1"/>
  <c r="AM291" i="1" s="1"/>
  <c r="AK287" i="1"/>
  <c r="AL287" i="1" s="1"/>
  <c r="AM287" i="1" s="1"/>
  <c r="AK232" i="1"/>
  <c r="AL232" i="1" s="1"/>
  <c r="AM232" i="1" s="1"/>
  <c r="AK329" i="1"/>
  <c r="AL329" i="1" s="1"/>
  <c r="AM329" i="1" s="1"/>
  <c r="AK250" i="1"/>
  <c r="AL250" i="1" s="1"/>
  <c r="AM250" i="1" s="1"/>
  <c r="AK305" i="1"/>
  <c r="AL305" i="1" s="1"/>
  <c r="AM305" i="1" s="1"/>
  <c r="AK298" i="1"/>
  <c r="AL298" i="1" s="1"/>
  <c r="AM298" i="1" s="1"/>
  <c r="AK326" i="1"/>
  <c r="AL326" i="1" s="1"/>
  <c r="AM326" i="1" s="1"/>
  <c r="AK321" i="1"/>
  <c r="AL321" i="1" s="1"/>
  <c r="AM321" i="1" s="1"/>
  <c r="AK230" i="1"/>
  <c r="AL230" i="1" s="1"/>
  <c r="AM230" i="1" s="1"/>
  <c r="AK247" i="1"/>
  <c r="AL247" i="1" s="1"/>
  <c r="AM247" i="1" s="1"/>
  <c r="AK225" i="1"/>
  <c r="AL225" i="1" s="1"/>
  <c r="AM225" i="1" s="1"/>
  <c r="AK309" i="1"/>
  <c r="AL309" i="1" s="1"/>
  <c r="AM309" i="1" s="1"/>
  <c r="AK281" i="1"/>
  <c r="AL281" i="1" s="1"/>
  <c r="AM281" i="1" s="1"/>
  <c r="AK285" i="1"/>
  <c r="AL285" i="1" s="1"/>
  <c r="AM285" i="1" s="1"/>
  <c r="AK272" i="1"/>
  <c r="AL272" i="1" s="1"/>
  <c r="AM272" i="1" s="1"/>
  <c r="AK325" i="1"/>
  <c r="AL325" i="1" s="1"/>
  <c r="AM325" i="1" s="1"/>
  <c r="AK226" i="1"/>
  <c r="AL226" i="1" s="1"/>
  <c r="AM226" i="1" s="1"/>
  <c r="AK263" i="1"/>
  <c r="AL263" i="1" s="1"/>
  <c r="AM263" i="1" s="1"/>
  <c r="AK282" i="1"/>
  <c r="AL282" i="1" s="1"/>
  <c r="AM282" i="1" s="1"/>
  <c r="AK275" i="1"/>
  <c r="AL275" i="1" s="1"/>
  <c r="AM275" i="1" s="1"/>
  <c r="AK294" i="1"/>
  <c r="AL294" i="1" s="1"/>
  <c r="AM294" i="1" s="1"/>
  <c r="AK269" i="1"/>
  <c r="AL269" i="1" s="1"/>
  <c r="AM269" i="1" s="1"/>
  <c r="AK320" i="1"/>
  <c r="AL320" i="1" s="1"/>
  <c r="AM320" i="1" s="1"/>
  <c r="AK229" i="1"/>
  <c r="AL229" i="1" s="1"/>
  <c r="AM229" i="1" s="1"/>
  <c r="AK256" i="1"/>
  <c r="AL256" i="1" s="1"/>
  <c r="AM256" i="1" s="1"/>
  <c r="AK236" i="1"/>
  <c r="AL236" i="1" s="1"/>
  <c r="AM236" i="1" s="1"/>
  <c r="AK240" i="1"/>
  <c r="AL240" i="1" s="1"/>
  <c r="AM240" i="1" s="1"/>
  <c r="AK271" i="1"/>
  <c r="AL271" i="1" s="1"/>
  <c r="AM271" i="1" s="1"/>
  <c r="AK290" i="1"/>
  <c r="AL290" i="1" s="1"/>
  <c r="AM290" i="1" s="1"/>
  <c r="AK243" i="1"/>
  <c r="AL243" i="1" s="1"/>
  <c r="AM243" i="1" s="1"/>
  <c r="AK283" i="1"/>
  <c r="AL283" i="1" s="1"/>
  <c r="AM283" i="1" s="1"/>
  <c r="AK241" i="1"/>
  <c r="AL241" i="1" s="1"/>
  <c r="AM241" i="1" s="1"/>
  <c r="AK308" i="1"/>
  <c r="AL308" i="1" s="1"/>
  <c r="AM308" i="1" s="1"/>
  <c r="AK260" i="1"/>
  <c r="AL260" i="1" s="1"/>
  <c r="AM260" i="1" s="1"/>
  <c r="AK318" i="1"/>
  <c r="AL318" i="1" s="1"/>
  <c r="AM318" i="1" s="1"/>
  <c r="AK315" i="1"/>
  <c r="AL315" i="1" s="1"/>
  <c r="AM315" i="1" s="1"/>
  <c r="AK270" i="1"/>
  <c r="AL270" i="1" s="1"/>
  <c r="AM270" i="1" s="1"/>
  <c r="AK278" i="1"/>
  <c r="AL278" i="1" s="1"/>
  <c r="AM278" i="1" s="1"/>
  <c r="AK274" i="1"/>
  <c r="AL274" i="1" s="1"/>
  <c r="AM274" i="1" s="1"/>
  <c r="AK228" i="1"/>
  <c r="AL228" i="1" s="1"/>
  <c r="AM228" i="1" s="1"/>
  <c r="AK311" i="1"/>
  <c r="AL311" i="1" s="1"/>
  <c r="AM311" i="1" s="1"/>
  <c r="AK239" i="1"/>
  <c r="AL239" i="1" s="1"/>
  <c r="AM239" i="1" s="1"/>
  <c r="AK277" i="1"/>
  <c r="AL277" i="1" s="1"/>
  <c r="AM277" i="1" s="1"/>
  <c r="AK296" i="1"/>
  <c r="AL296" i="1" s="1"/>
  <c r="AM296" i="1" s="1"/>
  <c r="AK293" i="1"/>
  <c r="AL293" i="1" s="1"/>
  <c r="AM293" i="1" s="1"/>
  <c r="AK319" i="1"/>
  <c r="AL319" i="1" s="1"/>
  <c r="AM319" i="1" s="1"/>
  <c r="AK313" i="1"/>
  <c r="AL313" i="1" s="1"/>
  <c r="AM313" i="1" s="1"/>
  <c r="AK303" i="1"/>
  <c r="AL303" i="1" s="1"/>
  <c r="AM303" i="1" s="1"/>
  <c r="AK302" i="1"/>
  <c r="AL302" i="1" s="1"/>
  <c r="AM302" i="1" s="1"/>
  <c r="AK297" i="1"/>
  <c r="AL297" i="1" s="1"/>
  <c r="AM297" i="1" s="1"/>
  <c r="AK323" i="1"/>
  <c r="AL323" i="1" s="1"/>
  <c r="AM323" i="1" s="1"/>
  <c r="AK257" i="1"/>
  <c r="AL257" i="1" s="1"/>
  <c r="AM257" i="1" s="1"/>
  <c r="AK253" i="1"/>
  <c r="AL253" i="1" s="1"/>
  <c r="AM253" i="1" s="1"/>
  <c r="AK304" i="1"/>
  <c r="AL304" i="1" s="1"/>
  <c r="AM304" i="1" s="1"/>
  <c r="R23" i="3"/>
  <c r="AK69" i="1"/>
  <c r="AL69" i="1" s="1"/>
  <c r="AM69" i="1" s="1"/>
  <c r="AK93" i="1"/>
  <c r="AL93" i="1" s="1"/>
  <c r="AM93" i="1" s="1"/>
  <c r="C22" i="2"/>
  <c r="AN132" i="1"/>
  <c r="AO132" i="1" s="1"/>
  <c r="AN137" i="1"/>
  <c r="AO137" i="1" s="1"/>
  <c r="AN128" i="1"/>
  <c r="AO128" i="1" s="1"/>
  <c r="AN138" i="1"/>
  <c r="AO138" i="1" s="1"/>
  <c r="AN129" i="1"/>
  <c r="AO129" i="1" s="1"/>
  <c r="AN136" i="1"/>
  <c r="AO136" i="1" s="1"/>
  <c r="AN147" i="1"/>
  <c r="AO147" i="1" s="1"/>
  <c r="AN130" i="1"/>
  <c r="AO130" i="1" s="1"/>
  <c r="AN131" i="1"/>
  <c r="AO131" i="1" s="1"/>
  <c r="AN134" i="1"/>
  <c r="AO134" i="1" s="1"/>
  <c r="AN144" i="1"/>
  <c r="AO144" i="1" s="1"/>
  <c r="AN135" i="1"/>
  <c r="AO135" i="1" s="1"/>
  <c r="AN142" i="1"/>
  <c r="AO142" i="1" s="1"/>
  <c r="AN127" i="1"/>
  <c r="AO127" i="1" s="1"/>
  <c r="AN143" i="1"/>
  <c r="AO143" i="1" s="1"/>
  <c r="AN139" i="1"/>
  <c r="AO139" i="1" s="1"/>
  <c r="AN133" i="1"/>
  <c r="AO133" i="1" s="1"/>
  <c r="AN140" i="1"/>
  <c r="AO140" i="1" s="1"/>
  <c r="AN141" i="1"/>
  <c r="AO141" i="1" s="1"/>
  <c r="AN145" i="1"/>
  <c r="AO145" i="1" s="1"/>
  <c r="AN146" i="1"/>
  <c r="AO146" i="1" s="1"/>
  <c r="G22" i="2"/>
  <c r="F22" i="2"/>
  <c r="F23" i="2" s="1"/>
  <c r="E22" i="2"/>
  <c r="D22" i="2"/>
  <c r="D23" i="2" s="1"/>
  <c r="S19" i="3"/>
  <c r="T19" i="3" s="1"/>
  <c r="AN68" i="1"/>
  <c r="AO68" i="1" s="1"/>
  <c r="AK117" i="1"/>
  <c r="AL117" i="1" s="1"/>
  <c r="AM117" i="1" s="1"/>
  <c r="P9" i="2"/>
  <c r="U10" i="2" s="1"/>
  <c r="D31" i="2"/>
  <c r="AK116" i="1"/>
  <c r="AL116" i="1" s="1"/>
  <c r="AM116" i="1" s="1"/>
  <c r="C54" i="2"/>
  <c r="C55" i="2" s="1"/>
  <c r="AN433" i="1"/>
  <c r="AO433" i="1" s="1"/>
  <c r="AN445" i="1"/>
  <c r="AO445" i="1" s="1"/>
  <c r="AN457" i="1"/>
  <c r="AO457" i="1" s="1"/>
  <c r="AN469" i="1"/>
  <c r="AO469" i="1" s="1"/>
  <c r="AN481" i="1"/>
  <c r="AO481" i="1" s="1"/>
  <c r="AN493" i="1"/>
  <c r="AO493" i="1" s="1"/>
  <c r="AN505" i="1"/>
  <c r="AO505" i="1" s="1"/>
  <c r="AN422" i="1"/>
  <c r="AO422" i="1" s="1"/>
  <c r="AN434" i="1"/>
  <c r="AO434" i="1" s="1"/>
  <c r="AN446" i="1"/>
  <c r="AO446" i="1" s="1"/>
  <c r="AN458" i="1"/>
  <c r="AO458" i="1" s="1"/>
  <c r="AN470" i="1"/>
  <c r="AO470" i="1" s="1"/>
  <c r="AN482" i="1"/>
  <c r="AO482" i="1" s="1"/>
  <c r="AN494" i="1"/>
  <c r="AO494" i="1" s="1"/>
  <c r="AN421" i="1"/>
  <c r="AO421" i="1" s="1"/>
  <c r="AN423" i="1"/>
  <c r="AO423" i="1" s="1"/>
  <c r="AN435" i="1"/>
  <c r="AO435" i="1" s="1"/>
  <c r="AN447" i="1"/>
  <c r="AO447" i="1" s="1"/>
  <c r="AN459" i="1"/>
  <c r="AO459" i="1" s="1"/>
  <c r="AN471" i="1"/>
  <c r="AO471" i="1" s="1"/>
  <c r="AN483" i="1"/>
  <c r="AO483" i="1" s="1"/>
  <c r="AN495" i="1"/>
  <c r="AO495" i="1" s="1"/>
  <c r="AN425" i="1"/>
  <c r="AO425" i="1" s="1"/>
  <c r="AN437" i="1"/>
  <c r="AO437" i="1" s="1"/>
  <c r="AN449" i="1"/>
  <c r="AO449" i="1" s="1"/>
  <c r="AN461" i="1"/>
  <c r="AO461" i="1" s="1"/>
  <c r="AN473" i="1"/>
  <c r="AO473" i="1" s="1"/>
  <c r="AN485" i="1"/>
  <c r="AO485" i="1" s="1"/>
  <c r="AN497" i="1"/>
  <c r="AO497" i="1" s="1"/>
  <c r="AN426" i="1"/>
  <c r="AO426" i="1" s="1"/>
  <c r="AN438" i="1"/>
  <c r="AO438" i="1" s="1"/>
  <c r="AN450" i="1"/>
  <c r="AO450" i="1" s="1"/>
  <c r="AN462" i="1"/>
  <c r="AO462" i="1" s="1"/>
  <c r="AN474" i="1"/>
  <c r="AO474" i="1" s="1"/>
  <c r="AN486" i="1"/>
  <c r="AO486" i="1" s="1"/>
  <c r="AN498" i="1"/>
  <c r="AO498" i="1" s="1"/>
  <c r="AN427" i="1"/>
  <c r="AO427" i="1" s="1"/>
  <c r="AN439" i="1"/>
  <c r="AO439" i="1" s="1"/>
  <c r="AN451" i="1"/>
  <c r="AO451" i="1" s="1"/>
  <c r="AN463" i="1"/>
  <c r="AO463" i="1" s="1"/>
  <c r="AN475" i="1"/>
  <c r="AO475" i="1" s="1"/>
  <c r="AN487" i="1"/>
  <c r="AO487" i="1" s="1"/>
  <c r="AN499" i="1"/>
  <c r="AO499" i="1" s="1"/>
  <c r="AN428" i="1"/>
  <c r="AO428" i="1" s="1"/>
  <c r="AN440" i="1"/>
  <c r="AO440" i="1" s="1"/>
  <c r="AN452" i="1"/>
  <c r="AO452" i="1" s="1"/>
  <c r="AN464" i="1"/>
  <c r="AO464" i="1" s="1"/>
  <c r="AN476" i="1"/>
  <c r="AO476" i="1" s="1"/>
  <c r="AN488" i="1"/>
  <c r="AO488" i="1" s="1"/>
  <c r="AN429" i="1"/>
  <c r="AO429" i="1" s="1"/>
  <c r="AN441" i="1"/>
  <c r="AO441" i="1" s="1"/>
  <c r="AN453" i="1"/>
  <c r="AO453" i="1" s="1"/>
  <c r="AN465" i="1"/>
  <c r="AO465" i="1" s="1"/>
  <c r="AN477" i="1"/>
  <c r="AO477" i="1" s="1"/>
  <c r="AN489" i="1"/>
  <c r="AO489" i="1" s="1"/>
  <c r="AN501" i="1"/>
  <c r="AO501" i="1" s="1"/>
  <c r="AN432" i="1"/>
  <c r="AO432" i="1" s="1"/>
  <c r="AN444" i="1"/>
  <c r="AO444" i="1" s="1"/>
  <c r="AN456" i="1"/>
  <c r="AO456" i="1" s="1"/>
  <c r="AN468" i="1"/>
  <c r="AO468" i="1" s="1"/>
  <c r="AN480" i="1"/>
  <c r="AO480" i="1" s="1"/>
  <c r="AN492" i="1"/>
  <c r="AO492" i="1" s="1"/>
  <c r="AN504" i="1"/>
  <c r="AO504" i="1" s="1"/>
  <c r="AN436" i="1"/>
  <c r="AO436" i="1" s="1"/>
  <c r="AN484" i="1"/>
  <c r="AO484" i="1" s="1"/>
  <c r="AN442" i="1"/>
  <c r="AO442" i="1" s="1"/>
  <c r="AN490" i="1"/>
  <c r="AO490" i="1" s="1"/>
  <c r="AN500" i="1"/>
  <c r="AO500" i="1" s="1"/>
  <c r="AN431" i="1"/>
  <c r="AO431" i="1" s="1"/>
  <c r="AN443" i="1"/>
  <c r="AO443" i="1" s="1"/>
  <c r="AN491" i="1"/>
  <c r="AO491" i="1" s="1"/>
  <c r="AN454" i="1"/>
  <c r="AO454" i="1" s="1"/>
  <c r="AN448" i="1"/>
  <c r="AO448" i="1" s="1"/>
  <c r="AN496" i="1"/>
  <c r="AO496" i="1" s="1"/>
  <c r="AN455" i="1"/>
  <c r="AO455" i="1" s="1"/>
  <c r="AN502" i="1"/>
  <c r="AO502" i="1" s="1"/>
  <c r="AN460" i="1"/>
  <c r="AO460" i="1" s="1"/>
  <c r="AN503" i="1"/>
  <c r="AO503" i="1" s="1"/>
  <c r="AN479" i="1"/>
  <c r="AO479" i="1" s="1"/>
  <c r="AN466" i="1"/>
  <c r="AO466" i="1" s="1"/>
  <c r="AN472" i="1"/>
  <c r="AO472" i="1" s="1"/>
  <c r="AN430" i="1"/>
  <c r="AO430" i="1" s="1"/>
  <c r="AN467" i="1"/>
  <c r="AO467" i="1" s="1"/>
  <c r="AN424" i="1"/>
  <c r="AO424" i="1" s="1"/>
  <c r="AN478" i="1"/>
  <c r="AO478" i="1" s="1"/>
  <c r="AN69" i="1"/>
  <c r="AO69" i="1" s="1"/>
  <c r="S27" i="3"/>
  <c r="T27" i="3" s="1"/>
  <c r="AN70" i="1"/>
  <c r="AO70" i="1" s="1"/>
  <c r="AN71" i="1"/>
  <c r="AO71" i="1" s="1"/>
  <c r="AN73" i="1"/>
  <c r="AO73" i="1" s="1"/>
  <c r="AN66" i="1"/>
  <c r="AO66" i="1" s="1"/>
  <c r="AP66" i="1" s="1"/>
  <c r="AN72" i="1"/>
  <c r="AO72" i="1" s="1"/>
  <c r="AN67" i="1"/>
  <c r="AO67" i="1" s="1"/>
  <c r="AK88" i="1"/>
  <c r="AL88" i="1" s="1"/>
  <c r="AM88" i="1" s="1"/>
  <c r="AK110" i="1"/>
  <c r="AL110" i="1" s="1"/>
  <c r="AM110" i="1" s="1"/>
  <c r="AK71" i="1"/>
  <c r="AL71" i="1" s="1"/>
  <c r="AM71" i="1" s="1"/>
  <c r="AK72" i="1"/>
  <c r="AL72" i="1" s="1"/>
  <c r="AM72" i="1" s="1"/>
  <c r="AK68" i="1"/>
  <c r="AL68" i="1" s="1"/>
  <c r="AM68" i="1" s="1"/>
  <c r="AK73" i="1"/>
  <c r="AL73" i="1" s="1"/>
  <c r="AM73" i="1" s="1"/>
  <c r="AK67" i="1"/>
  <c r="AL67" i="1" s="1"/>
  <c r="AM67" i="1" s="1"/>
  <c r="R24" i="3"/>
  <c r="I54" i="2"/>
  <c r="AK109" i="1"/>
  <c r="AL109" i="1" s="1"/>
  <c r="AM109" i="1" s="1"/>
  <c r="E54" i="2"/>
  <c r="E55" i="2" s="1"/>
  <c r="AK544" i="1"/>
  <c r="AL544" i="1" s="1"/>
  <c r="AM544" i="1" s="1"/>
  <c r="AK543" i="1"/>
  <c r="AL543" i="1" s="1"/>
  <c r="AM543" i="1" s="1"/>
  <c r="R28" i="3"/>
  <c r="V28" i="3" s="1"/>
  <c r="R10" i="2"/>
  <c r="N34" i="2"/>
  <c r="N35" i="2" s="1"/>
  <c r="F34" i="2"/>
  <c r="F35" i="2" s="1"/>
  <c r="M34" i="2"/>
  <c r="M35" i="2" s="1"/>
  <c r="E34" i="2"/>
  <c r="E35" i="2" s="1"/>
  <c r="C31" i="2"/>
  <c r="AK94" i="1"/>
  <c r="AL94" i="1" s="1"/>
  <c r="AM94" i="1" s="1"/>
  <c r="AS515" i="1"/>
  <c r="AT515" i="1" s="1"/>
  <c r="AK96" i="1"/>
  <c r="AL96" i="1" s="1"/>
  <c r="AM96" i="1" s="1"/>
  <c r="R3" i="2"/>
  <c r="P3" i="2"/>
  <c r="AK108" i="1"/>
  <c r="AL108" i="1" s="1"/>
  <c r="AM108" i="1" s="1"/>
  <c r="H23" i="2"/>
  <c r="C58" i="2"/>
  <c r="C59" i="2" s="1"/>
  <c r="R21" i="3"/>
  <c r="AK125" i="1"/>
  <c r="AL125" i="1" s="1"/>
  <c r="AM125" i="1" s="1"/>
  <c r="M30" i="2"/>
  <c r="AN508" i="1"/>
  <c r="AO508" i="1" s="1"/>
  <c r="AN520" i="1"/>
  <c r="AO520" i="1" s="1"/>
  <c r="AN532" i="1"/>
  <c r="AO532" i="1" s="1"/>
  <c r="AN509" i="1"/>
  <c r="AO509" i="1" s="1"/>
  <c r="AN521" i="1"/>
  <c r="AO521" i="1" s="1"/>
  <c r="AN533" i="1"/>
  <c r="AO533" i="1" s="1"/>
  <c r="AN510" i="1"/>
  <c r="AO510" i="1" s="1"/>
  <c r="AN522" i="1"/>
  <c r="AO522" i="1" s="1"/>
  <c r="AN534" i="1"/>
  <c r="AO534" i="1" s="1"/>
  <c r="AN512" i="1"/>
  <c r="AO512" i="1" s="1"/>
  <c r="AN524" i="1"/>
  <c r="AO524" i="1" s="1"/>
  <c r="AN536" i="1"/>
  <c r="AO536" i="1" s="1"/>
  <c r="AN513" i="1"/>
  <c r="AO513" i="1" s="1"/>
  <c r="AN525" i="1"/>
  <c r="AO525" i="1" s="1"/>
  <c r="AN537" i="1"/>
  <c r="AO537" i="1" s="1"/>
  <c r="AN514" i="1"/>
  <c r="AO514" i="1" s="1"/>
  <c r="AN526" i="1"/>
  <c r="AO526" i="1" s="1"/>
  <c r="AN538" i="1"/>
  <c r="AO538" i="1" s="1"/>
  <c r="AN515" i="1"/>
  <c r="AO515" i="1" s="1"/>
  <c r="AN527" i="1"/>
  <c r="AO527" i="1" s="1"/>
  <c r="AN539" i="1"/>
  <c r="AO539" i="1" s="1"/>
  <c r="AN516" i="1"/>
  <c r="AO516" i="1" s="1"/>
  <c r="AN528" i="1"/>
  <c r="AO528" i="1" s="1"/>
  <c r="AN540" i="1"/>
  <c r="AO540" i="1" s="1"/>
  <c r="AN518" i="1"/>
  <c r="AO518" i="1" s="1"/>
  <c r="AN519" i="1"/>
  <c r="AO519" i="1" s="1"/>
  <c r="AN531" i="1"/>
  <c r="AO531" i="1" s="1"/>
  <c r="AN541" i="1"/>
  <c r="AO541" i="1" s="1"/>
  <c r="AN507" i="1"/>
  <c r="AO507" i="1" s="1"/>
  <c r="AN511" i="1"/>
  <c r="AO511" i="1" s="1"/>
  <c r="AN517" i="1"/>
  <c r="AO517" i="1" s="1"/>
  <c r="AN535" i="1"/>
  <c r="AO535" i="1" s="1"/>
  <c r="AN523" i="1"/>
  <c r="AO523" i="1" s="1"/>
  <c r="AN529" i="1"/>
  <c r="AO529" i="1" s="1"/>
  <c r="AN530" i="1"/>
  <c r="AO530" i="1" s="1"/>
  <c r="AS518" i="1"/>
  <c r="M23" i="2"/>
  <c r="I55" i="2"/>
  <c r="E23" i="2"/>
  <c r="AS513" i="1"/>
  <c r="AT513" i="1" s="1"/>
  <c r="AS512" i="1"/>
  <c r="AS149" i="1"/>
  <c r="AT149" i="1" s="1"/>
  <c r="AS446" i="1"/>
  <c r="AS472" i="1"/>
  <c r="AS474" i="1"/>
  <c r="AS471" i="1"/>
  <c r="AS443" i="1"/>
  <c r="AS458" i="1"/>
  <c r="AS484" i="1"/>
  <c r="AS478" i="1"/>
  <c r="AS433" i="1"/>
  <c r="AS444" i="1"/>
  <c r="AS505" i="1"/>
  <c r="AS445" i="1"/>
  <c r="AS490" i="1"/>
  <c r="AS456" i="1"/>
  <c r="AS455" i="1"/>
  <c r="AS457" i="1"/>
  <c r="AS495" i="1"/>
  <c r="AS468" i="1"/>
  <c r="AS421" i="1"/>
  <c r="AS467" i="1"/>
  <c r="AS503" i="1"/>
  <c r="AS440" i="1"/>
  <c r="AS492" i="1"/>
  <c r="AS441" i="1"/>
  <c r="AS491" i="1"/>
  <c r="AS493" i="1"/>
  <c r="AS442" i="1"/>
  <c r="AS449" i="1"/>
  <c r="AS452" i="1"/>
  <c r="AS447" i="1"/>
  <c r="AS461" i="1"/>
  <c r="AS464" i="1"/>
  <c r="AS454" i="1"/>
  <c r="AS473" i="1"/>
  <c r="AS422" i="1"/>
  <c r="AS448" i="1"/>
  <c r="AS450" i="1"/>
  <c r="AS476" i="1"/>
  <c r="AS459" i="1"/>
  <c r="AS434" i="1"/>
  <c r="AS460" i="1"/>
  <c r="AS462" i="1"/>
  <c r="AS488" i="1"/>
  <c r="AS466" i="1"/>
  <c r="AS399" i="1"/>
  <c r="AS402" i="1"/>
  <c r="AS404" i="1"/>
  <c r="AS398" i="1"/>
  <c r="AS403" i="1"/>
  <c r="AS400" i="1"/>
  <c r="AS387" i="1"/>
  <c r="AS405" i="1"/>
  <c r="AS401" i="1"/>
  <c r="AO28" i="1"/>
  <c r="AS388" i="1"/>
  <c r="AS364" i="1"/>
  <c r="AS371" i="1"/>
  <c r="AS409" i="1"/>
  <c r="AS384" i="1"/>
  <c r="AS372" i="1"/>
  <c r="AS383" i="1"/>
  <c r="AS381" i="1"/>
  <c r="AS366" i="1"/>
  <c r="AS287" i="1"/>
  <c r="AS363" i="1"/>
  <c r="AS370" i="1"/>
  <c r="AS360" i="1"/>
  <c r="AS377" i="1"/>
  <c r="AS362" i="1"/>
  <c r="AS361" i="1"/>
  <c r="AS406" i="1"/>
  <c r="AS375" i="1"/>
  <c r="AS385" i="1"/>
  <c r="AS415" i="1"/>
  <c r="AS380" i="1"/>
  <c r="AS336" i="1"/>
  <c r="AS386" i="1"/>
  <c r="AS418" i="1"/>
  <c r="AS389" i="1"/>
  <c r="AS338" i="1"/>
  <c r="AS354" i="1"/>
  <c r="AS337" i="1"/>
  <c r="AS374" i="1"/>
  <c r="AS340" i="1"/>
  <c r="AS396" i="1"/>
  <c r="AS397" i="1"/>
  <c r="AS225" i="1"/>
  <c r="AT225" i="1" s="1"/>
  <c r="AS342" i="1"/>
  <c r="AS180" i="1"/>
  <c r="AS339" i="1"/>
  <c r="AS351" i="1"/>
  <c r="AS316" i="1"/>
  <c r="AS267" i="1"/>
  <c r="AS322" i="1"/>
  <c r="AS325" i="1"/>
  <c r="AS262" i="1"/>
  <c r="AS313" i="1"/>
  <c r="AS314" i="1"/>
  <c r="AS263" i="1"/>
  <c r="AS269" i="1"/>
  <c r="AT269" i="1" s="1"/>
  <c r="AS327" i="1"/>
  <c r="AS310" i="1"/>
  <c r="AS304" i="1"/>
  <c r="AS329" i="1"/>
  <c r="AS254" i="1"/>
  <c r="AS318" i="1"/>
  <c r="AS282" i="1"/>
  <c r="AS324" i="1"/>
  <c r="AS264" i="1"/>
  <c r="AS261" i="1"/>
  <c r="AS299" i="1"/>
  <c r="AS276" i="1"/>
  <c r="AS315" i="1"/>
  <c r="AS303" i="1"/>
  <c r="AS250" i="1"/>
  <c r="AS233" i="1"/>
  <c r="AT233" i="1" s="1"/>
  <c r="AS227" i="1"/>
  <c r="AS286" i="1"/>
  <c r="AS228" i="1"/>
  <c r="AS260" i="1"/>
  <c r="AS290" i="1"/>
  <c r="AS243" i="1"/>
  <c r="AS319" i="1"/>
  <c r="AS240" i="1"/>
  <c r="AS294" i="1"/>
  <c r="AS288" i="1"/>
  <c r="AS258" i="1"/>
  <c r="AT258" i="1" s="1"/>
  <c r="AS266" i="1"/>
  <c r="AS154" i="1"/>
  <c r="AO46" i="1"/>
  <c r="AO37" i="1"/>
  <c r="AO57" i="1"/>
  <c r="AO39" i="1"/>
  <c r="AO47" i="1"/>
  <c r="AO29" i="1"/>
  <c r="AO61" i="1"/>
  <c r="AO27" i="1"/>
  <c r="AO60" i="1"/>
  <c r="AO63" i="1"/>
  <c r="AO53" i="1"/>
  <c r="AO33" i="1"/>
  <c r="AO44" i="1"/>
  <c r="AO51" i="1"/>
  <c r="AO58" i="1"/>
  <c r="AO64" i="1"/>
  <c r="AO45" i="1"/>
  <c r="AO59" i="1"/>
  <c r="AO43" i="1"/>
  <c r="AO38" i="1"/>
  <c r="AO32" i="1"/>
  <c r="AO36" i="1"/>
  <c r="AO54" i="1"/>
  <c r="AO42" i="1"/>
  <c r="AO41" i="1"/>
  <c r="AO40" i="1"/>
  <c r="AO48" i="1"/>
  <c r="AO52" i="1"/>
  <c r="AO35" i="1"/>
  <c r="AO30" i="1"/>
  <c r="AO55" i="1"/>
  <c r="AO49" i="1"/>
  <c r="AO34" i="1"/>
  <c r="AO56" i="1"/>
  <c r="AO31" i="1"/>
  <c r="AO50" i="1"/>
  <c r="AO62" i="1"/>
  <c r="AS140" i="1"/>
  <c r="AS142" i="1"/>
  <c r="AS138" i="1"/>
  <c r="AS141" i="1"/>
  <c r="AS139" i="1"/>
  <c r="AS127" i="1"/>
  <c r="AS132" i="1"/>
  <c r="AS133" i="1"/>
  <c r="AS136" i="1"/>
  <c r="AS137" i="1"/>
  <c r="AS134" i="1"/>
  <c r="AI98" i="1"/>
  <c r="AS98" i="1" s="1"/>
  <c r="AI94" i="1"/>
  <c r="AI114" i="1"/>
  <c r="AI91" i="1"/>
  <c r="AI85" i="1"/>
  <c r="AS85" i="1" s="1"/>
  <c r="AI83" i="1"/>
  <c r="AI80" i="1"/>
  <c r="AI82" i="1"/>
  <c r="AI77" i="1"/>
  <c r="AI93" i="1"/>
  <c r="AS93" i="1" s="1"/>
  <c r="AI109" i="1"/>
  <c r="AI103" i="1"/>
  <c r="AI89" i="1"/>
  <c r="AS89" i="1" s="1"/>
  <c r="AI110" i="1"/>
  <c r="AI104" i="1"/>
  <c r="AI86" i="1"/>
  <c r="AI120" i="1"/>
  <c r="AI78" i="1"/>
  <c r="AI88" i="1"/>
  <c r="AI108" i="1"/>
  <c r="AS108" i="1" s="1"/>
  <c r="AI113" i="1"/>
  <c r="AI97" i="1"/>
  <c r="AI90" i="1"/>
  <c r="AI123" i="1"/>
  <c r="AI79" i="1"/>
  <c r="AI92" i="1"/>
  <c r="AS92" i="1" s="1"/>
  <c r="AI76" i="1"/>
  <c r="AI111" i="1"/>
  <c r="AS111" i="1" s="1"/>
  <c r="AI96" i="1"/>
  <c r="AI116" i="1"/>
  <c r="AI125" i="1"/>
  <c r="AS125" i="1" s="1"/>
  <c r="AI119" i="1"/>
  <c r="AI87" i="1"/>
  <c r="AI95" i="1"/>
  <c r="AS95" i="1" s="1"/>
  <c r="AI75" i="1"/>
  <c r="AI84" i="1"/>
  <c r="AI112" i="1"/>
  <c r="AI102" i="1"/>
  <c r="AS102" i="1" s="1"/>
  <c r="AI117" i="1"/>
  <c r="AS117" i="1" s="1"/>
  <c r="AI107" i="1"/>
  <c r="AI72" i="1"/>
  <c r="AS72" i="1" s="1"/>
  <c r="AI66" i="1"/>
  <c r="AI69" i="1"/>
  <c r="AS69" i="1" s="1"/>
  <c r="AI73" i="1"/>
  <c r="AS73" i="1" s="1"/>
  <c r="AI68" i="1"/>
  <c r="AI71" i="1"/>
  <c r="AS71" i="1" s="1"/>
  <c r="AI70" i="1"/>
  <c r="AI67" i="1"/>
  <c r="AI15" i="1"/>
  <c r="AI2" i="1"/>
  <c r="AI20" i="1"/>
  <c r="AS20" i="1" s="1"/>
  <c r="AI18" i="1"/>
  <c r="AS18" i="1" s="1"/>
  <c r="AI25" i="1"/>
  <c r="AS25" i="1" s="1"/>
  <c r="AI5" i="1"/>
  <c r="AI23" i="1"/>
  <c r="AI16" i="1"/>
  <c r="AS16" i="1" s="1"/>
  <c r="AI13" i="1"/>
  <c r="AI14" i="1"/>
  <c r="AI19" i="1"/>
  <c r="AI9" i="1"/>
  <c r="AS9" i="1" s="1"/>
  <c r="AI24" i="1"/>
  <c r="AS24" i="1" s="1"/>
  <c r="AI22" i="1"/>
  <c r="AS22" i="1" s="1"/>
  <c r="AI17" i="1"/>
  <c r="AS17" i="1" s="1"/>
  <c r="AI21" i="1"/>
  <c r="AI8" i="1"/>
  <c r="AI11" i="1"/>
  <c r="AI6" i="1"/>
  <c r="AI7" i="1"/>
  <c r="AI10" i="1"/>
  <c r="AI4" i="1"/>
  <c r="AI12" i="1"/>
  <c r="AI27" i="1"/>
  <c r="U22" i="3"/>
  <c r="U27" i="3"/>
  <c r="V27" i="3"/>
  <c r="V18" i="3"/>
  <c r="U18" i="3"/>
  <c r="AK27" i="1" s="1"/>
  <c r="AL27" i="1" s="1"/>
  <c r="R20" i="3"/>
  <c r="R25" i="3"/>
  <c r="V25" i="3" s="1"/>
  <c r="E58" i="2"/>
  <c r="E59" i="2" s="1"/>
  <c r="F54" i="2"/>
  <c r="F55" i="2" s="1"/>
  <c r="F58" i="2"/>
  <c r="F59" i="2" s="1"/>
  <c r="H50" i="2"/>
  <c r="H51" i="2" s="1"/>
  <c r="G54" i="2"/>
  <c r="G55" i="2" s="1"/>
  <c r="G58" i="2"/>
  <c r="G59" i="2" s="1"/>
  <c r="H58" i="2"/>
  <c r="H59" i="2" s="1"/>
  <c r="H46" i="2"/>
  <c r="H47" i="2" s="1"/>
  <c r="I50" i="2"/>
  <c r="I51" i="2" s="1"/>
  <c r="H54" i="2"/>
  <c r="H55" i="2" s="1"/>
  <c r="J58" i="2"/>
  <c r="J59" i="2" s="1"/>
  <c r="K46" i="2"/>
  <c r="J54" i="2"/>
  <c r="J55" i="2" s="1"/>
  <c r="L50" i="2"/>
  <c r="L51" i="2" s="1"/>
  <c r="K54" i="2"/>
  <c r="K55" i="2" s="1"/>
  <c r="M50" i="2"/>
  <c r="M51" i="2" s="1"/>
  <c r="L54" i="2"/>
  <c r="L55" i="2" s="1"/>
  <c r="J47" i="2"/>
  <c r="N50" i="2"/>
  <c r="N51" i="2" s="1"/>
  <c r="M54" i="2"/>
  <c r="M55" i="2" s="1"/>
  <c r="L59" i="2"/>
  <c r="C50" i="2"/>
  <c r="C51" i="2" s="1"/>
  <c r="N54" i="2"/>
  <c r="N55" i="2" s="1"/>
  <c r="D55" i="2"/>
  <c r="H42" i="2"/>
  <c r="H43" i="2" s="1"/>
  <c r="I42" i="2"/>
  <c r="I43" i="2" s="1"/>
  <c r="K34" i="2"/>
  <c r="K35" i="2" s="1"/>
  <c r="I34" i="2"/>
  <c r="I35" i="2" s="1"/>
  <c r="L34" i="2"/>
  <c r="L35" i="2" s="1"/>
  <c r="K31" i="2"/>
  <c r="N31" i="2"/>
  <c r="F30" i="2"/>
  <c r="F31" i="2" s="1"/>
  <c r="G30" i="2"/>
  <c r="G31" i="2" s="1"/>
  <c r="H30" i="2"/>
  <c r="H31" i="2" s="1"/>
  <c r="E26" i="2"/>
  <c r="E27" i="2" s="1"/>
  <c r="F26" i="2"/>
  <c r="F27" i="2" s="1"/>
  <c r="I47" i="2"/>
  <c r="M31" i="2"/>
  <c r="N47" i="2"/>
  <c r="E30" i="2"/>
  <c r="E31" i="2" s="1"/>
  <c r="C34" i="2"/>
  <c r="C35" i="2" s="1"/>
  <c r="L46" i="2"/>
  <c r="L47" i="2" s="1"/>
  <c r="I58" i="2"/>
  <c r="I59" i="2" s="1"/>
  <c r="K58" i="2"/>
  <c r="K59" i="2" s="1"/>
  <c r="I30" i="2"/>
  <c r="I31" i="2" s="1"/>
  <c r="G34" i="2"/>
  <c r="G35" i="2" s="1"/>
  <c r="D46" i="2"/>
  <c r="D47" i="2" s="1"/>
  <c r="M58" i="2"/>
  <c r="M59" i="2" s="1"/>
  <c r="J30" i="2"/>
  <c r="J31" i="2" s="1"/>
  <c r="H34" i="2"/>
  <c r="H35" i="2" s="1"/>
  <c r="E46" i="2"/>
  <c r="E47" i="2" s="1"/>
  <c r="N58" i="2"/>
  <c r="N59" i="2" s="1"/>
  <c r="L30" i="2"/>
  <c r="L31" i="2" s="1"/>
  <c r="J34" i="2"/>
  <c r="J35" i="2" s="1"/>
  <c r="I38" i="2"/>
  <c r="I39" i="2" s="1"/>
  <c r="G46" i="2"/>
  <c r="G47" i="2" s="1"/>
  <c r="D58" i="2"/>
  <c r="D59" i="2" s="1"/>
  <c r="M47" i="2"/>
  <c r="D35" i="2"/>
  <c r="K47" i="2"/>
  <c r="J22" i="2"/>
  <c r="J23" i="2" s="1"/>
  <c r="K23" i="2"/>
  <c r="N22" i="2"/>
  <c r="N23" i="2" s="1"/>
  <c r="G23" i="2"/>
  <c r="P8" i="2"/>
  <c r="U9" i="2" s="1"/>
  <c r="F38" i="2" s="1"/>
  <c r="F39" i="2" s="1"/>
  <c r="P5" i="2"/>
  <c r="U6" i="2" s="1"/>
  <c r="D26" i="2" s="1"/>
  <c r="D27" i="2" s="1"/>
  <c r="C23" i="2"/>
  <c r="D19" i="2"/>
  <c r="L23" i="2"/>
  <c r="K19" i="2"/>
  <c r="E19" i="2"/>
  <c r="N19" i="2"/>
  <c r="R6" i="2"/>
  <c r="AT312" i="1" l="1"/>
  <c r="AT313" i="1" s="1"/>
  <c r="AT314" i="1" s="1"/>
  <c r="AT315" i="1" s="1"/>
  <c r="AT316" i="1" s="1"/>
  <c r="AT317" i="1" s="1"/>
  <c r="AT318" i="1" s="1"/>
  <c r="AT319" i="1" s="1"/>
  <c r="AT320" i="1" s="1"/>
  <c r="AT321" i="1" s="1"/>
  <c r="AT322" i="1" s="1"/>
  <c r="AT323" i="1" s="1"/>
  <c r="AT324" i="1" s="1"/>
  <c r="AT325" i="1" s="1"/>
  <c r="AT326" i="1" s="1"/>
  <c r="AT327" i="1" s="1"/>
  <c r="AT328" i="1" s="1"/>
  <c r="AT329" i="1" s="1"/>
  <c r="AT330" i="1" s="1"/>
  <c r="AT243" i="1"/>
  <c r="AT227" i="1"/>
  <c r="AT228" i="1" s="1"/>
  <c r="AT229" i="1" s="1"/>
  <c r="AT259" i="1"/>
  <c r="AT260" i="1" s="1"/>
  <c r="AT261" i="1" s="1"/>
  <c r="AT262" i="1" s="1"/>
  <c r="AT263" i="1" s="1"/>
  <c r="AT264" i="1" s="1"/>
  <c r="AT265" i="1" s="1"/>
  <c r="AT266" i="1" s="1"/>
  <c r="AT267" i="1" s="1"/>
  <c r="AT249" i="1"/>
  <c r="AT250" i="1" s="1"/>
  <c r="AT251" i="1" s="1"/>
  <c r="AT252" i="1" s="1"/>
  <c r="AT253" i="1" s="1"/>
  <c r="AT254" i="1" s="1"/>
  <c r="AT255" i="1" s="1"/>
  <c r="AT256" i="1" s="1"/>
  <c r="AT257" i="1" s="1"/>
  <c r="AT268" i="1" s="1"/>
  <c r="AT428" i="1"/>
  <c r="AT429" i="1" s="1"/>
  <c r="AT431" i="1" s="1"/>
  <c r="AT432" i="1" s="1"/>
  <c r="AT479" i="1" s="1"/>
  <c r="AT481" i="1" s="1"/>
  <c r="AT501" i="1" s="1"/>
  <c r="AT422" i="1" s="1"/>
  <c r="AT423" i="1" s="1"/>
  <c r="AT234" i="1"/>
  <c r="AT235" i="1" s="1"/>
  <c r="AT236" i="1" s="1"/>
  <c r="AT356" i="1"/>
  <c r="AT357" i="1" s="1"/>
  <c r="AT358" i="1" s="1"/>
  <c r="AT359" i="1" s="1"/>
  <c r="AT365" i="1" s="1"/>
  <c r="AT367" i="1" s="1"/>
  <c r="AT368" i="1" s="1"/>
  <c r="AT369" i="1" s="1"/>
  <c r="AT382" i="1" s="1"/>
  <c r="AT539" i="1"/>
  <c r="AQ527" i="1"/>
  <c r="AQ522" i="1"/>
  <c r="AT516" i="1"/>
  <c r="AT517" i="1" s="1"/>
  <c r="AT519" i="1" s="1"/>
  <c r="AT520" i="1" s="1"/>
  <c r="AT524" i="1" s="1"/>
  <c r="AT526" i="1" s="1"/>
  <c r="AT527" i="1" s="1"/>
  <c r="AT528" i="1" s="1"/>
  <c r="AT529" i="1" s="1"/>
  <c r="AT530" i="1" s="1"/>
  <c r="AT536" i="1" s="1"/>
  <c r="AT537" i="1" s="1"/>
  <c r="AT509" i="1" s="1"/>
  <c r="AT525" i="1" s="1"/>
  <c r="AT508" i="1" s="1"/>
  <c r="AT167" i="1"/>
  <c r="AT168" i="1" s="1"/>
  <c r="AT169" i="1" s="1"/>
  <c r="AT170" i="1" s="1"/>
  <c r="AT171" i="1" s="1"/>
  <c r="AT172" i="1" s="1"/>
  <c r="AT173" i="1" s="1"/>
  <c r="AT174" i="1" s="1"/>
  <c r="AT175" i="1" s="1"/>
  <c r="AT176" i="1" s="1"/>
  <c r="AT177" i="1" s="1"/>
  <c r="AT178" i="1" s="1"/>
  <c r="AT179" i="1" s="1"/>
  <c r="AT180" i="1" s="1"/>
  <c r="AQ526" i="1"/>
  <c r="AQ497" i="1"/>
  <c r="AQ435" i="1"/>
  <c r="AQ535" i="1"/>
  <c r="AQ426" i="1"/>
  <c r="AU426" i="1" s="1"/>
  <c r="AQ365" i="1"/>
  <c r="AQ350" i="1"/>
  <c r="AQ369" i="1"/>
  <c r="AQ352" i="1"/>
  <c r="AQ533" i="1"/>
  <c r="AQ367" i="1"/>
  <c r="AQ514" i="1"/>
  <c r="AQ355" i="1"/>
  <c r="AQ378" i="1"/>
  <c r="AQ485" i="1"/>
  <c r="AT158" i="1"/>
  <c r="AT159" i="1" s="1"/>
  <c r="AT160" i="1" s="1"/>
  <c r="AT161" i="1" s="1"/>
  <c r="AQ534" i="1"/>
  <c r="AQ500" i="1"/>
  <c r="AQ333" i="1"/>
  <c r="AQ469" i="1"/>
  <c r="AQ438" i="1"/>
  <c r="AQ502" i="1"/>
  <c r="AQ411" i="1"/>
  <c r="AQ382" i="1"/>
  <c r="AQ391" i="1"/>
  <c r="AQ368" i="1"/>
  <c r="AQ524" i="1"/>
  <c r="AQ407" i="1"/>
  <c r="AT152" i="1"/>
  <c r="AQ517" i="1"/>
  <c r="AQ430" i="1"/>
  <c r="AQ539" i="1"/>
  <c r="AQ348" i="1"/>
  <c r="AQ395" i="1"/>
  <c r="AQ390" i="1"/>
  <c r="AQ345" i="1"/>
  <c r="AT532" i="1"/>
  <c r="AT533" i="1" s="1"/>
  <c r="AT538" i="1" s="1"/>
  <c r="AT521" i="1" s="1"/>
  <c r="AT522" i="1" s="1"/>
  <c r="AT535" i="1" s="1"/>
  <c r="AT540" i="1" s="1"/>
  <c r="AT541" i="1" s="1"/>
  <c r="AQ520" i="1"/>
  <c r="AQ482" i="1"/>
  <c r="AQ481" i="1"/>
  <c r="AQ429" i="1"/>
  <c r="AQ410" i="1"/>
  <c r="AQ344" i="1"/>
  <c r="AQ431" i="1"/>
  <c r="AQ414" i="1"/>
  <c r="AQ432" i="1"/>
  <c r="AS97" i="1"/>
  <c r="AS87" i="1"/>
  <c r="AS88" i="1"/>
  <c r="AS80" i="1"/>
  <c r="AS116" i="1"/>
  <c r="AQ519" i="1"/>
  <c r="AQ341" i="1"/>
  <c r="AQ417" i="1"/>
  <c r="AQ530" i="1"/>
  <c r="AQ379" i="1"/>
  <c r="AS86" i="1"/>
  <c r="AT86" i="1" s="1"/>
  <c r="AS96" i="1"/>
  <c r="AS94" i="1"/>
  <c r="AS15" i="1"/>
  <c r="AQ439" i="1"/>
  <c r="AQ486" i="1"/>
  <c r="AQ436" i="1"/>
  <c r="AQ470" i="1"/>
  <c r="AQ359" i="1"/>
  <c r="AQ343" i="1"/>
  <c r="AQ357" i="1"/>
  <c r="AQ413" i="1"/>
  <c r="AS123" i="1"/>
  <c r="AS75" i="1"/>
  <c r="AS109" i="1"/>
  <c r="AQ349" i="1"/>
  <c r="AQ416" i="1"/>
  <c r="AS120" i="1"/>
  <c r="AS68" i="1"/>
  <c r="AT68" i="1" s="1"/>
  <c r="AS77" i="1"/>
  <c r="AS82" i="1"/>
  <c r="AQ421" i="1"/>
  <c r="AP519" i="1"/>
  <c r="AP16" i="1"/>
  <c r="AP10" i="1"/>
  <c r="AP14" i="1"/>
  <c r="AP23" i="1"/>
  <c r="AP2" i="1"/>
  <c r="AQ2" i="1" s="1"/>
  <c r="AR2" i="1" s="1"/>
  <c r="AP21" i="1"/>
  <c r="AQ434" i="1"/>
  <c r="AP520" i="1"/>
  <c r="AP22" i="1"/>
  <c r="AP71" i="1"/>
  <c r="AP518" i="1"/>
  <c r="AP12" i="1"/>
  <c r="AP20" i="1"/>
  <c r="AP69" i="1"/>
  <c r="AP526" i="1"/>
  <c r="AP15" i="1"/>
  <c r="AP533" i="1"/>
  <c r="AP11" i="1"/>
  <c r="AP70" i="1"/>
  <c r="AP13" i="1"/>
  <c r="AP8" i="1"/>
  <c r="AQ8" i="1" s="1"/>
  <c r="AR8" i="1" s="1"/>
  <c r="L26" i="2"/>
  <c r="L27" i="2" s="1"/>
  <c r="T21" i="3"/>
  <c r="V21" i="3" s="1"/>
  <c r="U21" i="3"/>
  <c r="U28" i="3"/>
  <c r="AP25" i="1"/>
  <c r="AP9" i="1"/>
  <c r="U19" i="3"/>
  <c r="AP67" i="1"/>
  <c r="AP68" i="1"/>
  <c r="AP72" i="1"/>
  <c r="AP4" i="1"/>
  <c r="AP24" i="1"/>
  <c r="AQ493" i="1"/>
  <c r="AP478" i="1"/>
  <c r="AP484" i="1"/>
  <c r="AP449" i="1"/>
  <c r="AP433" i="1"/>
  <c r="AP363" i="1"/>
  <c r="AP375" i="1"/>
  <c r="AP6" i="1"/>
  <c r="AP134" i="1"/>
  <c r="AQ134" i="1" s="1"/>
  <c r="AR134" i="1" s="1"/>
  <c r="AP442" i="1"/>
  <c r="AP466" i="1"/>
  <c r="AP471" i="1"/>
  <c r="AP373" i="1"/>
  <c r="AP347" i="1"/>
  <c r="AP364" i="1"/>
  <c r="AP396" i="1"/>
  <c r="AP380" i="1"/>
  <c r="AP19" i="1"/>
  <c r="AP5" i="1"/>
  <c r="AP18" i="1"/>
  <c r="AP140" i="1"/>
  <c r="AQ140" i="1" s="1"/>
  <c r="AR140" i="1" s="1"/>
  <c r="AP497" i="1"/>
  <c r="AP482" i="1"/>
  <c r="AP421" i="1"/>
  <c r="AP399" i="1"/>
  <c r="AP342" i="1"/>
  <c r="AP385" i="1"/>
  <c r="AP415" i="1"/>
  <c r="AP352" i="1"/>
  <c r="AP368" i="1"/>
  <c r="AP17" i="1"/>
  <c r="AP7" i="1"/>
  <c r="AP441" i="1"/>
  <c r="AP455" i="1"/>
  <c r="AP341" i="1"/>
  <c r="AP389" i="1"/>
  <c r="AP409" i="1"/>
  <c r="AP403" i="1"/>
  <c r="AP340" i="1"/>
  <c r="AP417" i="1"/>
  <c r="AM27" i="1"/>
  <c r="AP431" i="1"/>
  <c r="AP450" i="1"/>
  <c r="AP422" i="1"/>
  <c r="AP339" i="1"/>
  <c r="AP361" i="1"/>
  <c r="AP351" i="1"/>
  <c r="AP379" i="1"/>
  <c r="AP398" i="1"/>
  <c r="AP348" i="1"/>
  <c r="AP469" i="1"/>
  <c r="AP502" i="1"/>
  <c r="AP395" i="1"/>
  <c r="AP401" i="1"/>
  <c r="AP367" i="1"/>
  <c r="AP73" i="1"/>
  <c r="AP428" i="1"/>
  <c r="AQ428" i="1"/>
  <c r="AP376" i="1"/>
  <c r="AQ376" i="1"/>
  <c r="AQ427" i="1"/>
  <c r="AP427" i="1"/>
  <c r="AP501" i="1"/>
  <c r="AQ501" i="1"/>
  <c r="AP335" i="1"/>
  <c r="AQ335" i="1"/>
  <c r="AU335" i="1" s="1"/>
  <c r="AP346" i="1"/>
  <c r="AQ346" i="1"/>
  <c r="AP131" i="1"/>
  <c r="AQ131" i="1" s="1"/>
  <c r="AR131" i="1" s="1"/>
  <c r="AQ510" i="1"/>
  <c r="AU510" i="1" s="1"/>
  <c r="AP510" i="1"/>
  <c r="AP504" i="1"/>
  <c r="AQ504" i="1"/>
  <c r="AP495" i="1"/>
  <c r="AP425" i="1"/>
  <c r="AQ425" i="1"/>
  <c r="AP459" i="1"/>
  <c r="AP384" i="1"/>
  <c r="AP334" i="1"/>
  <c r="AQ334" i="1"/>
  <c r="AQ433" i="1"/>
  <c r="AP531" i="1"/>
  <c r="AQ531" i="1"/>
  <c r="AU531" i="1" s="1"/>
  <c r="AP353" i="1"/>
  <c r="AQ353" i="1"/>
  <c r="AP358" i="1"/>
  <c r="AQ358" i="1"/>
  <c r="AQ347" i="1"/>
  <c r="AQ544" i="1"/>
  <c r="AP544" i="1"/>
  <c r="AP144" i="1"/>
  <c r="AQ144" i="1" s="1"/>
  <c r="AR144" i="1" s="1"/>
  <c r="AP145" i="1"/>
  <c r="AQ145" i="1" s="1"/>
  <c r="AR145" i="1" s="1"/>
  <c r="AP468" i="1"/>
  <c r="AP456" i="1"/>
  <c r="AP393" i="1"/>
  <c r="AQ393" i="1"/>
  <c r="AP392" i="1"/>
  <c r="AQ392" i="1"/>
  <c r="AQ525" i="1"/>
  <c r="AP525" i="1"/>
  <c r="AP408" i="1"/>
  <c r="AQ408" i="1"/>
  <c r="AP516" i="1"/>
  <c r="AQ516" i="1"/>
  <c r="AP494" i="1"/>
  <c r="AQ494" i="1"/>
  <c r="AP480" i="1"/>
  <c r="AQ480" i="1"/>
  <c r="AP509" i="1"/>
  <c r="AQ509" i="1"/>
  <c r="E38" i="2"/>
  <c r="E39" i="2" s="1"/>
  <c r="AN233" i="1"/>
  <c r="AO233" i="1" s="1"/>
  <c r="AP233" i="1" s="1"/>
  <c r="AQ233" i="1" s="1"/>
  <c r="AR233" i="1" s="1"/>
  <c r="AN266" i="1"/>
  <c r="AO266" i="1" s="1"/>
  <c r="AP266" i="1" s="1"/>
  <c r="AQ266" i="1" s="1"/>
  <c r="AR266" i="1" s="1"/>
  <c r="AN261" i="1"/>
  <c r="AO261" i="1" s="1"/>
  <c r="AP261" i="1" s="1"/>
  <c r="AQ261" i="1" s="1"/>
  <c r="AR261" i="1" s="1"/>
  <c r="AN279" i="1"/>
  <c r="AO279" i="1" s="1"/>
  <c r="AP279" i="1" s="1"/>
  <c r="AQ279" i="1" s="1"/>
  <c r="AR279" i="1" s="1"/>
  <c r="AN306" i="1"/>
  <c r="AO306" i="1" s="1"/>
  <c r="AP306" i="1" s="1"/>
  <c r="AQ306" i="1" s="1"/>
  <c r="AR306" i="1" s="1"/>
  <c r="AN300" i="1"/>
  <c r="AO300" i="1" s="1"/>
  <c r="AP300" i="1" s="1"/>
  <c r="AQ300" i="1" s="1"/>
  <c r="AR300" i="1" s="1"/>
  <c r="AN328" i="1"/>
  <c r="AO328" i="1" s="1"/>
  <c r="AP328" i="1" s="1"/>
  <c r="AQ328" i="1" s="1"/>
  <c r="AR328" i="1" s="1"/>
  <c r="AN312" i="1"/>
  <c r="AO312" i="1" s="1"/>
  <c r="AN284" i="1"/>
  <c r="AO284" i="1" s="1"/>
  <c r="AN331" i="1"/>
  <c r="AO331" i="1" s="1"/>
  <c r="AP331" i="1" s="1"/>
  <c r="AQ331" i="1" s="1"/>
  <c r="AR331" i="1" s="1"/>
  <c r="AN267" i="1"/>
  <c r="AO267" i="1" s="1"/>
  <c r="AP267" i="1" s="1"/>
  <c r="AQ267" i="1" s="1"/>
  <c r="AR267" i="1" s="1"/>
  <c r="AN262" i="1"/>
  <c r="AO262" i="1" s="1"/>
  <c r="AP262" i="1" s="1"/>
  <c r="AQ262" i="1" s="1"/>
  <c r="AR262" i="1" s="1"/>
  <c r="AN280" i="1"/>
  <c r="AO280" i="1" s="1"/>
  <c r="AP280" i="1" s="1"/>
  <c r="AQ280" i="1" s="1"/>
  <c r="AR280" i="1" s="1"/>
  <c r="AN248" i="1"/>
  <c r="AO248" i="1" s="1"/>
  <c r="AP248" i="1" s="1"/>
  <c r="AQ248" i="1" s="1"/>
  <c r="AR248" i="1" s="1"/>
  <c r="AN301" i="1"/>
  <c r="AO301" i="1" s="1"/>
  <c r="AP301" i="1" s="1"/>
  <c r="AQ301" i="1" s="1"/>
  <c r="AR301" i="1" s="1"/>
  <c r="AN292" i="1"/>
  <c r="AO292" i="1" s="1"/>
  <c r="AP292" i="1" s="1"/>
  <c r="AQ292" i="1" s="1"/>
  <c r="AR292" i="1" s="1"/>
  <c r="AN314" i="1"/>
  <c r="AO314" i="1" s="1"/>
  <c r="AP314" i="1" s="1"/>
  <c r="AQ314" i="1" s="1"/>
  <c r="AR314" i="1" s="1"/>
  <c r="AN246" i="1"/>
  <c r="AO246" i="1" s="1"/>
  <c r="AP246" i="1" s="1"/>
  <c r="AQ246" i="1" s="1"/>
  <c r="AR246" i="1" s="1"/>
  <c r="AN228" i="1"/>
  <c r="AO228" i="1" s="1"/>
  <c r="AP228" i="1" s="1"/>
  <c r="AQ228" i="1" s="1"/>
  <c r="AR228" i="1" s="1"/>
  <c r="AN283" i="1"/>
  <c r="AO283" i="1" s="1"/>
  <c r="AP283" i="1" s="1"/>
  <c r="AQ283" i="1" s="1"/>
  <c r="AR283" i="1" s="1"/>
  <c r="AN263" i="1"/>
  <c r="AO263" i="1" s="1"/>
  <c r="AP263" i="1" s="1"/>
  <c r="AQ263" i="1" s="1"/>
  <c r="AR263" i="1" s="1"/>
  <c r="AN281" i="1"/>
  <c r="AO281" i="1" s="1"/>
  <c r="AP281" i="1" s="1"/>
  <c r="AQ281" i="1" s="1"/>
  <c r="AR281" i="1" s="1"/>
  <c r="AN274" i="1"/>
  <c r="AO274" i="1" s="1"/>
  <c r="AP274" i="1" s="1"/>
  <c r="AQ274" i="1" s="1"/>
  <c r="AR274" i="1" s="1"/>
  <c r="AN302" i="1"/>
  <c r="AO302" i="1" s="1"/>
  <c r="AP302" i="1" s="1"/>
  <c r="AQ302" i="1" s="1"/>
  <c r="AR302" i="1" s="1"/>
  <c r="AN293" i="1"/>
  <c r="AO293" i="1" s="1"/>
  <c r="AP293" i="1" s="1"/>
  <c r="AQ293" i="1" s="1"/>
  <c r="AR293" i="1" s="1"/>
  <c r="AN315" i="1"/>
  <c r="AO315" i="1" s="1"/>
  <c r="AP315" i="1" s="1"/>
  <c r="AQ315" i="1" s="1"/>
  <c r="AR315" i="1" s="1"/>
  <c r="AN320" i="1"/>
  <c r="AO320" i="1" s="1"/>
  <c r="AP320" i="1" s="1"/>
  <c r="AQ320" i="1" s="1"/>
  <c r="AR320" i="1" s="1"/>
  <c r="AN229" i="1"/>
  <c r="AO229" i="1" s="1"/>
  <c r="AP229" i="1" s="1"/>
  <c r="AQ229" i="1" s="1"/>
  <c r="AR229" i="1" s="1"/>
  <c r="AN257" i="1"/>
  <c r="AO257" i="1" s="1"/>
  <c r="AP257" i="1" s="1"/>
  <c r="AQ257" i="1" s="1"/>
  <c r="AR257" i="1" s="1"/>
  <c r="AN239" i="1"/>
  <c r="AO239" i="1" s="1"/>
  <c r="AP239" i="1" s="1"/>
  <c r="AQ239" i="1" s="1"/>
  <c r="AR239" i="1" s="1"/>
  <c r="AN308" i="1"/>
  <c r="AO308" i="1" s="1"/>
  <c r="AP308" i="1" s="1"/>
  <c r="AQ308" i="1" s="1"/>
  <c r="AR308" i="1" s="1"/>
  <c r="AN275" i="1"/>
  <c r="AO275" i="1" s="1"/>
  <c r="AP275" i="1" s="1"/>
  <c r="AQ275" i="1" s="1"/>
  <c r="AR275" i="1" s="1"/>
  <c r="AN272" i="1"/>
  <c r="AO272" i="1" s="1"/>
  <c r="AP272" i="1" s="1"/>
  <c r="AQ272" i="1" s="1"/>
  <c r="AR272" i="1" s="1"/>
  <c r="AN271" i="1"/>
  <c r="AO271" i="1" s="1"/>
  <c r="AP271" i="1" s="1"/>
  <c r="AQ271" i="1" s="1"/>
  <c r="AR271" i="1" s="1"/>
  <c r="AN323" i="1"/>
  <c r="AO323" i="1" s="1"/>
  <c r="AP323" i="1" s="1"/>
  <c r="AQ323" i="1" s="1"/>
  <c r="AR323" i="1" s="1"/>
  <c r="AN313" i="1"/>
  <c r="AO313" i="1" s="1"/>
  <c r="AP313" i="1" s="1"/>
  <c r="AQ313" i="1" s="1"/>
  <c r="AR313" i="1" s="1"/>
  <c r="AN225" i="1"/>
  <c r="AO225" i="1" s="1"/>
  <c r="AP225" i="1" s="1"/>
  <c r="AQ225" i="1" s="1"/>
  <c r="AR225" i="1" s="1"/>
  <c r="AN256" i="1"/>
  <c r="AO256" i="1" s="1"/>
  <c r="AP256" i="1" s="1"/>
  <c r="AQ256" i="1" s="1"/>
  <c r="AR256" i="1" s="1"/>
  <c r="AN253" i="1"/>
  <c r="AO253" i="1" s="1"/>
  <c r="AP253" i="1" s="1"/>
  <c r="AQ253" i="1" s="1"/>
  <c r="AR253" i="1" s="1"/>
  <c r="AN277" i="1"/>
  <c r="AO277" i="1" s="1"/>
  <c r="AP277" i="1" s="1"/>
  <c r="AQ277" i="1" s="1"/>
  <c r="AR277" i="1" s="1"/>
  <c r="AN260" i="1"/>
  <c r="AO260" i="1" s="1"/>
  <c r="AP260" i="1" s="1"/>
  <c r="AQ260" i="1" s="1"/>
  <c r="AR260" i="1" s="1"/>
  <c r="AN294" i="1"/>
  <c r="AO294" i="1" s="1"/>
  <c r="AP294" i="1" s="1"/>
  <c r="AQ294" i="1" s="1"/>
  <c r="AR294" i="1" s="1"/>
  <c r="AN325" i="1"/>
  <c r="AO325" i="1" s="1"/>
  <c r="AP325" i="1" s="1"/>
  <c r="AQ325" i="1" s="1"/>
  <c r="AR325" i="1" s="1"/>
  <c r="AN290" i="1"/>
  <c r="AO290" i="1" s="1"/>
  <c r="AP290" i="1" s="1"/>
  <c r="AQ290" i="1" s="1"/>
  <c r="AR290" i="1" s="1"/>
  <c r="AN243" i="1"/>
  <c r="AO243" i="1" s="1"/>
  <c r="AP243" i="1" s="1"/>
  <c r="AQ243" i="1" s="1"/>
  <c r="AR243" i="1" s="1"/>
  <c r="AN240" i="1"/>
  <c r="AO240" i="1" s="1"/>
  <c r="AP240" i="1" s="1"/>
  <c r="AQ240" i="1" s="1"/>
  <c r="AR240" i="1" s="1"/>
  <c r="AN309" i="1"/>
  <c r="AO309" i="1" s="1"/>
  <c r="AP309" i="1" s="1"/>
  <c r="AQ309" i="1" s="1"/>
  <c r="AR309" i="1" s="1"/>
  <c r="AN278" i="1"/>
  <c r="AO278" i="1" s="1"/>
  <c r="AP278" i="1" s="1"/>
  <c r="AQ278" i="1" s="1"/>
  <c r="AR278" i="1" s="1"/>
  <c r="AN303" i="1"/>
  <c r="AO303" i="1" s="1"/>
  <c r="AP303" i="1" s="1"/>
  <c r="AQ303" i="1" s="1"/>
  <c r="AR303" i="1" s="1"/>
  <c r="AN296" i="1"/>
  <c r="AO296" i="1" s="1"/>
  <c r="AP296" i="1" s="1"/>
  <c r="AQ296" i="1" s="1"/>
  <c r="AR296" i="1" s="1"/>
  <c r="AN318" i="1"/>
  <c r="AO318" i="1" s="1"/>
  <c r="AP318" i="1" s="1"/>
  <c r="AQ318" i="1" s="1"/>
  <c r="AR318" i="1" s="1"/>
  <c r="AN269" i="1"/>
  <c r="AO269" i="1" s="1"/>
  <c r="AP269" i="1" s="1"/>
  <c r="AQ269" i="1" s="1"/>
  <c r="AR269" i="1" s="1"/>
  <c r="AN227" i="1"/>
  <c r="AO227" i="1" s="1"/>
  <c r="AP227" i="1" s="1"/>
  <c r="AQ227" i="1" s="1"/>
  <c r="AR227" i="1" s="1"/>
  <c r="AN265" i="1"/>
  <c r="AO265" i="1" s="1"/>
  <c r="AP265" i="1" s="1"/>
  <c r="AQ265" i="1" s="1"/>
  <c r="AR265" i="1" s="1"/>
  <c r="AN310" i="1"/>
  <c r="AO310" i="1" s="1"/>
  <c r="AP310" i="1" s="1"/>
  <c r="AQ310" i="1" s="1"/>
  <c r="AR310" i="1" s="1"/>
  <c r="AN251" i="1"/>
  <c r="AO251" i="1" s="1"/>
  <c r="AP251" i="1" s="1"/>
  <c r="AQ251" i="1" s="1"/>
  <c r="AR251" i="1" s="1"/>
  <c r="AN255" i="1"/>
  <c r="AO255" i="1" s="1"/>
  <c r="AP255" i="1" s="1"/>
  <c r="AQ255" i="1" s="1"/>
  <c r="AR255" i="1" s="1"/>
  <c r="AN299" i="1"/>
  <c r="AO299" i="1" s="1"/>
  <c r="AP299" i="1" s="1"/>
  <c r="AQ299" i="1" s="1"/>
  <c r="AR299" i="1" s="1"/>
  <c r="AN327" i="1"/>
  <c r="AO327" i="1" s="1"/>
  <c r="AP327" i="1" s="1"/>
  <c r="AQ327" i="1" s="1"/>
  <c r="AR327" i="1" s="1"/>
  <c r="AN322" i="1"/>
  <c r="AO322" i="1" s="1"/>
  <c r="AP322" i="1" s="1"/>
  <c r="AQ322" i="1" s="1"/>
  <c r="AR322" i="1" s="1"/>
  <c r="AN238" i="1"/>
  <c r="AO238" i="1" s="1"/>
  <c r="AP238" i="1" s="1"/>
  <c r="AQ238" i="1" s="1"/>
  <c r="AR238" i="1" s="1"/>
  <c r="AN285" i="1"/>
  <c r="AO285" i="1" s="1"/>
  <c r="AP285" i="1" s="1"/>
  <c r="AQ285" i="1" s="1"/>
  <c r="AR285" i="1" s="1"/>
  <c r="AN305" i="1"/>
  <c r="AO305" i="1" s="1"/>
  <c r="AP305" i="1" s="1"/>
  <c r="AQ305" i="1" s="1"/>
  <c r="AR305" i="1" s="1"/>
  <c r="AN235" i="1"/>
  <c r="AO235" i="1" s="1"/>
  <c r="AP235" i="1" s="1"/>
  <c r="AQ235" i="1" s="1"/>
  <c r="AR235" i="1" s="1"/>
  <c r="AN264" i="1"/>
  <c r="AO264" i="1" s="1"/>
  <c r="AP264" i="1" s="1"/>
  <c r="AQ264" i="1" s="1"/>
  <c r="AR264" i="1" s="1"/>
  <c r="AN249" i="1"/>
  <c r="AO249" i="1" s="1"/>
  <c r="AP249" i="1" s="1"/>
  <c r="AQ249" i="1" s="1"/>
  <c r="AR249" i="1" s="1"/>
  <c r="AN259" i="1"/>
  <c r="AO259" i="1" s="1"/>
  <c r="AP259" i="1" s="1"/>
  <c r="AQ259" i="1" s="1"/>
  <c r="AR259" i="1" s="1"/>
  <c r="AN291" i="1"/>
  <c r="AO291" i="1" s="1"/>
  <c r="AP291" i="1" s="1"/>
  <c r="AQ291" i="1" s="1"/>
  <c r="AR291" i="1" s="1"/>
  <c r="AN226" i="1"/>
  <c r="AO226" i="1" s="1"/>
  <c r="AN230" i="1"/>
  <c r="AO230" i="1" s="1"/>
  <c r="AP230" i="1" s="1"/>
  <c r="AQ230" i="1" s="1"/>
  <c r="AR230" i="1" s="1"/>
  <c r="AN282" i="1"/>
  <c r="AO282" i="1" s="1"/>
  <c r="AP282" i="1" s="1"/>
  <c r="AQ282" i="1" s="1"/>
  <c r="AR282" i="1" s="1"/>
  <c r="AN250" i="1"/>
  <c r="AO250" i="1" s="1"/>
  <c r="AP250" i="1" s="1"/>
  <c r="AQ250" i="1" s="1"/>
  <c r="AR250" i="1" s="1"/>
  <c r="AN307" i="1"/>
  <c r="AO307" i="1" s="1"/>
  <c r="AP307" i="1" s="1"/>
  <c r="AQ307" i="1" s="1"/>
  <c r="AR307" i="1" s="1"/>
  <c r="AN245" i="1"/>
  <c r="AO245" i="1" s="1"/>
  <c r="AP245" i="1" s="1"/>
  <c r="AQ245" i="1" s="1"/>
  <c r="AR245" i="1" s="1"/>
  <c r="AN317" i="1"/>
  <c r="AO317" i="1" s="1"/>
  <c r="AP317" i="1" s="1"/>
  <c r="AQ317" i="1" s="1"/>
  <c r="AR317" i="1" s="1"/>
  <c r="AN241" i="1"/>
  <c r="AO241" i="1" s="1"/>
  <c r="AP241" i="1" s="1"/>
  <c r="AQ241" i="1" s="1"/>
  <c r="AR241" i="1" s="1"/>
  <c r="AN329" i="1"/>
  <c r="AO329" i="1" s="1"/>
  <c r="AP329" i="1" s="1"/>
  <c r="AQ329" i="1" s="1"/>
  <c r="AR329" i="1" s="1"/>
  <c r="AN244" i="1"/>
  <c r="AO244" i="1" s="1"/>
  <c r="AP244" i="1" s="1"/>
  <c r="AQ244" i="1" s="1"/>
  <c r="AR244" i="1" s="1"/>
  <c r="AN268" i="1"/>
  <c r="AO268" i="1" s="1"/>
  <c r="AP268" i="1" s="1"/>
  <c r="AQ268" i="1" s="1"/>
  <c r="AR268" i="1" s="1"/>
  <c r="AN247" i="1"/>
  <c r="AO247" i="1" s="1"/>
  <c r="AP247" i="1" s="1"/>
  <c r="AQ247" i="1" s="1"/>
  <c r="AR247" i="1" s="1"/>
  <c r="AN270" i="1"/>
  <c r="AO270" i="1" s="1"/>
  <c r="AP270" i="1" s="1"/>
  <c r="AQ270" i="1" s="1"/>
  <c r="AR270" i="1" s="1"/>
  <c r="AN237" i="1"/>
  <c r="AO237" i="1" s="1"/>
  <c r="AP237" i="1" s="1"/>
  <c r="AQ237" i="1" s="1"/>
  <c r="AR237" i="1" s="1"/>
  <c r="AN276" i="1"/>
  <c r="AO276" i="1" s="1"/>
  <c r="AP276" i="1" s="1"/>
  <c r="AQ276" i="1" s="1"/>
  <c r="AR276" i="1" s="1"/>
  <c r="AN295" i="1"/>
  <c r="AO295" i="1" s="1"/>
  <c r="AP295" i="1" s="1"/>
  <c r="AQ295" i="1" s="1"/>
  <c r="AR295" i="1" s="1"/>
  <c r="AN289" i="1"/>
  <c r="AO289" i="1" s="1"/>
  <c r="AP289" i="1" s="1"/>
  <c r="AQ289" i="1" s="1"/>
  <c r="AR289" i="1" s="1"/>
  <c r="AN311" i="1"/>
  <c r="AO311" i="1" s="1"/>
  <c r="AP311" i="1" s="1"/>
  <c r="AQ311" i="1" s="1"/>
  <c r="AR311" i="1" s="1"/>
  <c r="AN232" i="1"/>
  <c r="AO232" i="1" s="1"/>
  <c r="AP232" i="1" s="1"/>
  <c r="AQ232" i="1" s="1"/>
  <c r="AR232" i="1" s="1"/>
  <c r="AN319" i="1"/>
  <c r="AO319" i="1" s="1"/>
  <c r="AP319" i="1" s="1"/>
  <c r="AN321" i="1"/>
  <c r="AO321" i="1" s="1"/>
  <c r="AP321" i="1" s="1"/>
  <c r="AQ321" i="1" s="1"/>
  <c r="AR321" i="1" s="1"/>
  <c r="AN254" i="1"/>
  <c r="AO254" i="1" s="1"/>
  <c r="AP254" i="1" s="1"/>
  <c r="AQ254" i="1" s="1"/>
  <c r="AR254" i="1" s="1"/>
  <c r="AN236" i="1"/>
  <c r="AO236" i="1" s="1"/>
  <c r="AP236" i="1" s="1"/>
  <c r="AQ236" i="1" s="1"/>
  <c r="AR236" i="1" s="1"/>
  <c r="AN330" i="1"/>
  <c r="AO330" i="1" s="1"/>
  <c r="AP330" i="1" s="1"/>
  <c r="AQ330" i="1" s="1"/>
  <c r="AR330" i="1" s="1"/>
  <c r="AN252" i="1"/>
  <c r="AO252" i="1" s="1"/>
  <c r="AP252" i="1" s="1"/>
  <c r="AQ252" i="1" s="1"/>
  <c r="AR252" i="1" s="1"/>
  <c r="AN273" i="1"/>
  <c r="AO273" i="1" s="1"/>
  <c r="AP273" i="1" s="1"/>
  <c r="AQ273" i="1" s="1"/>
  <c r="AR273" i="1" s="1"/>
  <c r="AN316" i="1"/>
  <c r="AO316" i="1" s="1"/>
  <c r="AP316" i="1" s="1"/>
  <c r="AQ316" i="1" s="1"/>
  <c r="AR316" i="1" s="1"/>
  <c r="AN286" i="1"/>
  <c r="AO286" i="1" s="1"/>
  <c r="AP286" i="1" s="1"/>
  <c r="AQ286" i="1" s="1"/>
  <c r="AR286" i="1" s="1"/>
  <c r="AN288" i="1"/>
  <c r="AO288" i="1" s="1"/>
  <c r="AP288" i="1" s="1"/>
  <c r="AQ288" i="1" s="1"/>
  <c r="AR288" i="1" s="1"/>
  <c r="AN242" i="1"/>
  <c r="AO242" i="1" s="1"/>
  <c r="AN324" i="1"/>
  <c r="AO324" i="1" s="1"/>
  <c r="AP324" i="1" s="1"/>
  <c r="AQ324" i="1" s="1"/>
  <c r="AR324" i="1" s="1"/>
  <c r="AN287" i="1"/>
  <c r="AO287" i="1" s="1"/>
  <c r="AP287" i="1" s="1"/>
  <c r="AQ287" i="1" s="1"/>
  <c r="AR287" i="1" s="1"/>
  <c r="AN297" i="1"/>
  <c r="AO297" i="1" s="1"/>
  <c r="AP297" i="1" s="1"/>
  <c r="AQ297" i="1" s="1"/>
  <c r="AR297" i="1" s="1"/>
  <c r="AN326" i="1"/>
  <c r="AO326" i="1" s="1"/>
  <c r="AP326" i="1" s="1"/>
  <c r="AQ326" i="1" s="1"/>
  <c r="AR326" i="1" s="1"/>
  <c r="AN234" i="1"/>
  <c r="AO234" i="1" s="1"/>
  <c r="AP234" i="1" s="1"/>
  <c r="AQ234" i="1" s="1"/>
  <c r="AR234" i="1" s="1"/>
  <c r="AN231" i="1"/>
  <c r="AO231" i="1" s="1"/>
  <c r="AP231" i="1" s="1"/>
  <c r="AQ231" i="1" s="1"/>
  <c r="AR231" i="1" s="1"/>
  <c r="AN258" i="1"/>
  <c r="AO258" i="1" s="1"/>
  <c r="AP258" i="1" s="1"/>
  <c r="AQ258" i="1" s="1"/>
  <c r="AR258" i="1" s="1"/>
  <c r="AN304" i="1"/>
  <c r="AO304" i="1" s="1"/>
  <c r="AP304" i="1" s="1"/>
  <c r="AQ304" i="1" s="1"/>
  <c r="AR304" i="1" s="1"/>
  <c r="AN298" i="1"/>
  <c r="AO298" i="1" s="1"/>
  <c r="AP298" i="1" s="1"/>
  <c r="AQ298" i="1" s="1"/>
  <c r="AR298" i="1" s="1"/>
  <c r="K38" i="2"/>
  <c r="K39" i="2" s="1"/>
  <c r="J38" i="2"/>
  <c r="J39" i="2" s="1"/>
  <c r="H38" i="2"/>
  <c r="H39" i="2" s="1"/>
  <c r="S23" i="3"/>
  <c r="L38" i="2"/>
  <c r="L39" i="2" s="1"/>
  <c r="C38" i="2"/>
  <c r="C39" i="2" s="1"/>
  <c r="N38" i="2"/>
  <c r="N39" i="2" s="1"/>
  <c r="G38" i="2"/>
  <c r="G39" i="2" s="1"/>
  <c r="M38" i="2"/>
  <c r="M39" i="2" s="1"/>
  <c r="D38" i="2"/>
  <c r="D39" i="2" s="1"/>
  <c r="AP135" i="1"/>
  <c r="AQ135" i="1" s="1"/>
  <c r="AR135" i="1" s="1"/>
  <c r="AQ451" i="1"/>
  <c r="AP451" i="1"/>
  <c r="AP479" i="1"/>
  <c r="AQ479" i="1"/>
  <c r="AQ512" i="1"/>
  <c r="AT512" i="1"/>
  <c r="AQ465" i="1"/>
  <c r="AU465" i="1" s="1"/>
  <c r="AP465" i="1"/>
  <c r="AP437" i="1"/>
  <c r="AQ437" i="1"/>
  <c r="AP530" i="1"/>
  <c r="AP514" i="1"/>
  <c r="AP515" i="1"/>
  <c r="AQ515" i="1"/>
  <c r="AU515" i="1" s="1"/>
  <c r="AQ423" i="1"/>
  <c r="AP423" i="1"/>
  <c r="AQ483" i="1"/>
  <c r="AP483" i="1"/>
  <c r="AQ463" i="1"/>
  <c r="AP463" i="1"/>
  <c r="AP446" i="1"/>
  <c r="AP488" i="1"/>
  <c r="AP372" i="1"/>
  <c r="AP356" i="1"/>
  <c r="AP127" i="1"/>
  <c r="AQ127" i="1" s="1"/>
  <c r="AR127" i="1" s="1"/>
  <c r="AP133" i="1"/>
  <c r="AQ133" i="1" s="1"/>
  <c r="AR133" i="1" s="1"/>
  <c r="J26" i="2"/>
  <c r="J27" i="2" s="1"/>
  <c r="AN162" i="1"/>
  <c r="AO162" i="1" s="1"/>
  <c r="AP162" i="1" s="1"/>
  <c r="AQ162" i="1" s="1"/>
  <c r="AR162" i="1" s="1"/>
  <c r="AN156" i="1"/>
  <c r="AO156" i="1" s="1"/>
  <c r="AP156" i="1" s="1"/>
  <c r="AQ156" i="1" s="1"/>
  <c r="AR156" i="1" s="1"/>
  <c r="AN153" i="1"/>
  <c r="AO153" i="1" s="1"/>
  <c r="AP153" i="1" s="1"/>
  <c r="AQ153" i="1" s="1"/>
  <c r="AR153" i="1" s="1"/>
  <c r="AN181" i="1"/>
  <c r="AO181" i="1" s="1"/>
  <c r="AN183" i="1"/>
  <c r="AO183" i="1" s="1"/>
  <c r="AN212" i="1"/>
  <c r="AO212" i="1" s="1"/>
  <c r="AN195" i="1"/>
  <c r="AO195" i="1" s="1"/>
  <c r="AN167" i="1"/>
  <c r="AO167" i="1" s="1"/>
  <c r="AP167" i="1" s="1"/>
  <c r="AQ167" i="1" s="1"/>
  <c r="AR167" i="1" s="1"/>
  <c r="AN157" i="1"/>
  <c r="AO157" i="1" s="1"/>
  <c r="AP157" i="1" s="1"/>
  <c r="AQ157" i="1" s="1"/>
  <c r="AR157" i="1" s="1"/>
  <c r="AN159" i="1"/>
  <c r="AO159" i="1" s="1"/>
  <c r="AP159" i="1" s="1"/>
  <c r="AQ159" i="1" s="1"/>
  <c r="AR159" i="1" s="1"/>
  <c r="AN192" i="1"/>
  <c r="AO192" i="1" s="1"/>
  <c r="AN184" i="1"/>
  <c r="AO184" i="1" s="1"/>
  <c r="AN213" i="1"/>
  <c r="AO213" i="1" s="1"/>
  <c r="AN163" i="1"/>
  <c r="AO163" i="1" s="1"/>
  <c r="AP163" i="1" s="1"/>
  <c r="AQ163" i="1" s="1"/>
  <c r="AR163" i="1" s="1"/>
  <c r="AN203" i="1"/>
  <c r="AO203" i="1" s="1"/>
  <c r="AN204" i="1"/>
  <c r="AO204" i="1" s="1"/>
  <c r="AN193" i="1"/>
  <c r="AO193" i="1" s="1"/>
  <c r="AN205" i="1"/>
  <c r="AO205" i="1" s="1"/>
  <c r="AN214" i="1"/>
  <c r="AO214" i="1" s="1"/>
  <c r="AN175" i="1"/>
  <c r="AO175" i="1" s="1"/>
  <c r="AP175" i="1" s="1"/>
  <c r="AQ175" i="1" s="1"/>
  <c r="AR175" i="1" s="1"/>
  <c r="AN177" i="1"/>
  <c r="AO177" i="1" s="1"/>
  <c r="AP177" i="1" s="1"/>
  <c r="AQ177" i="1" s="1"/>
  <c r="AR177" i="1" s="1"/>
  <c r="AN173" i="1"/>
  <c r="AO173" i="1" s="1"/>
  <c r="AP173" i="1" s="1"/>
  <c r="AQ173" i="1" s="1"/>
  <c r="AR173" i="1" s="1"/>
  <c r="AN188" i="1"/>
  <c r="AO188" i="1" s="1"/>
  <c r="AN199" i="1"/>
  <c r="AO199" i="1" s="1"/>
  <c r="AN223" i="1"/>
  <c r="AO223" i="1" s="1"/>
  <c r="AN217" i="1"/>
  <c r="AO217" i="1" s="1"/>
  <c r="AN164" i="1"/>
  <c r="AO164" i="1" s="1"/>
  <c r="AP164" i="1" s="1"/>
  <c r="AQ164" i="1" s="1"/>
  <c r="AR164" i="1" s="1"/>
  <c r="AN165" i="1"/>
  <c r="AO165" i="1" s="1"/>
  <c r="AP165" i="1" s="1"/>
  <c r="AQ165" i="1" s="1"/>
  <c r="AR165" i="1" s="1"/>
  <c r="AN150" i="1"/>
  <c r="AO150" i="1" s="1"/>
  <c r="AP150" i="1" s="1"/>
  <c r="AQ150" i="1" s="1"/>
  <c r="AR150" i="1" s="1"/>
  <c r="AN200" i="1"/>
  <c r="AO200" i="1" s="1"/>
  <c r="AN208" i="1"/>
  <c r="AO208" i="1" s="1"/>
  <c r="AN219" i="1"/>
  <c r="AO219" i="1" s="1"/>
  <c r="AN179" i="1"/>
  <c r="AO179" i="1" s="1"/>
  <c r="AP179" i="1" s="1"/>
  <c r="AQ179" i="1" s="1"/>
  <c r="AR179" i="1" s="1"/>
  <c r="AN196" i="1"/>
  <c r="AO196" i="1" s="1"/>
  <c r="AN158" i="1"/>
  <c r="AO158" i="1" s="1"/>
  <c r="AP158" i="1" s="1"/>
  <c r="AQ158" i="1" s="1"/>
  <c r="AR158" i="1" s="1"/>
  <c r="AN182" i="1"/>
  <c r="AO182" i="1" s="1"/>
  <c r="AN160" i="1"/>
  <c r="AO160" i="1" s="1"/>
  <c r="AP160" i="1" s="1"/>
  <c r="AQ160" i="1" s="1"/>
  <c r="AR160" i="1" s="1"/>
  <c r="AN211" i="1"/>
  <c r="AO211" i="1" s="1"/>
  <c r="AN178" i="1"/>
  <c r="AO178" i="1" s="1"/>
  <c r="AP178" i="1" s="1"/>
  <c r="AQ178" i="1" s="1"/>
  <c r="AR178" i="1" s="1"/>
  <c r="AN174" i="1"/>
  <c r="AO174" i="1" s="1"/>
  <c r="AP174" i="1" s="1"/>
  <c r="AQ174" i="1" s="1"/>
  <c r="AR174" i="1" s="1"/>
  <c r="AN201" i="1"/>
  <c r="AO201" i="1" s="1"/>
  <c r="AN220" i="1"/>
  <c r="AO220" i="1" s="1"/>
  <c r="AN176" i="1"/>
  <c r="AO176" i="1" s="1"/>
  <c r="AP176" i="1" s="1"/>
  <c r="AQ176" i="1" s="1"/>
  <c r="AR176" i="1" s="1"/>
  <c r="AN202" i="1"/>
  <c r="AO202" i="1" s="1"/>
  <c r="AN221" i="1"/>
  <c r="AO221" i="1" s="1"/>
  <c r="AN168" i="1"/>
  <c r="AO168" i="1" s="1"/>
  <c r="AP168" i="1" s="1"/>
  <c r="AQ168" i="1" s="1"/>
  <c r="AR168" i="1" s="1"/>
  <c r="AN194" i="1"/>
  <c r="AO194" i="1" s="1"/>
  <c r="AN166" i="1"/>
  <c r="AO166" i="1" s="1"/>
  <c r="AP166" i="1" s="1"/>
  <c r="AN180" i="1"/>
  <c r="AO180" i="1" s="1"/>
  <c r="AP180" i="1" s="1"/>
  <c r="AQ180" i="1" s="1"/>
  <c r="AR180" i="1" s="1"/>
  <c r="AN171" i="1"/>
  <c r="AO171" i="1" s="1"/>
  <c r="AP171" i="1" s="1"/>
  <c r="AQ171" i="1" s="1"/>
  <c r="AR171" i="1" s="1"/>
  <c r="AN206" i="1"/>
  <c r="AO206" i="1" s="1"/>
  <c r="AN185" i="1"/>
  <c r="AO185" i="1" s="1"/>
  <c r="AN170" i="1"/>
  <c r="AO170" i="1" s="1"/>
  <c r="AP170" i="1" s="1"/>
  <c r="AQ170" i="1" s="1"/>
  <c r="AR170" i="1" s="1"/>
  <c r="AN187" i="1"/>
  <c r="AO187" i="1" s="1"/>
  <c r="AN149" i="1"/>
  <c r="AO149" i="1" s="1"/>
  <c r="AP149" i="1" s="1"/>
  <c r="AQ149" i="1" s="1"/>
  <c r="AR149" i="1" s="1"/>
  <c r="AN169" i="1"/>
  <c r="AO169" i="1" s="1"/>
  <c r="AP169" i="1" s="1"/>
  <c r="AQ169" i="1" s="1"/>
  <c r="AR169" i="1" s="1"/>
  <c r="AN189" i="1"/>
  <c r="AO189" i="1" s="1"/>
  <c r="AN207" i="1"/>
  <c r="AO207" i="1" s="1"/>
  <c r="AN190" i="1"/>
  <c r="AO190" i="1" s="1"/>
  <c r="AN218" i="1"/>
  <c r="AO218" i="1" s="1"/>
  <c r="AN155" i="1"/>
  <c r="AO155" i="1" s="1"/>
  <c r="AP155" i="1" s="1"/>
  <c r="AQ155" i="1" s="1"/>
  <c r="AR155" i="1" s="1"/>
  <c r="AN209" i="1"/>
  <c r="AO209" i="1" s="1"/>
  <c r="AN154" i="1"/>
  <c r="AO154" i="1" s="1"/>
  <c r="AP154" i="1" s="1"/>
  <c r="AQ154" i="1" s="1"/>
  <c r="AR154" i="1" s="1"/>
  <c r="AN191" i="1"/>
  <c r="AO191" i="1" s="1"/>
  <c r="AN210" i="1"/>
  <c r="AO210" i="1" s="1"/>
  <c r="AN186" i="1"/>
  <c r="AO186" i="1" s="1"/>
  <c r="AN216" i="1"/>
  <c r="AO216" i="1" s="1"/>
  <c r="AN198" i="1"/>
  <c r="AO198" i="1" s="1"/>
  <c r="AN197" i="1"/>
  <c r="AO197" i="1" s="1"/>
  <c r="AN222" i="1"/>
  <c r="AO222" i="1" s="1"/>
  <c r="AN151" i="1"/>
  <c r="AO151" i="1" s="1"/>
  <c r="AP151" i="1" s="1"/>
  <c r="AQ151" i="1" s="1"/>
  <c r="AR151" i="1" s="1"/>
  <c r="AN215" i="1"/>
  <c r="AO215" i="1" s="1"/>
  <c r="AN152" i="1"/>
  <c r="AO152" i="1" s="1"/>
  <c r="AP152" i="1" s="1"/>
  <c r="AQ152" i="1" s="1"/>
  <c r="AR152" i="1" s="1"/>
  <c r="AN172" i="1"/>
  <c r="AO172" i="1" s="1"/>
  <c r="AP172" i="1" s="1"/>
  <c r="AQ172" i="1" s="1"/>
  <c r="AR172" i="1" s="1"/>
  <c r="AN161" i="1"/>
  <c r="AO161" i="1" s="1"/>
  <c r="AP161" i="1" s="1"/>
  <c r="AQ161" i="1" s="1"/>
  <c r="AR161" i="1" s="1"/>
  <c r="AN82" i="1"/>
  <c r="AO82" i="1" s="1"/>
  <c r="AP82" i="1" s="1"/>
  <c r="AN83" i="1"/>
  <c r="AO83" i="1" s="1"/>
  <c r="AP83" i="1" s="1"/>
  <c r="AN86" i="1"/>
  <c r="AO86" i="1" s="1"/>
  <c r="AP86" i="1" s="1"/>
  <c r="N26" i="2"/>
  <c r="N27" i="2" s="1"/>
  <c r="AN78" i="1"/>
  <c r="AO78" i="1" s="1"/>
  <c r="AP78" i="1" s="1"/>
  <c r="AN120" i="1"/>
  <c r="AO120" i="1" s="1"/>
  <c r="AP120" i="1" s="1"/>
  <c r="AN95" i="1"/>
  <c r="AO95" i="1" s="1"/>
  <c r="AP95" i="1" s="1"/>
  <c r="AQ95" i="1" s="1"/>
  <c r="AR95" i="1" s="1"/>
  <c r="AN119" i="1"/>
  <c r="AO119" i="1" s="1"/>
  <c r="AP119" i="1" s="1"/>
  <c r="AQ119" i="1" s="1"/>
  <c r="AR119" i="1" s="1"/>
  <c r="M26" i="2"/>
  <c r="M27" i="2" s="1"/>
  <c r="K26" i="2"/>
  <c r="K27" i="2" s="1"/>
  <c r="I26" i="2"/>
  <c r="I27" i="2" s="1"/>
  <c r="AN76" i="1"/>
  <c r="AO76" i="1" s="1"/>
  <c r="AP76" i="1" s="1"/>
  <c r="H26" i="2"/>
  <c r="H27" i="2" s="1"/>
  <c r="AN113" i="1"/>
  <c r="AO113" i="1" s="1"/>
  <c r="AP113" i="1" s="1"/>
  <c r="AQ113" i="1" s="1"/>
  <c r="AR113" i="1" s="1"/>
  <c r="S20" i="3"/>
  <c r="AN102" i="1"/>
  <c r="AO102" i="1" s="1"/>
  <c r="AP102" i="1" s="1"/>
  <c r="AQ102" i="1" s="1"/>
  <c r="AR102" i="1" s="1"/>
  <c r="AN84" i="1"/>
  <c r="AO84" i="1" s="1"/>
  <c r="AP84" i="1" s="1"/>
  <c r="AN114" i="1"/>
  <c r="AO114" i="1" s="1"/>
  <c r="AP114" i="1" s="1"/>
  <c r="AN111" i="1"/>
  <c r="AO111" i="1" s="1"/>
  <c r="AP111" i="1" s="1"/>
  <c r="AQ111" i="1" s="1"/>
  <c r="AR111" i="1" s="1"/>
  <c r="AN87" i="1"/>
  <c r="AO87" i="1" s="1"/>
  <c r="AP87" i="1" s="1"/>
  <c r="C26" i="2"/>
  <c r="C27" i="2" s="1"/>
  <c r="AN109" i="1"/>
  <c r="AO109" i="1" s="1"/>
  <c r="AP109" i="1" s="1"/>
  <c r="AN93" i="1"/>
  <c r="AO93" i="1" s="1"/>
  <c r="AP93" i="1" s="1"/>
  <c r="AQ93" i="1" s="1"/>
  <c r="AR93" i="1" s="1"/>
  <c r="AN77" i="1"/>
  <c r="AO77" i="1" s="1"/>
  <c r="AP77" i="1" s="1"/>
  <c r="AN80" i="1"/>
  <c r="AO80" i="1" s="1"/>
  <c r="AP80" i="1" s="1"/>
  <c r="AN85" i="1"/>
  <c r="AO85" i="1" s="1"/>
  <c r="AP85" i="1" s="1"/>
  <c r="AQ85" i="1" s="1"/>
  <c r="AR85" i="1" s="1"/>
  <c r="AN92" i="1"/>
  <c r="AO92" i="1" s="1"/>
  <c r="AP92" i="1" s="1"/>
  <c r="AQ92" i="1" s="1"/>
  <c r="AR92" i="1" s="1"/>
  <c r="AN75" i="1"/>
  <c r="AO75" i="1" s="1"/>
  <c r="AN112" i="1"/>
  <c r="AO112" i="1" s="1"/>
  <c r="AP112" i="1" s="1"/>
  <c r="AQ112" i="1" s="1"/>
  <c r="AR112" i="1" s="1"/>
  <c r="AN108" i="1"/>
  <c r="AO108" i="1" s="1"/>
  <c r="AP108" i="1" s="1"/>
  <c r="AQ108" i="1" s="1"/>
  <c r="AR108" i="1" s="1"/>
  <c r="AN88" i="1"/>
  <c r="AO88" i="1" s="1"/>
  <c r="AP88" i="1" s="1"/>
  <c r="AN103" i="1"/>
  <c r="AO103" i="1" s="1"/>
  <c r="AP103" i="1" s="1"/>
  <c r="AN94" i="1"/>
  <c r="AO94" i="1" s="1"/>
  <c r="AP94" i="1" s="1"/>
  <c r="AN104" i="1"/>
  <c r="AO104" i="1" s="1"/>
  <c r="AP104" i="1" s="1"/>
  <c r="AN89" i="1"/>
  <c r="AO89" i="1" s="1"/>
  <c r="AP89" i="1" s="1"/>
  <c r="AQ89" i="1" s="1"/>
  <c r="AR89" i="1" s="1"/>
  <c r="AN79" i="1"/>
  <c r="AO79" i="1" s="1"/>
  <c r="AP79" i="1" s="1"/>
  <c r="AN97" i="1"/>
  <c r="AO97" i="1" s="1"/>
  <c r="AP97" i="1" s="1"/>
  <c r="AN116" i="1"/>
  <c r="AO116" i="1" s="1"/>
  <c r="AP116" i="1" s="1"/>
  <c r="AN91" i="1"/>
  <c r="AO91" i="1" s="1"/>
  <c r="AP91" i="1" s="1"/>
  <c r="AQ91" i="1" s="1"/>
  <c r="AN125" i="1"/>
  <c r="AO125" i="1" s="1"/>
  <c r="AP125" i="1" s="1"/>
  <c r="AQ125" i="1" s="1"/>
  <c r="AR125" i="1" s="1"/>
  <c r="AN98" i="1"/>
  <c r="AO98" i="1" s="1"/>
  <c r="AP98" i="1" s="1"/>
  <c r="AQ98" i="1" s="1"/>
  <c r="AR98" i="1" s="1"/>
  <c r="AN107" i="1"/>
  <c r="AO107" i="1" s="1"/>
  <c r="AP107" i="1" s="1"/>
  <c r="AN123" i="1"/>
  <c r="AO123" i="1" s="1"/>
  <c r="AP123" i="1" s="1"/>
  <c r="AN110" i="1"/>
  <c r="AO110" i="1" s="1"/>
  <c r="AP110" i="1" s="1"/>
  <c r="AQ110" i="1" s="1"/>
  <c r="AN117" i="1"/>
  <c r="AO117" i="1" s="1"/>
  <c r="AP117" i="1" s="1"/>
  <c r="AQ117" i="1" s="1"/>
  <c r="AN90" i="1"/>
  <c r="AO90" i="1" s="1"/>
  <c r="AP90" i="1" s="1"/>
  <c r="AQ90" i="1" s="1"/>
  <c r="AR90" i="1" s="1"/>
  <c r="AN96" i="1"/>
  <c r="AO96" i="1" s="1"/>
  <c r="AP96" i="1" s="1"/>
  <c r="G26" i="2"/>
  <c r="G27" i="2" s="1"/>
  <c r="AQ356" i="1"/>
  <c r="AP521" i="1"/>
  <c r="AQ521" i="1"/>
  <c r="AP507" i="1"/>
  <c r="AQ507" i="1"/>
  <c r="AP537" i="1"/>
  <c r="AQ537" i="1"/>
  <c r="AP454" i="1"/>
  <c r="AQ496" i="1"/>
  <c r="AP496" i="1"/>
  <c r="AP443" i="1"/>
  <c r="AP505" i="1"/>
  <c r="AP492" i="1"/>
  <c r="AP434" i="1"/>
  <c r="AP476" i="1"/>
  <c r="AP397" i="1"/>
  <c r="AP419" i="1"/>
  <c r="AP378" i="1"/>
  <c r="AP391" i="1"/>
  <c r="AP410" i="1"/>
  <c r="AP360" i="1"/>
  <c r="AP405" i="1"/>
  <c r="AP344" i="1"/>
  <c r="AP143" i="1"/>
  <c r="AQ143" i="1" s="1"/>
  <c r="AR143" i="1" s="1"/>
  <c r="AP142" i="1"/>
  <c r="AQ142" i="1" s="1"/>
  <c r="AR142" i="1" s="1"/>
  <c r="AP508" i="1"/>
  <c r="AQ508" i="1"/>
  <c r="AP513" i="1"/>
  <c r="AQ513" i="1"/>
  <c r="AU513" i="1" s="1"/>
  <c r="AP473" i="1"/>
  <c r="AP435" i="1"/>
  <c r="AP438" i="1"/>
  <c r="AP460" i="1"/>
  <c r="AP444" i="1"/>
  <c r="AP414" i="1"/>
  <c r="AP386" i="1"/>
  <c r="AP336" i="1"/>
  <c r="AP381" i="1"/>
  <c r="AP130" i="1"/>
  <c r="AQ130" i="1" s="1"/>
  <c r="AR130" i="1" s="1"/>
  <c r="AP139" i="1"/>
  <c r="AQ139" i="1" s="1"/>
  <c r="AR139" i="1" s="1"/>
  <c r="AP539" i="1"/>
  <c r="AP541" i="1"/>
  <c r="AQ541" i="1"/>
  <c r="AP536" i="1"/>
  <c r="AQ536" i="1"/>
  <c r="AQ453" i="1"/>
  <c r="AP453" i="1"/>
  <c r="AP490" i="1"/>
  <c r="AQ498" i="1"/>
  <c r="AP498" i="1"/>
  <c r="AP426" i="1"/>
  <c r="AP448" i="1"/>
  <c r="AQ489" i="1"/>
  <c r="AP489" i="1"/>
  <c r="AP432" i="1"/>
  <c r="AP365" i="1"/>
  <c r="AP387" i="1"/>
  <c r="AP354" i="1"/>
  <c r="AP355" i="1"/>
  <c r="AP374" i="1"/>
  <c r="AP418" i="1"/>
  <c r="AP369" i="1"/>
  <c r="AP132" i="1"/>
  <c r="AQ132" i="1" s="1"/>
  <c r="AR132" i="1" s="1"/>
  <c r="AP129" i="1"/>
  <c r="AQ129" i="1" s="1"/>
  <c r="AR129" i="1" s="1"/>
  <c r="AP527" i="1"/>
  <c r="AP522" i="1"/>
  <c r="AP538" i="1"/>
  <c r="AQ538" i="1"/>
  <c r="AQ529" i="1"/>
  <c r="AP529" i="1"/>
  <c r="AP524" i="1"/>
  <c r="AP467" i="1"/>
  <c r="AP439" i="1"/>
  <c r="AP486" i="1"/>
  <c r="AP464" i="1"/>
  <c r="AP436" i="1"/>
  <c r="AP477" i="1"/>
  <c r="AQ477" i="1"/>
  <c r="AP470" i="1"/>
  <c r="AP337" i="1"/>
  <c r="AP359" i="1"/>
  <c r="AP407" i="1"/>
  <c r="AP343" i="1"/>
  <c r="AP362" i="1"/>
  <c r="AP406" i="1"/>
  <c r="AP357" i="1"/>
  <c r="AP147" i="1"/>
  <c r="AQ147" i="1" s="1"/>
  <c r="AR147" i="1" s="1"/>
  <c r="AP137" i="1"/>
  <c r="AQ137" i="1" s="1"/>
  <c r="AR137" i="1" s="1"/>
  <c r="AQ518" i="1"/>
  <c r="AT518" i="1"/>
  <c r="AP517" i="1"/>
  <c r="AP512" i="1"/>
  <c r="AP447" i="1"/>
  <c r="AP430" i="1"/>
  <c r="AP474" i="1"/>
  <c r="AP493" i="1"/>
  <c r="AQ424" i="1"/>
  <c r="AP424" i="1"/>
  <c r="AQ499" i="1"/>
  <c r="AP499" i="1"/>
  <c r="AP458" i="1"/>
  <c r="AP371" i="1"/>
  <c r="AP413" i="1"/>
  <c r="AP377" i="1"/>
  <c r="AQ412" i="1"/>
  <c r="AP412" i="1"/>
  <c r="AP350" i="1"/>
  <c r="AP394" i="1"/>
  <c r="AP345" i="1"/>
  <c r="AP136" i="1"/>
  <c r="AQ136" i="1" s="1"/>
  <c r="AR136" i="1" s="1"/>
  <c r="AP138" i="1"/>
  <c r="AQ138" i="1" s="1"/>
  <c r="AR138" i="1" s="1"/>
  <c r="AP511" i="1"/>
  <c r="AV511" i="1" s="1"/>
  <c r="AP532" i="1"/>
  <c r="AQ532" i="1"/>
  <c r="AP540" i="1"/>
  <c r="AQ540" i="1"/>
  <c r="AP535" i="1"/>
  <c r="AP461" i="1"/>
  <c r="AP485" i="1"/>
  <c r="AP452" i="1"/>
  <c r="AP481" i="1"/>
  <c r="AP462" i="1"/>
  <c r="AP457" i="1"/>
  <c r="AQ487" i="1"/>
  <c r="AP487" i="1"/>
  <c r="AP366" i="1"/>
  <c r="AP411" i="1"/>
  <c r="AP349" i="1"/>
  <c r="AP400" i="1"/>
  <c r="AP338" i="1"/>
  <c r="AP382" i="1"/>
  <c r="AP416" i="1"/>
  <c r="AP141" i="1"/>
  <c r="AQ141" i="1" s="1"/>
  <c r="AR141" i="1" s="1"/>
  <c r="AP128" i="1"/>
  <c r="AQ128" i="1" s="1"/>
  <c r="AR128" i="1" s="1"/>
  <c r="AQ543" i="1"/>
  <c r="AP543" i="1"/>
  <c r="J42" i="2"/>
  <c r="J43" i="2" s="1"/>
  <c r="N42" i="2"/>
  <c r="N43" i="2" s="1"/>
  <c r="K42" i="2"/>
  <c r="K43" i="2" s="1"/>
  <c r="M42" i="2"/>
  <c r="M43" i="2" s="1"/>
  <c r="G42" i="2"/>
  <c r="G43" i="2" s="1"/>
  <c r="F42" i="2"/>
  <c r="F43" i="2" s="1"/>
  <c r="L42" i="2"/>
  <c r="L43" i="2" s="1"/>
  <c r="E42" i="2"/>
  <c r="E43" i="2" s="1"/>
  <c r="C42" i="2"/>
  <c r="C43" i="2" s="1"/>
  <c r="D42" i="2"/>
  <c r="D43" i="2" s="1"/>
  <c r="S24" i="3"/>
  <c r="AP534" i="1"/>
  <c r="AP528" i="1"/>
  <c r="AQ528" i="1"/>
  <c r="AQ523" i="1"/>
  <c r="AU523" i="1" s="1"/>
  <c r="AP523" i="1"/>
  <c r="AP472" i="1"/>
  <c r="AP500" i="1"/>
  <c r="AP429" i="1"/>
  <c r="AP440" i="1"/>
  <c r="AP503" i="1"/>
  <c r="AP491" i="1"/>
  <c r="AP445" i="1"/>
  <c r="AP475" i="1"/>
  <c r="AQ475" i="1"/>
  <c r="AP390" i="1"/>
  <c r="AP383" i="1"/>
  <c r="AP402" i="1"/>
  <c r="AP388" i="1"/>
  <c r="AP333" i="1"/>
  <c r="AP370" i="1"/>
  <c r="AP404" i="1"/>
  <c r="U25" i="3"/>
  <c r="AP146" i="1"/>
  <c r="AQ146" i="1" s="1"/>
  <c r="AR146" i="1" s="1"/>
  <c r="V19" i="3"/>
  <c r="AQ464" i="1"/>
  <c r="AQ456" i="1"/>
  <c r="AQ458" i="1"/>
  <c r="AT450" i="1"/>
  <c r="AT454" i="1" s="1"/>
  <c r="AT456" i="1" s="1"/>
  <c r="AT466" i="1" s="1"/>
  <c r="AT467" i="1" s="1"/>
  <c r="AQ450" i="1"/>
  <c r="AQ467" i="1"/>
  <c r="AT490" i="1"/>
  <c r="AQ490" i="1"/>
  <c r="AQ460" i="1"/>
  <c r="AQ446" i="1"/>
  <c r="AQ492" i="1"/>
  <c r="AQ455" i="1"/>
  <c r="AQ457" i="1"/>
  <c r="AQ449" i="1"/>
  <c r="AQ445" i="1"/>
  <c r="AQ422" i="1"/>
  <c r="AQ440" i="1"/>
  <c r="AQ443" i="1"/>
  <c r="AQ442" i="1"/>
  <c r="AQ448" i="1"/>
  <c r="AQ466" i="1"/>
  <c r="AQ461" i="1"/>
  <c r="AQ505" i="1"/>
  <c r="AQ471" i="1"/>
  <c r="AQ441" i="1"/>
  <c r="AT441" i="1"/>
  <c r="AT442" i="1" s="1"/>
  <c r="AT443" i="1" s="1"/>
  <c r="AT444" i="1" s="1"/>
  <c r="AT445" i="1" s="1"/>
  <c r="AT446" i="1" s="1"/>
  <c r="AT455" i="1" s="1"/>
  <c r="AT468" i="1" s="1"/>
  <c r="AT469" i="1" s="1"/>
  <c r="AT473" i="1"/>
  <c r="AT474" i="1" s="1"/>
  <c r="AT475" i="1" s="1"/>
  <c r="AQ473" i="1"/>
  <c r="AT478" i="1"/>
  <c r="AT492" i="1" s="1"/>
  <c r="AT495" i="1" s="1"/>
  <c r="AQ478" i="1"/>
  <c r="AT488" i="1"/>
  <c r="AQ488" i="1"/>
  <c r="AQ459" i="1"/>
  <c r="AT447" i="1"/>
  <c r="AT448" i="1" s="1"/>
  <c r="AT449" i="1" s="1"/>
  <c r="AT457" i="1" s="1"/>
  <c r="AT458" i="1" s="1"/>
  <c r="AT459" i="1" s="1"/>
  <c r="AT460" i="1" s="1"/>
  <c r="AT461" i="1" s="1"/>
  <c r="AT462" i="1" s="1"/>
  <c r="AT463" i="1" s="1"/>
  <c r="AQ447" i="1"/>
  <c r="AQ468" i="1"/>
  <c r="AQ444" i="1"/>
  <c r="AQ474" i="1"/>
  <c r="AQ454" i="1"/>
  <c r="AT491" i="1"/>
  <c r="AQ491" i="1"/>
  <c r="AQ484" i="1"/>
  <c r="AQ462" i="1"/>
  <c r="AQ476" i="1"/>
  <c r="AQ452" i="1"/>
  <c r="AT503" i="1"/>
  <c r="AT484" i="1" s="1"/>
  <c r="AQ503" i="1"/>
  <c r="AQ495" i="1"/>
  <c r="AQ472" i="1"/>
  <c r="AQ405" i="1"/>
  <c r="AQ404" i="1"/>
  <c r="AQ403" i="1"/>
  <c r="AQ402" i="1"/>
  <c r="AQ387" i="1"/>
  <c r="AQ400" i="1"/>
  <c r="AQ398" i="1"/>
  <c r="AQ401" i="1"/>
  <c r="AQ399" i="1"/>
  <c r="AT287" i="1"/>
  <c r="AT288" i="1" s="1"/>
  <c r="AT289" i="1" s="1"/>
  <c r="AT290" i="1" s="1"/>
  <c r="AT291" i="1" s="1"/>
  <c r="AT292" i="1" s="1"/>
  <c r="AT293" i="1" s="1"/>
  <c r="AT294" i="1" s="1"/>
  <c r="AT295" i="1" s="1"/>
  <c r="AT296" i="1" s="1"/>
  <c r="AT297" i="1" s="1"/>
  <c r="AT298" i="1" s="1"/>
  <c r="AT299" i="1" s="1"/>
  <c r="AT300" i="1" s="1"/>
  <c r="AT301" i="1" s="1"/>
  <c r="AT302" i="1" s="1"/>
  <c r="AT303" i="1" s="1"/>
  <c r="AT304" i="1" s="1"/>
  <c r="AT305" i="1" s="1"/>
  <c r="AT306" i="1" s="1"/>
  <c r="AT307" i="1" s="1"/>
  <c r="AT308" i="1" s="1"/>
  <c r="AT309" i="1" s="1"/>
  <c r="AT310" i="1" s="1"/>
  <c r="AQ375" i="1"/>
  <c r="AQ336" i="1"/>
  <c r="AT336" i="1"/>
  <c r="AT409" i="1" s="1"/>
  <c r="AT418" i="1" s="1"/>
  <c r="AT406" i="1" s="1"/>
  <c r="AT415" i="1" s="1"/>
  <c r="AQ362" i="1"/>
  <c r="AQ366" i="1"/>
  <c r="AT366" i="1"/>
  <c r="AQ377" i="1"/>
  <c r="AQ372" i="1"/>
  <c r="AQ389" i="1"/>
  <c r="AQ384" i="1"/>
  <c r="AQ415" i="1"/>
  <c r="AQ360" i="1"/>
  <c r="AQ381" i="1"/>
  <c r="AQ418" i="1"/>
  <c r="AQ406" i="1"/>
  <c r="AQ370" i="1"/>
  <c r="AT370" i="1"/>
  <c r="AT372" i="1" s="1"/>
  <c r="AT374" i="1" s="1"/>
  <c r="AQ385" i="1"/>
  <c r="AQ361" i="1"/>
  <c r="AQ383" i="1"/>
  <c r="AQ409" i="1"/>
  <c r="AQ363" i="1"/>
  <c r="AQ380" i="1"/>
  <c r="AQ374" i="1"/>
  <c r="AQ386" i="1"/>
  <c r="AQ371" i="1"/>
  <c r="AQ388" i="1"/>
  <c r="AQ364" i="1"/>
  <c r="AT340" i="1"/>
  <c r="AT341" i="1" s="1"/>
  <c r="AQ340" i="1"/>
  <c r="AQ354" i="1"/>
  <c r="AQ338" i="1"/>
  <c r="AQ397" i="1"/>
  <c r="AQ396" i="1"/>
  <c r="AT337" i="1"/>
  <c r="AT338" i="1" s="1"/>
  <c r="AQ337" i="1"/>
  <c r="AT351" i="1"/>
  <c r="AT355" i="1" s="1"/>
  <c r="AQ351" i="1"/>
  <c r="AQ342" i="1"/>
  <c r="AT342" i="1"/>
  <c r="AT343" i="1" s="1"/>
  <c r="AT346" i="1" s="1"/>
  <c r="AT339" i="1"/>
  <c r="AT347" i="1" s="1"/>
  <c r="AT350" i="1" s="1"/>
  <c r="AT354" i="1" s="1"/>
  <c r="AT394" i="1" s="1"/>
  <c r="AQ339" i="1"/>
  <c r="AT154" i="1"/>
  <c r="AT153" i="1" s="1"/>
  <c r="AS114" i="1"/>
  <c r="AT133" i="1"/>
  <c r="AT134" i="1" s="1"/>
  <c r="AT135" i="1" s="1"/>
  <c r="AT127" i="1"/>
  <c r="AT128" i="1" s="1"/>
  <c r="AS78" i="1"/>
  <c r="AT78" i="1" s="1"/>
  <c r="AS107" i="1"/>
  <c r="AS104" i="1"/>
  <c r="AS103" i="1"/>
  <c r="AS83" i="1"/>
  <c r="AS79" i="1"/>
  <c r="AS84" i="1"/>
  <c r="AS76" i="1"/>
  <c r="AS66" i="1"/>
  <c r="AT66" i="1" s="1"/>
  <c r="AQ66" i="1" s="1"/>
  <c r="AR66" i="1" s="1"/>
  <c r="AS67" i="1"/>
  <c r="AS70" i="1"/>
  <c r="AS2" i="1"/>
  <c r="AT2" i="1" s="1"/>
  <c r="AT3" i="1" s="1"/>
  <c r="AS23" i="1"/>
  <c r="AS8" i="1"/>
  <c r="AS14" i="1"/>
  <c r="AS21" i="1"/>
  <c r="AS12" i="1"/>
  <c r="AS13" i="1"/>
  <c r="AS4" i="1"/>
  <c r="AS5" i="1"/>
  <c r="AS6" i="1"/>
  <c r="AS11" i="1"/>
  <c r="AS10" i="1"/>
  <c r="AS19" i="1"/>
  <c r="AS7" i="1"/>
  <c r="AK60" i="1"/>
  <c r="AL60" i="1" s="1"/>
  <c r="AK64" i="1"/>
  <c r="AL64" i="1" s="1"/>
  <c r="AK61" i="1"/>
  <c r="AL61" i="1" s="1"/>
  <c r="AK29" i="1"/>
  <c r="AL29" i="1" s="1"/>
  <c r="AK47" i="1"/>
  <c r="AL47" i="1" s="1"/>
  <c r="AK48" i="1"/>
  <c r="AL48" i="1" s="1"/>
  <c r="AK62" i="1"/>
  <c r="AL62" i="1" s="1"/>
  <c r="AK50" i="1"/>
  <c r="AL50" i="1" s="1"/>
  <c r="AK39" i="1"/>
  <c r="AL39" i="1" s="1"/>
  <c r="AK56" i="1"/>
  <c r="AL56" i="1" s="1"/>
  <c r="AK34" i="1"/>
  <c r="AL34" i="1" s="1"/>
  <c r="AK49" i="1"/>
  <c r="AL49" i="1" s="1"/>
  <c r="AK55" i="1"/>
  <c r="AL55" i="1" s="1"/>
  <c r="AK52" i="1"/>
  <c r="AL52" i="1" s="1"/>
  <c r="AK57" i="1"/>
  <c r="AL57" i="1" s="1"/>
  <c r="AK35" i="1"/>
  <c r="AL35" i="1" s="1"/>
  <c r="AK30" i="1"/>
  <c r="AL30" i="1" s="1"/>
  <c r="AK40" i="1"/>
  <c r="AL40" i="1" s="1"/>
  <c r="AK59" i="1"/>
  <c r="AL59" i="1" s="1"/>
  <c r="AK54" i="1"/>
  <c r="AL54" i="1" s="1"/>
  <c r="AK36" i="1"/>
  <c r="AL36" i="1" s="1"/>
  <c r="AK41" i="1"/>
  <c r="AL41" i="1" s="1"/>
  <c r="AK44" i="1"/>
  <c r="AL44" i="1" s="1"/>
  <c r="AK45" i="1"/>
  <c r="AL45" i="1" s="1"/>
  <c r="AK31" i="1"/>
  <c r="AL31" i="1" s="1"/>
  <c r="AK37" i="1"/>
  <c r="AL37" i="1" s="1"/>
  <c r="AK42" i="1"/>
  <c r="AL42" i="1" s="1"/>
  <c r="AK51" i="1"/>
  <c r="AL51" i="1" s="1"/>
  <c r="AK32" i="1"/>
  <c r="AL32" i="1" s="1"/>
  <c r="AK38" i="1"/>
  <c r="AL38" i="1" s="1"/>
  <c r="AK43" i="1"/>
  <c r="AL43" i="1" s="1"/>
  <c r="AK58" i="1"/>
  <c r="AL58" i="1" s="1"/>
  <c r="AK28" i="1"/>
  <c r="AL28" i="1" s="1"/>
  <c r="AK33" i="1"/>
  <c r="AL33" i="1" s="1"/>
  <c r="AK63" i="1"/>
  <c r="AL63" i="1" s="1"/>
  <c r="AK46" i="1"/>
  <c r="AL46" i="1" s="1"/>
  <c r="AK53" i="1"/>
  <c r="AL53" i="1" s="1"/>
  <c r="AQ319" i="1" l="1"/>
  <c r="AR319" i="1" s="1"/>
  <c r="AU428" i="1"/>
  <c r="AV428" i="1" s="1"/>
  <c r="AU356" i="1"/>
  <c r="AV356" i="1" s="1"/>
  <c r="AT237" i="1"/>
  <c r="AT238" i="1" s="1"/>
  <c r="AT239" i="1" s="1"/>
  <c r="AT240" i="1" s="1"/>
  <c r="AT241" i="1" s="1"/>
  <c r="AU539" i="1"/>
  <c r="AV539" i="1" s="1"/>
  <c r="AU225" i="1"/>
  <c r="AV225" i="1" s="1"/>
  <c r="AU357" i="1"/>
  <c r="AV357" i="1" s="1"/>
  <c r="AU516" i="1"/>
  <c r="AV516" i="1" s="1"/>
  <c r="AU179" i="1"/>
  <c r="AV179" i="1" s="1"/>
  <c r="AU177" i="1"/>
  <c r="AV177" i="1" s="1"/>
  <c r="AQ166" i="1"/>
  <c r="AR166" i="1" s="1"/>
  <c r="AV426" i="1"/>
  <c r="AU162" i="1"/>
  <c r="AV162" i="1" s="1"/>
  <c r="AU517" i="1"/>
  <c r="AV517" i="1" s="1"/>
  <c r="AU156" i="1"/>
  <c r="AV156" i="1" s="1"/>
  <c r="AU161" i="1"/>
  <c r="AV161" i="1" s="1"/>
  <c r="AU157" i="1"/>
  <c r="AV157" i="1" s="1"/>
  <c r="AU155" i="1"/>
  <c r="AV155" i="1" s="1"/>
  <c r="AU382" i="1"/>
  <c r="AV382" i="1" s="1"/>
  <c r="AU158" i="1"/>
  <c r="AV158" i="1" s="1"/>
  <c r="AU152" i="1"/>
  <c r="AV152" i="1" s="1"/>
  <c r="AU359" i="1"/>
  <c r="AV359" i="1" s="1"/>
  <c r="AU171" i="1"/>
  <c r="AV171" i="1" s="1"/>
  <c r="AU151" i="1"/>
  <c r="AV151" i="1" s="1"/>
  <c r="AU167" i="1"/>
  <c r="AV167" i="1" s="1"/>
  <c r="AU159" i="1"/>
  <c r="AV159" i="1" s="1"/>
  <c r="AU160" i="1"/>
  <c r="AV160" i="1" s="1"/>
  <c r="AU432" i="1"/>
  <c r="AV432" i="1" s="1"/>
  <c r="AU175" i="1"/>
  <c r="AV175" i="1" s="1"/>
  <c r="AU163" i="1"/>
  <c r="AV163" i="1" s="1"/>
  <c r="AU365" i="1"/>
  <c r="AV365" i="1" s="1"/>
  <c r="AU367" i="1"/>
  <c r="AV367" i="1" s="1"/>
  <c r="AU150" i="1"/>
  <c r="AV150" i="1" s="1"/>
  <c r="AU532" i="1"/>
  <c r="AV532" i="1" s="1"/>
  <c r="AT387" i="1"/>
  <c r="AT398" i="1" s="1"/>
  <c r="AT399" i="1" s="1"/>
  <c r="AT400" i="1" s="1"/>
  <c r="AT401" i="1" s="1"/>
  <c r="AT402" i="1" s="1"/>
  <c r="AT403" i="1" s="1"/>
  <c r="AT404" i="1" s="1"/>
  <c r="AT405" i="1" s="1"/>
  <c r="AU405" i="1" s="1"/>
  <c r="AU369" i="1"/>
  <c r="AV369" i="1" s="1"/>
  <c r="AU538" i="1"/>
  <c r="AV538" i="1" s="1"/>
  <c r="AU368" i="1"/>
  <c r="AV368" i="1" s="1"/>
  <c r="AU535" i="1"/>
  <c r="AV535" i="1" s="1"/>
  <c r="AU540" i="1"/>
  <c r="AV540" i="1" s="1"/>
  <c r="AU431" i="1"/>
  <c r="AV431" i="1" s="1"/>
  <c r="AU521" i="1"/>
  <c r="AV521" i="1" s="1"/>
  <c r="AU541" i="1"/>
  <c r="AV541" i="1" s="1"/>
  <c r="AU311" i="1"/>
  <c r="AV311" i="1" s="1"/>
  <c r="AQ120" i="1"/>
  <c r="AR120" i="1" s="1"/>
  <c r="AU149" i="1"/>
  <c r="AV149" i="1" s="1"/>
  <c r="AQ109" i="1"/>
  <c r="AR109" i="1" s="1"/>
  <c r="AU320" i="1"/>
  <c r="AV320" i="1" s="1"/>
  <c r="AQ87" i="1"/>
  <c r="AR87" i="1" s="1"/>
  <c r="AU533" i="1"/>
  <c r="AV533" i="1" s="1"/>
  <c r="AU429" i="1"/>
  <c r="AV429" i="1" s="1"/>
  <c r="AU481" i="1"/>
  <c r="AV481" i="1" s="1"/>
  <c r="AU358" i="1"/>
  <c r="AV358" i="1" s="1"/>
  <c r="AQ88" i="1"/>
  <c r="AR88" i="1" s="1"/>
  <c r="AQ86" i="1"/>
  <c r="AR86" i="1" s="1"/>
  <c r="AU522" i="1"/>
  <c r="AV522" i="1" s="1"/>
  <c r="AU479" i="1"/>
  <c r="AV479" i="1" s="1"/>
  <c r="AU501" i="1"/>
  <c r="AV501" i="1" s="1"/>
  <c r="AQ77" i="1"/>
  <c r="AR77" i="1" s="1"/>
  <c r="AQ94" i="1"/>
  <c r="AR94" i="1" s="1"/>
  <c r="AQ96" i="1"/>
  <c r="AR96" i="1" s="1"/>
  <c r="AQ123" i="1"/>
  <c r="AR123" i="1" s="1"/>
  <c r="AQ116" i="1"/>
  <c r="AR116" i="1" s="1"/>
  <c r="AQ80" i="1"/>
  <c r="AR80" i="1" s="1"/>
  <c r="AQ97" i="1"/>
  <c r="AR97" i="1" s="1"/>
  <c r="AQ82" i="1"/>
  <c r="AR82" i="1" s="1"/>
  <c r="AU520" i="1"/>
  <c r="AV520" i="1" s="1"/>
  <c r="AU519" i="1"/>
  <c r="AV519" i="1" s="1"/>
  <c r="AU524" i="1"/>
  <c r="AV524" i="1" s="1"/>
  <c r="AU145" i="1"/>
  <c r="AV145" i="1" s="1"/>
  <c r="AU147" i="1"/>
  <c r="AV147" i="1" s="1"/>
  <c r="AU146" i="1"/>
  <c r="AV146" i="1" s="1"/>
  <c r="AR117" i="1"/>
  <c r="AQ114" i="1"/>
  <c r="AR114" i="1" s="1"/>
  <c r="AR110" i="1"/>
  <c r="AQ107" i="1"/>
  <c r="AR107" i="1" s="1"/>
  <c r="AQ104" i="1"/>
  <c r="AR104" i="1" s="1"/>
  <c r="AQ103" i="1"/>
  <c r="AR103" i="1" s="1"/>
  <c r="AR91" i="1"/>
  <c r="AQ84" i="1"/>
  <c r="AR84" i="1" s="1"/>
  <c r="AQ78" i="1"/>
  <c r="AR78" i="1" s="1"/>
  <c r="AQ79" i="1"/>
  <c r="AR79" i="1" s="1"/>
  <c r="AQ83" i="1"/>
  <c r="AR83" i="1" s="1"/>
  <c r="AQ68" i="1"/>
  <c r="AR68" i="1" s="1"/>
  <c r="AT67" i="1"/>
  <c r="AQ67" i="1" s="1"/>
  <c r="AR67" i="1" s="1"/>
  <c r="AT4" i="1"/>
  <c r="AT5" i="1" s="1"/>
  <c r="AQ5" i="1" s="1"/>
  <c r="AR5" i="1" s="1"/>
  <c r="AQ3" i="1"/>
  <c r="AR3" i="1" s="1"/>
  <c r="AP27" i="1"/>
  <c r="AU289" i="1"/>
  <c r="AV289" i="1" s="1"/>
  <c r="AP312" i="1"/>
  <c r="AQ312" i="1" s="1"/>
  <c r="AU491" i="1"/>
  <c r="AV491" i="1" s="1"/>
  <c r="AP284" i="1"/>
  <c r="AQ284" i="1" s="1"/>
  <c r="AR284" i="1" s="1"/>
  <c r="AU518" i="1"/>
  <c r="AV518" i="1" s="1"/>
  <c r="AP242" i="1"/>
  <c r="AQ242" i="1" s="1"/>
  <c r="AU488" i="1"/>
  <c r="AV488" i="1" s="1"/>
  <c r="AU530" i="1"/>
  <c r="AV530" i="1" s="1"/>
  <c r="AU536" i="1"/>
  <c r="AU508" i="1"/>
  <c r="AU509" i="1"/>
  <c r="AU527" i="1"/>
  <c r="AV527" i="1" s="1"/>
  <c r="AU512" i="1"/>
  <c r="AV512" i="1" s="1"/>
  <c r="AU529" i="1"/>
  <c r="AV529" i="1" s="1"/>
  <c r="AU526" i="1"/>
  <c r="AP226" i="1"/>
  <c r="AQ226" i="1" s="1"/>
  <c r="AU528" i="1"/>
  <c r="AV335" i="1"/>
  <c r="AU537" i="1"/>
  <c r="AV537" i="1" s="1"/>
  <c r="AU525" i="1"/>
  <c r="T20" i="3"/>
  <c r="V20" i="3" s="1"/>
  <c r="U20" i="3"/>
  <c r="AV465" i="1"/>
  <c r="AV531" i="1"/>
  <c r="AV515" i="1"/>
  <c r="AV513" i="1"/>
  <c r="AU153" i="1"/>
  <c r="AV153" i="1" s="1"/>
  <c r="T23" i="3"/>
  <c r="V23" i="3" s="1"/>
  <c r="U23" i="3"/>
  <c r="AV510" i="1"/>
  <c r="T24" i="3"/>
  <c r="V24" i="3" s="1"/>
  <c r="U24" i="3"/>
  <c r="AV523" i="1"/>
  <c r="AU475" i="1"/>
  <c r="AT507" i="1"/>
  <c r="AT514" i="1" s="1"/>
  <c r="AU441" i="1"/>
  <c r="AV441" i="1" s="1"/>
  <c r="AU422" i="1"/>
  <c r="AV422" i="1" s="1"/>
  <c r="AU450" i="1"/>
  <c r="AV450" i="1" s="1"/>
  <c r="AT471" i="1"/>
  <c r="AT472" i="1" s="1"/>
  <c r="AT452" i="1" s="1"/>
  <c r="AT453" i="1" s="1"/>
  <c r="AU453" i="1" s="1"/>
  <c r="AU503" i="1"/>
  <c r="AU490" i="1"/>
  <c r="AU447" i="1"/>
  <c r="AU484" i="1"/>
  <c r="AV484" i="1" s="1"/>
  <c r="AU456" i="1"/>
  <c r="AV456" i="1" s="1"/>
  <c r="AU454" i="1"/>
  <c r="AU287" i="1"/>
  <c r="AV287" i="1" s="1"/>
  <c r="AU448" i="1"/>
  <c r="AT470" i="1"/>
  <c r="AU469" i="1"/>
  <c r="AU463" i="1"/>
  <c r="AT464" i="1"/>
  <c r="AT476" i="1" s="1"/>
  <c r="AT477" i="1" s="1"/>
  <c r="AU462" i="1"/>
  <c r="AU468" i="1"/>
  <c r="AU466" i="1"/>
  <c r="AU458" i="1"/>
  <c r="AU337" i="1"/>
  <c r="AV337" i="1" s="1"/>
  <c r="AU473" i="1"/>
  <c r="AT424" i="1"/>
  <c r="AU423" i="1"/>
  <c r="AU443" i="1"/>
  <c r="AU445" i="1"/>
  <c r="AU495" i="1"/>
  <c r="AU459" i="1"/>
  <c r="AU460" i="1"/>
  <c r="AU446" i="1"/>
  <c r="AU442" i="1"/>
  <c r="AU449" i="1"/>
  <c r="AU457" i="1"/>
  <c r="AU474" i="1"/>
  <c r="AU478" i="1"/>
  <c r="AU467" i="1"/>
  <c r="AU444" i="1"/>
  <c r="AU461" i="1"/>
  <c r="AU455" i="1"/>
  <c r="AU492" i="1"/>
  <c r="AU292" i="1"/>
  <c r="AV292" i="1" s="1"/>
  <c r="AU154" i="1"/>
  <c r="AV154" i="1" s="1"/>
  <c r="AU336" i="1"/>
  <c r="AT375" i="1"/>
  <c r="AT377" i="1" s="1"/>
  <c r="AT384" i="1" s="1"/>
  <c r="AU384" i="1" s="1"/>
  <c r="AT376" i="1"/>
  <c r="AU376" i="1" s="1"/>
  <c r="AU370" i="1"/>
  <c r="AU415" i="1"/>
  <c r="AU366" i="1"/>
  <c r="AU409" i="1"/>
  <c r="AU406" i="1"/>
  <c r="AU168" i="1"/>
  <c r="AV168" i="1" s="1"/>
  <c r="AU418" i="1"/>
  <c r="AU372" i="1"/>
  <c r="AU394" i="1"/>
  <c r="AT396" i="1"/>
  <c r="AT397" i="1" s="1"/>
  <c r="AU340" i="1"/>
  <c r="AV340" i="1" s="1"/>
  <c r="AU339" i="1"/>
  <c r="AU374" i="1"/>
  <c r="AU354" i="1"/>
  <c r="AV354" i="1" s="1"/>
  <c r="AU338" i="1"/>
  <c r="AU243" i="1"/>
  <c r="AV243" i="1" s="1"/>
  <c r="AT344" i="1"/>
  <c r="AU341" i="1"/>
  <c r="AU321" i="1"/>
  <c r="AV321" i="1" s="1"/>
  <c r="AU234" i="1"/>
  <c r="AV234" i="1" s="1"/>
  <c r="AU343" i="1"/>
  <c r="AU227" i="1"/>
  <c r="AV227" i="1" s="1"/>
  <c r="AU347" i="1"/>
  <c r="AU350" i="1"/>
  <c r="AU351" i="1"/>
  <c r="AT395" i="1"/>
  <c r="AU355" i="1"/>
  <c r="AU346" i="1"/>
  <c r="AT348" i="1"/>
  <c r="AU342" i="1"/>
  <c r="AU233" i="1"/>
  <c r="AV233" i="1" s="1"/>
  <c r="AU235" i="1"/>
  <c r="AV235" i="1" s="1"/>
  <c r="AU313" i="1"/>
  <c r="AV313" i="1" s="1"/>
  <c r="AU228" i="1"/>
  <c r="AV228" i="1" s="1"/>
  <c r="AT230" i="1"/>
  <c r="AT231" i="1" s="1"/>
  <c r="AT232" i="1" s="1"/>
  <c r="AU229" i="1"/>
  <c r="AV229" i="1" s="1"/>
  <c r="AU314" i="1"/>
  <c r="AV314" i="1" s="1"/>
  <c r="AU322" i="1"/>
  <c r="AV322" i="1" s="1"/>
  <c r="AT114" i="1"/>
  <c r="AU135" i="1"/>
  <c r="AV135" i="1" s="1"/>
  <c r="AT136" i="1"/>
  <c r="AT137" i="1" s="1"/>
  <c r="AT138" i="1" s="1"/>
  <c r="AT139" i="1" s="1"/>
  <c r="AT140" i="1" s="1"/>
  <c r="AT141" i="1" s="1"/>
  <c r="AU134" i="1"/>
  <c r="AV134" i="1" s="1"/>
  <c r="AU133" i="1"/>
  <c r="AV133" i="1" s="1"/>
  <c r="AT129" i="1"/>
  <c r="AU128" i="1"/>
  <c r="AV128" i="1" s="1"/>
  <c r="AU127" i="1"/>
  <c r="AV127" i="1" s="1"/>
  <c r="AT76" i="1"/>
  <c r="AT102" i="1"/>
  <c r="AU102" i="1" s="1"/>
  <c r="AV102" i="1" s="1"/>
  <c r="AT79" i="1"/>
  <c r="AT80" i="1" s="1"/>
  <c r="AU66" i="1"/>
  <c r="AV66" i="1" s="1"/>
  <c r="AU2" i="1"/>
  <c r="AV2" i="1" s="1"/>
  <c r="AT12" i="1"/>
  <c r="AT13" i="1" s="1"/>
  <c r="AT14" i="1" s="1"/>
  <c r="AT15" i="1" s="1"/>
  <c r="AT16" i="1" s="1"/>
  <c r="AT17" i="1" s="1"/>
  <c r="AT18" i="1" s="1"/>
  <c r="AT19" i="1" s="1"/>
  <c r="AT20" i="1" s="1"/>
  <c r="AT21" i="1" s="1"/>
  <c r="AQ21" i="1" s="1"/>
  <c r="AR21" i="1" s="1"/>
  <c r="AT8" i="1"/>
  <c r="AT9" i="1" s="1"/>
  <c r="AT10" i="1" s="1"/>
  <c r="AM32" i="1"/>
  <c r="AM42" i="1"/>
  <c r="AM43" i="1"/>
  <c r="AM59" i="1"/>
  <c r="AM62" i="1"/>
  <c r="AM29" i="1"/>
  <c r="AM30" i="1"/>
  <c r="AM51" i="1"/>
  <c r="AM37" i="1"/>
  <c r="AM52" i="1"/>
  <c r="AM64" i="1"/>
  <c r="AM75" i="1" s="1"/>
  <c r="AM47" i="1"/>
  <c r="AM35" i="1"/>
  <c r="AM31" i="1"/>
  <c r="AM60" i="1"/>
  <c r="AM40" i="1"/>
  <c r="AM61" i="1"/>
  <c r="AM53" i="1"/>
  <c r="AM45" i="1"/>
  <c r="AM57" i="1"/>
  <c r="AM55" i="1"/>
  <c r="AM46" i="1"/>
  <c r="AM49" i="1"/>
  <c r="AM63" i="1"/>
  <c r="AM44" i="1"/>
  <c r="AM34" i="1"/>
  <c r="AM38" i="1"/>
  <c r="AM56" i="1"/>
  <c r="AM48" i="1"/>
  <c r="AM33" i="1"/>
  <c r="AM41" i="1"/>
  <c r="AM28" i="1"/>
  <c r="AM36" i="1"/>
  <c r="AM39" i="1"/>
  <c r="AM58" i="1"/>
  <c r="AM54" i="1"/>
  <c r="AM50" i="1"/>
  <c r="AH39" i="1"/>
  <c r="AE56" i="1"/>
  <c r="AE57" i="1"/>
  <c r="AE52" i="1"/>
  <c r="AE54" i="1"/>
  <c r="AE31" i="1"/>
  <c r="AE32" i="1"/>
  <c r="AE58" i="1"/>
  <c r="AE59" i="1"/>
  <c r="AE33" i="1"/>
  <c r="AE60" i="1"/>
  <c r="AE61" i="1"/>
  <c r="AE62" i="1"/>
  <c r="AE34" i="1"/>
  <c r="AE35" i="1"/>
  <c r="AE48" i="1"/>
  <c r="AE36" i="1"/>
  <c r="AE37" i="1"/>
  <c r="AE38" i="1"/>
  <c r="AE51" i="1"/>
  <c r="AE28" i="1"/>
  <c r="AE63" i="1"/>
  <c r="AE64" i="1"/>
  <c r="AE29" i="1"/>
  <c r="AE50" i="1"/>
  <c r="AE49" i="1"/>
  <c r="AE30" i="1"/>
  <c r="AE40" i="1"/>
  <c r="AE41" i="1"/>
  <c r="AE42" i="1"/>
  <c r="AE43" i="1"/>
  <c r="AE44" i="1"/>
  <c r="AE45" i="1"/>
  <c r="AE46" i="1"/>
  <c r="AE53" i="1"/>
  <c r="AE47" i="1"/>
  <c r="AE39" i="1"/>
  <c r="AB39" i="1"/>
  <c r="AA39" i="1"/>
  <c r="Z56" i="1"/>
  <c r="Z57" i="1"/>
  <c r="Z52" i="1"/>
  <c r="Z54" i="1"/>
  <c r="Z31" i="1"/>
  <c r="Z32" i="1"/>
  <c r="Z58" i="1"/>
  <c r="Z59" i="1"/>
  <c r="Z33" i="1"/>
  <c r="Z60" i="1"/>
  <c r="Z61" i="1"/>
  <c r="Z62" i="1"/>
  <c r="Z34" i="1"/>
  <c r="Z35" i="1"/>
  <c r="Z48" i="1"/>
  <c r="Z36" i="1"/>
  <c r="Z37" i="1"/>
  <c r="Z38" i="1"/>
  <c r="Z51" i="1"/>
  <c r="Z28" i="1"/>
  <c r="Z63" i="1"/>
  <c r="Z64" i="1"/>
  <c r="Z29" i="1"/>
  <c r="Z50" i="1"/>
  <c r="Z49" i="1"/>
  <c r="Z30" i="1"/>
  <c r="Z40" i="1"/>
  <c r="Z41" i="1"/>
  <c r="Z42" i="1"/>
  <c r="Z43" i="1"/>
  <c r="Z44" i="1"/>
  <c r="Z45" i="1"/>
  <c r="Z46" i="1"/>
  <c r="Z53" i="1"/>
  <c r="Z47" i="1"/>
  <c r="Z39" i="1"/>
  <c r="Z55" i="1"/>
  <c r="Y56" i="1"/>
  <c r="Y57" i="1"/>
  <c r="Y52" i="1"/>
  <c r="Y54" i="1"/>
  <c r="Y31" i="1"/>
  <c r="Y32" i="1"/>
  <c r="Y58" i="1"/>
  <c r="Y59" i="1"/>
  <c r="Y33" i="1"/>
  <c r="Y60" i="1"/>
  <c r="Y61" i="1"/>
  <c r="Y62" i="1"/>
  <c r="Y34" i="1"/>
  <c r="Y35" i="1"/>
  <c r="Y48" i="1"/>
  <c r="Y36" i="1"/>
  <c r="Y37" i="1"/>
  <c r="Y38" i="1"/>
  <c r="Y51" i="1"/>
  <c r="Y28" i="1"/>
  <c r="Y63" i="1"/>
  <c r="Y64" i="1"/>
  <c r="Y29" i="1"/>
  <c r="Y50" i="1"/>
  <c r="Y49" i="1"/>
  <c r="Y30" i="1"/>
  <c r="Y40" i="1"/>
  <c r="Y41" i="1"/>
  <c r="Y42" i="1"/>
  <c r="Y43" i="1"/>
  <c r="Y44" i="1"/>
  <c r="Y45" i="1"/>
  <c r="Y46" i="1"/>
  <c r="Y53" i="1"/>
  <c r="Y47" i="1"/>
  <c r="Y39" i="1"/>
  <c r="Y55" i="1"/>
  <c r="W39" i="1"/>
  <c r="V39" i="1"/>
  <c r="AR312" i="1" l="1"/>
  <c r="AU312" i="1"/>
  <c r="AV312" i="1" s="1"/>
  <c r="AT284" i="1"/>
  <c r="AR242" i="1"/>
  <c r="AU242" i="1"/>
  <c r="AV242" i="1" s="1"/>
  <c r="AR226" i="1"/>
  <c r="AU226" i="1"/>
  <c r="AV226" i="1" s="1"/>
  <c r="AU180" i="1"/>
  <c r="AV180" i="1" s="1"/>
  <c r="AU400" i="1"/>
  <c r="AV400" i="1" s="1"/>
  <c r="AU401" i="1"/>
  <c r="AV401" i="1" s="1"/>
  <c r="AU402" i="1"/>
  <c r="AV402" i="1" s="1"/>
  <c r="AU398" i="1"/>
  <c r="AV398" i="1" s="1"/>
  <c r="AU399" i="1"/>
  <c r="AV399" i="1" s="1"/>
  <c r="AU403" i="1"/>
  <c r="AV403" i="1" s="1"/>
  <c r="AU387" i="1"/>
  <c r="AV387" i="1" s="1"/>
  <c r="AU404" i="1"/>
  <c r="AV404" i="1" s="1"/>
  <c r="AT142" i="1"/>
  <c r="AU142" i="1" s="1"/>
  <c r="AV142" i="1" s="1"/>
  <c r="AU78" i="1"/>
  <c r="AV78" i="1" s="1"/>
  <c r="AU114" i="1"/>
  <c r="AV114" i="1" s="1"/>
  <c r="AT115" i="1"/>
  <c r="AT116" i="1" s="1"/>
  <c r="AT117" i="1" s="1"/>
  <c r="AT81" i="1"/>
  <c r="AU81" i="1" s="1"/>
  <c r="AV81" i="1" s="1"/>
  <c r="AQ76" i="1"/>
  <c r="AR76" i="1" s="1"/>
  <c r="AT77" i="1"/>
  <c r="AU77" i="1" s="1"/>
  <c r="AV77" i="1" s="1"/>
  <c r="AU68" i="1"/>
  <c r="AV68" i="1" s="1"/>
  <c r="AT69" i="1"/>
  <c r="AQ27" i="1"/>
  <c r="AQ19" i="1"/>
  <c r="AR19" i="1" s="1"/>
  <c r="AQ17" i="1"/>
  <c r="AR17" i="1" s="1"/>
  <c r="AQ18" i="1"/>
  <c r="AR18" i="1" s="1"/>
  <c r="AQ15" i="1"/>
  <c r="AR15" i="1" s="1"/>
  <c r="AQ16" i="1"/>
  <c r="AR16" i="1" s="1"/>
  <c r="AQ14" i="1"/>
  <c r="AR14" i="1" s="1"/>
  <c r="AQ12" i="1"/>
  <c r="AR12" i="1" s="1"/>
  <c r="AQ20" i="1"/>
  <c r="AR20" i="1" s="1"/>
  <c r="AQ13" i="1"/>
  <c r="AR13" i="1" s="1"/>
  <c r="AQ10" i="1"/>
  <c r="AR10" i="1" s="1"/>
  <c r="AT11" i="1"/>
  <c r="AQ9" i="1"/>
  <c r="AR9" i="1" s="1"/>
  <c r="AQ4" i="1"/>
  <c r="AR4" i="1" s="1"/>
  <c r="AT6" i="1"/>
  <c r="AT7" i="1" s="1"/>
  <c r="AU3" i="1"/>
  <c r="AV3" i="1" s="1"/>
  <c r="AV526" i="1"/>
  <c r="AV503" i="1"/>
  <c r="AV475" i="1"/>
  <c r="AU507" i="1"/>
  <c r="AV447" i="1"/>
  <c r="AV536" i="1"/>
  <c r="AV528" i="1"/>
  <c r="AV509" i="1"/>
  <c r="AV508" i="1"/>
  <c r="AV525" i="1"/>
  <c r="AV454" i="1"/>
  <c r="AT534" i="1"/>
  <c r="AU534" i="1" s="1"/>
  <c r="AU514" i="1"/>
  <c r="AU472" i="1"/>
  <c r="AU471" i="1"/>
  <c r="AV448" i="1"/>
  <c r="AV453" i="1"/>
  <c r="AU452" i="1"/>
  <c r="AV452" i="1" s="1"/>
  <c r="AV490" i="1"/>
  <c r="AV336" i="1"/>
  <c r="AV460" i="1"/>
  <c r="AV459" i="1"/>
  <c r="AV455" i="1"/>
  <c r="AV457" i="1"/>
  <c r="AV495" i="1"/>
  <c r="AV445" i="1"/>
  <c r="AV461" i="1"/>
  <c r="AV443" i="1"/>
  <c r="AV462" i="1"/>
  <c r="AT425" i="1"/>
  <c r="AU424" i="1"/>
  <c r="AV466" i="1"/>
  <c r="AV444" i="1"/>
  <c r="AV473" i="1"/>
  <c r="AV446" i="1"/>
  <c r="AV423" i="1"/>
  <c r="AV467" i="1"/>
  <c r="AV468" i="1"/>
  <c r="AV492" i="1"/>
  <c r="AV478" i="1"/>
  <c r="AU464" i="1"/>
  <c r="AU476" i="1"/>
  <c r="AV474" i="1"/>
  <c r="AV463" i="1"/>
  <c r="AV442" i="1"/>
  <c r="AV458" i="1"/>
  <c r="AV469" i="1"/>
  <c r="AT504" i="1"/>
  <c r="AU477" i="1"/>
  <c r="AV449" i="1"/>
  <c r="AT439" i="1"/>
  <c r="AU470" i="1"/>
  <c r="AU288" i="1"/>
  <c r="AV288" i="1" s="1"/>
  <c r="AU290" i="1"/>
  <c r="AV290" i="1" s="1"/>
  <c r="AU291" i="1"/>
  <c r="AV291" i="1" s="1"/>
  <c r="AU293" i="1"/>
  <c r="AV293" i="1" s="1"/>
  <c r="AV405" i="1"/>
  <c r="AV394" i="1"/>
  <c r="AU377" i="1"/>
  <c r="AU397" i="1"/>
  <c r="AV397" i="1" s="1"/>
  <c r="AV372" i="1"/>
  <c r="AV418" i="1"/>
  <c r="AV384" i="1"/>
  <c r="AU395" i="1"/>
  <c r="AV395" i="1" s="1"/>
  <c r="AT373" i="1"/>
  <c r="AU373" i="1" s="1"/>
  <c r="AV366" i="1"/>
  <c r="AV415" i="1"/>
  <c r="AV370" i="1"/>
  <c r="AU375" i="1"/>
  <c r="AV409" i="1"/>
  <c r="AV406" i="1"/>
  <c r="AV376" i="1"/>
  <c r="AV374" i="1"/>
  <c r="AV339" i="1"/>
  <c r="AV338" i="1"/>
  <c r="AU396" i="1"/>
  <c r="AV341" i="1"/>
  <c r="AT345" i="1"/>
  <c r="AU344" i="1"/>
  <c r="AU169" i="1"/>
  <c r="AV169" i="1" s="1"/>
  <c r="AV351" i="1"/>
  <c r="AV350" i="1"/>
  <c r="AV343" i="1"/>
  <c r="AU316" i="1"/>
  <c r="AV316" i="1" s="1"/>
  <c r="AV342" i="1"/>
  <c r="AT349" i="1"/>
  <c r="AU349" i="1" s="1"/>
  <c r="AU348" i="1"/>
  <c r="AV346" i="1"/>
  <c r="AV355" i="1"/>
  <c r="AV347" i="1"/>
  <c r="AU230" i="1"/>
  <c r="AV230" i="1" s="1"/>
  <c r="AU315" i="1"/>
  <c r="AV315" i="1" s="1"/>
  <c r="AU323" i="1"/>
  <c r="AV323" i="1" s="1"/>
  <c r="AU236" i="1"/>
  <c r="AV236" i="1" s="1"/>
  <c r="AU138" i="1"/>
  <c r="AV138" i="1" s="1"/>
  <c r="AU141" i="1"/>
  <c r="AV141" i="1" s="1"/>
  <c r="AU136" i="1"/>
  <c r="AV136" i="1" s="1"/>
  <c r="AU137" i="1"/>
  <c r="AV137" i="1" s="1"/>
  <c r="AU139" i="1"/>
  <c r="AV139" i="1" s="1"/>
  <c r="AU140" i="1"/>
  <c r="AV140" i="1" s="1"/>
  <c r="AT130" i="1"/>
  <c r="AU129" i="1"/>
  <c r="AV129" i="1" s="1"/>
  <c r="AU80" i="1"/>
  <c r="AV80" i="1" s="1"/>
  <c r="AU79" i="1"/>
  <c r="AV79" i="1" s="1"/>
  <c r="AT103" i="1"/>
  <c r="AT104" i="1" s="1"/>
  <c r="AU67" i="1"/>
  <c r="AV67" i="1" s="1"/>
  <c r="AT87" i="1"/>
  <c r="AT88" i="1" s="1"/>
  <c r="AT89" i="1" s="1"/>
  <c r="AT90" i="1" s="1"/>
  <c r="AT91" i="1" s="1"/>
  <c r="AU91" i="1" s="1"/>
  <c r="AV91" i="1" s="1"/>
  <c r="AU86" i="1"/>
  <c r="AV86" i="1" s="1"/>
  <c r="AU8" i="1"/>
  <c r="AV8" i="1" s="1"/>
  <c r="AU5" i="1"/>
  <c r="AV5" i="1" s="1"/>
  <c r="AP50" i="1"/>
  <c r="AP44" i="1"/>
  <c r="AP35" i="1"/>
  <c r="AP54" i="1"/>
  <c r="AP33" i="1"/>
  <c r="AP53" i="1"/>
  <c r="AP47" i="1"/>
  <c r="AP29" i="1"/>
  <c r="AP41" i="1"/>
  <c r="AP45" i="1"/>
  <c r="AP30" i="1"/>
  <c r="AP58" i="1"/>
  <c r="AP48" i="1"/>
  <c r="AP49" i="1"/>
  <c r="AP61" i="1"/>
  <c r="AP32" i="1"/>
  <c r="AP39" i="1"/>
  <c r="AP56" i="1"/>
  <c r="AP46" i="1"/>
  <c r="AP40" i="1"/>
  <c r="AP52" i="1"/>
  <c r="AP59" i="1"/>
  <c r="AP36" i="1"/>
  <c r="AP38" i="1"/>
  <c r="AP55" i="1"/>
  <c r="AP60" i="1"/>
  <c r="AP37" i="1"/>
  <c r="AP43" i="1"/>
  <c r="AP28" i="1"/>
  <c r="AQ28" i="1" s="1"/>
  <c r="AR28" i="1" s="1"/>
  <c r="AP34" i="1"/>
  <c r="AP57" i="1"/>
  <c r="AP31" i="1"/>
  <c r="AP51" i="1"/>
  <c r="AP42" i="1"/>
  <c r="AI39" i="1"/>
  <c r="AI50" i="1"/>
  <c r="AS50" i="1" s="1"/>
  <c r="AI62" i="1"/>
  <c r="AS62" i="1" s="1"/>
  <c r="AI47" i="1"/>
  <c r="AI29" i="1"/>
  <c r="AI61" i="1"/>
  <c r="AS61" i="1" s="1"/>
  <c r="AI53" i="1"/>
  <c r="AI64" i="1"/>
  <c r="AS64" i="1" s="1"/>
  <c r="AI60" i="1"/>
  <c r="AS60" i="1" s="1"/>
  <c r="AI55" i="1"/>
  <c r="AI49" i="1"/>
  <c r="AS49" i="1" s="1"/>
  <c r="AI34" i="1"/>
  <c r="AI56" i="1"/>
  <c r="AI43" i="1"/>
  <c r="AI38" i="1"/>
  <c r="AI32" i="1"/>
  <c r="AI46" i="1"/>
  <c r="AI63" i="1"/>
  <c r="AS63" i="1" s="1"/>
  <c r="AI33" i="1"/>
  <c r="AS33" i="1" s="1"/>
  <c r="AI45" i="1"/>
  <c r="AS45" i="1" s="1"/>
  <c r="AI28" i="1"/>
  <c r="AI59" i="1"/>
  <c r="AS59" i="1" s="1"/>
  <c r="AI44" i="1"/>
  <c r="AI51" i="1"/>
  <c r="AS51" i="1" s="1"/>
  <c r="AI58" i="1"/>
  <c r="AI42" i="1"/>
  <c r="AI37" i="1"/>
  <c r="AS37" i="1" s="1"/>
  <c r="AI31" i="1"/>
  <c r="AI41" i="1"/>
  <c r="AI36" i="1"/>
  <c r="AI54" i="1"/>
  <c r="AI40" i="1"/>
  <c r="AI48" i="1"/>
  <c r="AS48" i="1" s="1"/>
  <c r="AI52" i="1"/>
  <c r="AS52" i="1" s="1"/>
  <c r="AI30" i="1"/>
  <c r="AI35" i="1"/>
  <c r="AS35" i="1" s="1"/>
  <c r="AI57" i="1"/>
  <c r="AT31" i="1" l="1"/>
  <c r="AT32" i="1" s="1"/>
  <c r="AT33" i="1" s="1"/>
  <c r="AS34" i="1"/>
  <c r="AT34" i="1" s="1"/>
  <c r="AQ34" i="1" s="1"/>
  <c r="AR34" i="1" s="1"/>
  <c r="AT143" i="1"/>
  <c r="AT144" i="1" s="1"/>
  <c r="AU117" i="1"/>
  <c r="AV117" i="1" s="1"/>
  <c r="AT118" i="1"/>
  <c r="AT105" i="1"/>
  <c r="AT106" i="1" s="1"/>
  <c r="AU90" i="1"/>
  <c r="AV90" i="1" s="1"/>
  <c r="AT82" i="1"/>
  <c r="AU115" i="1"/>
  <c r="AV115" i="1" s="1"/>
  <c r="AU76" i="1"/>
  <c r="AV76" i="1" s="1"/>
  <c r="AT70" i="1"/>
  <c r="AQ69" i="1"/>
  <c r="AR69" i="1" s="1"/>
  <c r="AU28" i="1"/>
  <c r="AV28" i="1" s="1"/>
  <c r="AU12" i="1"/>
  <c r="AV12" i="1" s="1"/>
  <c r="AR27" i="1"/>
  <c r="AU27" i="1"/>
  <c r="AV27" i="1" s="1"/>
  <c r="AQ7" i="1"/>
  <c r="AR7" i="1" s="1"/>
  <c r="AT22" i="1"/>
  <c r="AU13" i="1"/>
  <c r="AV13" i="1" s="1"/>
  <c r="AU10" i="1"/>
  <c r="AV10" i="1" s="1"/>
  <c r="AU9" i="1"/>
  <c r="AV9" i="1" s="1"/>
  <c r="AQ11" i="1"/>
  <c r="AU4" i="1"/>
  <c r="AV4" i="1" s="1"/>
  <c r="AQ6" i="1"/>
  <c r="AR6" i="1" s="1"/>
  <c r="AV507" i="1"/>
  <c r="AV471" i="1"/>
  <c r="AV514" i="1"/>
  <c r="AV534" i="1"/>
  <c r="AV472" i="1"/>
  <c r="AU294" i="1"/>
  <c r="AV294" i="1" s="1"/>
  <c r="AV476" i="1"/>
  <c r="AV470" i="1"/>
  <c r="AV424" i="1"/>
  <c r="AT427" i="1"/>
  <c r="AU425" i="1"/>
  <c r="AV477" i="1"/>
  <c r="AT451" i="1"/>
  <c r="AU451" i="1" s="1"/>
  <c r="AU439" i="1"/>
  <c r="AU504" i="1"/>
  <c r="AT505" i="1"/>
  <c r="AV464" i="1"/>
  <c r="AV377" i="1"/>
  <c r="AV373" i="1"/>
  <c r="AV375" i="1"/>
  <c r="AV396" i="1"/>
  <c r="AV344" i="1"/>
  <c r="AT352" i="1"/>
  <c r="AU345" i="1"/>
  <c r="AU164" i="1"/>
  <c r="AV164" i="1" s="1"/>
  <c r="AV348" i="1"/>
  <c r="AV349" i="1"/>
  <c r="AU324" i="1"/>
  <c r="AV324" i="1" s="1"/>
  <c r="AU238" i="1"/>
  <c r="AV238" i="1" s="1"/>
  <c r="AU232" i="1"/>
  <c r="AV232" i="1" s="1"/>
  <c r="AU231" i="1"/>
  <c r="AV231" i="1" s="1"/>
  <c r="AU103" i="1"/>
  <c r="AV103" i="1" s="1"/>
  <c r="AT131" i="1"/>
  <c r="AU130" i="1"/>
  <c r="AV130" i="1" s="1"/>
  <c r="AU104" i="1"/>
  <c r="AV104" i="1" s="1"/>
  <c r="AU87" i="1"/>
  <c r="AV87" i="1" s="1"/>
  <c r="AS38" i="1"/>
  <c r="AS30" i="1"/>
  <c r="AS29" i="1"/>
  <c r="AQ31" i="1" l="1"/>
  <c r="AR31" i="1" s="1"/>
  <c r="AT35" i="1"/>
  <c r="AQ35" i="1" s="1"/>
  <c r="AR35" i="1" s="1"/>
  <c r="AU143" i="1"/>
  <c r="AV143" i="1" s="1"/>
  <c r="AU144" i="1"/>
  <c r="AV144" i="1" s="1"/>
  <c r="AU118" i="1"/>
  <c r="AV118" i="1" s="1"/>
  <c r="AT119" i="1"/>
  <c r="AU106" i="1"/>
  <c r="AV106" i="1" s="1"/>
  <c r="AT107" i="1"/>
  <c r="AT108" i="1" s="1"/>
  <c r="AT109" i="1" s="1"/>
  <c r="AT110" i="1" s="1"/>
  <c r="AU110" i="1" s="1"/>
  <c r="AV110" i="1" s="1"/>
  <c r="AU105" i="1"/>
  <c r="AV105" i="1" s="1"/>
  <c r="AT92" i="1"/>
  <c r="AU82" i="1"/>
  <c r="AV82" i="1" s="1"/>
  <c r="AT83" i="1"/>
  <c r="AQ70" i="1"/>
  <c r="AT71" i="1"/>
  <c r="AU34" i="1"/>
  <c r="AV34" i="1" s="1"/>
  <c r="AQ32" i="1"/>
  <c r="AR32" i="1" s="1"/>
  <c r="AQ33" i="1"/>
  <c r="AR33" i="1" s="1"/>
  <c r="AQ22" i="1"/>
  <c r="AT23" i="1"/>
  <c r="AU7" i="1"/>
  <c r="AV7" i="1" s="1"/>
  <c r="AU16" i="1"/>
  <c r="AV16" i="1" s="1"/>
  <c r="AU14" i="1"/>
  <c r="AV14" i="1" s="1"/>
  <c r="AU15" i="1"/>
  <c r="AV15" i="1" s="1"/>
  <c r="AR11" i="1"/>
  <c r="AU11" i="1"/>
  <c r="AV11" i="1" s="1"/>
  <c r="AU6" i="1"/>
  <c r="AV6" i="1" s="1"/>
  <c r="AU295" i="1"/>
  <c r="AV295" i="1" s="1"/>
  <c r="AV439" i="1"/>
  <c r="AV425" i="1"/>
  <c r="AV451" i="1"/>
  <c r="AT430" i="1"/>
  <c r="AU427" i="1"/>
  <c r="AT440" i="1"/>
  <c r="AU440" i="1" s="1"/>
  <c r="AU505" i="1"/>
  <c r="AV504" i="1"/>
  <c r="AV345" i="1"/>
  <c r="AT353" i="1"/>
  <c r="AU352" i="1"/>
  <c r="AU172" i="1"/>
  <c r="AV172" i="1" s="1"/>
  <c r="AU325" i="1"/>
  <c r="AV325" i="1" s="1"/>
  <c r="AU237" i="1"/>
  <c r="AV237" i="1" s="1"/>
  <c r="AT132" i="1"/>
  <c r="AU132" i="1" s="1"/>
  <c r="AV132" i="1" s="1"/>
  <c r="AU131" i="1"/>
  <c r="AV131" i="1" s="1"/>
  <c r="AU88" i="1"/>
  <c r="AV88" i="1" s="1"/>
  <c r="AU89" i="1"/>
  <c r="AV89" i="1" s="1"/>
  <c r="AU69" i="1"/>
  <c r="AV69" i="1" s="1"/>
  <c r="AU17" i="1"/>
  <c r="AV17" i="1" s="1"/>
  <c r="AT29" i="1"/>
  <c r="AU31" i="1" l="1"/>
  <c r="AV31" i="1" s="1"/>
  <c r="AU35" i="1"/>
  <c r="AV35" i="1" s="1"/>
  <c r="AT36" i="1"/>
  <c r="AT37" i="1" s="1"/>
  <c r="AU92" i="1"/>
  <c r="AV92" i="1" s="1"/>
  <c r="AT93" i="1"/>
  <c r="AU93" i="1" s="1"/>
  <c r="AV93" i="1" s="1"/>
  <c r="AU107" i="1"/>
  <c r="AV107" i="1" s="1"/>
  <c r="AT84" i="1"/>
  <c r="AU83" i="1"/>
  <c r="AV83" i="1" s="1"/>
  <c r="AT72" i="1"/>
  <c r="AQ71" i="1"/>
  <c r="AR70" i="1"/>
  <c r="AU70" i="1"/>
  <c r="AV70" i="1" s="1"/>
  <c r="AU32" i="1"/>
  <c r="AV32" i="1" s="1"/>
  <c r="AU33" i="1"/>
  <c r="AV33" i="1" s="1"/>
  <c r="AT30" i="1"/>
  <c r="AQ29" i="1"/>
  <c r="AR29" i="1" s="1"/>
  <c r="AT24" i="1"/>
  <c r="AQ23" i="1"/>
  <c r="AR22" i="1"/>
  <c r="AU22" i="1"/>
  <c r="AV22" i="1" s="1"/>
  <c r="AV440" i="1"/>
  <c r="AV427" i="1"/>
  <c r="AT480" i="1"/>
  <c r="AU430" i="1"/>
  <c r="AV505" i="1"/>
  <c r="AV352" i="1"/>
  <c r="AT378" i="1"/>
  <c r="AU353" i="1"/>
  <c r="AU173" i="1"/>
  <c r="AV173" i="1" s="1"/>
  <c r="AU239" i="1"/>
  <c r="AV239" i="1" s="1"/>
  <c r="AU317" i="1"/>
  <c r="AV317" i="1" s="1"/>
  <c r="AU108" i="1"/>
  <c r="AV108" i="1" s="1"/>
  <c r="AU19" i="1"/>
  <c r="AV19" i="1" s="1"/>
  <c r="AQ36" i="1" l="1"/>
  <c r="AR36" i="1" s="1"/>
  <c r="AT94" i="1"/>
  <c r="AU94" i="1" s="1"/>
  <c r="AV94" i="1" s="1"/>
  <c r="AT85" i="1"/>
  <c r="AU85" i="1" s="1"/>
  <c r="AV85" i="1" s="1"/>
  <c r="AU84" i="1"/>
  <c r="AV84" i="1" s="1"/>
  <c r="AR71" i="1"/>
  <c r="AU71" i="1"/>
  <c r="AV71" i="1" s="1"/>
  <c r="AT73" i="1"/>
  <c r="AQ73" i="1" s="1"/>
  <c r="AQ72" i="1"/>
  <c r="AQ30" i="1"/>
  <c r="AR30" i="1" s="1"/>
  <c r="AQ37" i="1"/>
  <c r="AR37" i="1" s="1"/>
  <c r="AR23" i="1"/>
  <c r="AU23" i="1"/>
  <c r="AV23" i="1" s="1"/>
  <c r="AT25" i="1"/>
  <c r="AQ25" i="1" s="1"/>
  <c r="AQ24" i="1"/>
  <c r="AU296" i="1"/>
  <c r="AV296" i="1" s="1"/>
  <c r="AV430" i="1"/>
  <c r="AT482" i="1"/>
  <c r="AU480" i="1"/>
  <c r="AV353" i="1"/>
  <c r="AT379" i="1"/>
  <c r="AU378" i="1"/>
  <c r="AU170" i="1"/>
  <c r="AV170" i="1" s="1"/>
  <c r="AU241" i="1"/>
  <c r="AV241" i="1" s="1"/>
  <c r="AU240" i="1"/>
  <c r="AV240" i="1" s="1"/>
  <c r="AU297" i="1"/>
  <c r="AV297" i="1" s="1"/>
  <c r="AU318" i="1"/>
  <c r="AV318" i="1" s="1"/>
  <c r="AU109" i="1"/>
  <c r="AV109" i="1" s="1"/>
  <c r="AU18" i="1"/>
  <c r="AV18" i="1" s="1"/>
  <c r="AT38" i="1"/>
  <c r="AT39" i="1" s="1"/>
  <c r="AU36" i="1" l="1"/>
  <c r="AV36" i="1" s="1"/>
  <c r="AT95" i="1"/>
  <c r="AT96" i="1" s="1"/>
  <c r="AT97" i="1" s="1"/>
  <c r="AT98" i="1" s="1"/>
  <c r="AT99" i="1" s="1"/>
  <c r="AR72" i="1"/>
  <c r="AU72" i="1"/>
  <c r="AV72" i="1" s="1"/>
  <c r="AR73" i="1"/>
  <c r="AU73" i="1"/>
  <c r="AV73" i="1" s="1"/>
  <c r="AR25" i="1"/>
  <c r="AP62" i="1"/>
  <c r="AU30" i="1"/>
  <c r="AV30" i="1" s="1"/>
  <c r="AT40" i="1"/>
  <c r="AQ39" i="1"/>
  <c r="AQ38" i="1"/>
  <c r="AR38" i="1" s="1"/>
  <c r="AU37" i="1"/>
  <c r="AV37" i="1" s="1"/>
  <c r="AR24" i="1"/>
  <c r="AU24" i="1"/>
  <c r="AV24" i="1" s="1"/>
  <c r="AT483" i="1"/>
  <c r="AU482" i="1"/>
  <c r="AV480" i="1"/>
  <c r="AU379" i="1"/>
  <c r="AT419" i="1"/>
  <c r="AV378" i="1"/>
  <c r="AU165" i="1"/>
  <c r="AV165" i="1" s="1"/>
  <c r="AU319" i="1"/>
  <c r="AV319" i="1" s="1"/>
  <c r="AU298" i="1"/>
  <c r="AV298" i="1" s="1"/>
  <c r="AT111" i="1"/>
  <c r="AU20" i="1"/>
  <c r="AV20" i="1" s="1"/>
  <c r="AU95" i="1" l="1"/>
  <c r="AV95" i="1" s="1"/>
  <c r="AU96" i="1"/>
  <c r="AV96" i="1" s="1"/>
  <c r="AT100" i="1"/>
  <c r="AU99" i="1"/>
  <c r="AV99" i="1" s="1"/>
  <c r="AU97" i="1"/>
  <c r="AV97" i="1" s="1"/>
  <c r="AR39" i="1"/>
  <c r="AU39" i="1"/>
  <c r="AV39" i="1" s="1"/>
  <c r="AT41" i="1"/>
  <c r="AQ40" i="1"/>
  <c r="AR40" i="1" s="1"/>
  <c r="AU38" i="1"/>
  <c r="AV38" i="1" s="1"/>
  <c r="AV379" i="1"/>
  <c r="AV482" i="1"/>
  <c r="AT485" i="1"/>
  <c r="AU483" i="1"/>
  <c r="AU419" i="1"/>
  <c r="AT360" i="1"/>
  <c r="AU174" i="1"/>
  <c r="AV174" i="1" s="1"/>
  <c r="AU326" i="1"/>
  <c r="AV326" i="1" s="1"/>
  <c r="AU299" i="1"/>
  <c r="AV299" i="1" s="1"/>
  <c r="AT112" i="1"/>
  <c r="AU111" i="1"/>
  <c r="AV111" i="1" s="1"/>
  <c r="AU21" i="1"/>
  <c r="AV21" i="1" s="1"/>
  <c r="AU25" i="1"/>
  <c r="AV25" i="1" s="1"/>
  <c r="AU98" i="1" l="1"/>
  <c r="AV98" i="1" s="1"/>
  <c r="AU100" i="1"/>
  <c r="AV100" i="1" s="1"/>
  <c r="AU40" i="1"/>
  <c r="AV40" i="1" s="1"/>
  <c r="AT42" i="1"/>
  <c r="AQ41" i="1"/>
  <c r="AV483" i="1"/>
  <c r="AT486" i="1"/>
  <c r="AU485" i="1"/>
  <c r="AT361" i="1"/>
  <c r="AU360" i="1"/>
  <c r="AV419" i="1"/>
  <c r="AU176" i="1"/>
  <c r="AV176" i="1" s="1"/>
  <c r="AU300" i="1"/>
  <c r="AV300" i="1" s="1"/>
  <c r="AU327" i="1"/>
  <c r="AV327" i="1" s="1"/>
  <c r="AT113" i="1"/>
  <c r="AT120" i="1" s="1"/>
  <c r="AT121" i="1" s="1"/>
  <c r="AT122" i="1" s="1"/>
  <c r="AT123" i="1" s="1"/>
  <c r="AT124" i="1" s="1"/>
  <c r="AT125" i="1" s="1"/>
  <c r="AU112" i="1"/>
  <c r="AV112" i="1" s="1"/>
  <c r="AR41" i="1" l="1"/>
  <c r="AU41" i="1"/>
  <c r="AV41" i="1" s="1"/>
  <c r="AT43" i="1"/>
  <c r="AQ42" i="1"/>
  <c r="AV485" i="1"/>
  <c r="AT487" i="1"/>
  <c r="AU486" i="1"/>
  <c r="AV360" i="1"/>
  <c r="AT362" i="1"/>
  <c r="AU361" i="1"/>
  <c r="AU178" i="1"/>
  <c r="AV178" i="1" s="1"/>
  <c r="AU166" i="1"/>
  <c r="AV166" i="1" s="1"/>
  <c r="AU301" i="1"/>
  <c r="AV301" i="1" s="1"/>
  <c r="AU328" i="1"/>
  <c r="AV328" i="1" s="1"/>
  <c r="AU113" i="1"/>
  <c r="AV113" i="1" s="1"/>
  <c r="AR42" i="1" l="1"/>
  <c r="AU42" i="1"/>
  <c r="AV42" i="1" s="1"/>
  <c r="AT44" i="1"/>
  <c r="AQ43" i="1"/>
  <c r="AV486" i="1"/>
  <c r="AT489" i="1"/>
  <c r="AU487" i="1"/>
  <c r="AV361" i="1"/>
  <c r="AT363" i="1"/>
  <c r="AU362" i="1"/>
  <c r="AU302" i="1"/>
  <c r="AV302" i="1" s="1"/>
  <c r="AU330" i="1"/>
  <c r="AV330" i="1" s="1"/>
  <c r="AU329" i="1"/>
  <c r="AV329" i="1" s="1"/>
  <c r="AU116" i="1"/>
  <c r="AV116" i="1" s="1"/>
  <c r="AR43" i="1" l="1"/>
  <c r="AU43" i="1"/>
  <c r="AV43" i="1" s="1"/>
  <c r="AT45" i="1"/>
  <c r="AQ44" i="1"/>
  <c r="AV487" i="1"/>
  <c r="AT502" i="1"/>
  <c r="AU489" i="1"/>
  <c r="AV362" i="1"/>
  <c r="AT364" i="1"/>
  <c r="AU363" i="1"/>
  <c r="AU303" i="1"/>
  <c r="AV303" i="1" s="1"/>
  <c r="AU121" i="1" l="1"/>
  <c r="AV121" i="1" s="1"/>
  <c r="AR44" i="1"/>
  <c r="AU44" i="1"/>
  <c r="AV44" i="1" s="1"/>
  <c r="AT46" i="1"/>
  <c r="AQ45" i="1"/>
  <c r="AV489" i="1"/>
  <c r="AT493" i="1"/>
  <c r="AU502" i="1"/>
  <c r="AV363" i="1"/>
  <c r="AT371" i="1"/>
  <c r="AU364" i="1"/>
  <c r="AU309" i="1"/>
  <c r="AV309" i="1" s="1"/>
  <c r="AU304" i="1"/>
  <c r="AV304" i="1" s="1"/>
  <c r="AU119" i="1"/>
  <c r="AV119" i="1" s="1"/>
  <c r="AU122" i="1" l="1"/>
  <c r="AV122" i="1" s="1"/>
  <c r="AU124" i="1"/>
  <c r="AV124" i="1" s="1"/>
  <c r="AR45" i="1"/>
  <c r="AU45" i="1"/>
  <c r="AV45" i="1" s="1"/>
  <c r="AT47" i="1"/>
  <c r="AQ46" i="1"/>
  <c r="AV502" i="1"/>
  <c r="AT494" i="1"/>
  <c r="AU493" i="1"/>
  <c r="AV364" i="1"/>
  <c r="AT380" i="1"/>
  <c r="AU371" i="1"/>
  <c r="AU305" i="1"/>
  <c r="AV305" i="1" s="1"/>
  <c r="AR46" i="1" l="1"/>
  <c r="AU46" i="1"/>
  <c r="AV46" i="1" s="1"/>
  <c r="AT48" i="1"/>
  <c r="AQ47" i="1"/>
  <c r="AT496" i="1"/>
  <c r="AU494" i="1"/>
  <c r="AV493" i="1"/>
  <c r="AV371" i="1"/>
  <c r="AT381" i="1"/>
  <c r="AU380" i="1"/>
  <c r="AR47" i="1" l="1"/>
  <c r="AU47" i="1"/>
  <c r="AV47" i="1" s="1"/>
  <c r="AT49" i="1"/>
  <c r="AT50" i="1" s="1"/>
  <c r="AQ48" i="1"/>
  <c r="AV494" i="1"/>
  <c r="AT497" i="1"/>
  <c r="AU496" i="1"/>
  <c r="AV380" i="1"/>
  <c r="AT383" i="1"/>
  <c r="AU381" i="1"/>
  <c r="AQ49" i="1" l="1"/>
  <c r="AU49" i="1" s="1"/>
  <c r="AV49" i="1" s="1"/>
  <c r="AR48" i="1"/>
  <c r="AU48" i="1"/>
  <c r="AV48" i="1" s="1"/>
  <c r="AV496" i="1"/>
  <c r="AT498" i="1"/>
  <c r="AU497" i="1"/>
  <c r="AT385" i="1"/>
  <c r="AU383" i="1"/>
  <c r="AV381" i="1"/>
  <c r="AU125" i="1"/>
  <c r="AV125" i="1" s="1"/>
  <c r="AR49" i="1" l="1"/>
  <c r="AT51" i="1"/>
  <c r="AQ50" i="1"/>
  <c r="AV497" i="1"/>
  <c r="AT499" i="1"/>
  <c r="AU498" i="1"/>
  <c r="AV383" i="1"/>
  <c r="AT386" i="1"/>
  <c r="AU385" i="1"/>
  <c r="AU123" i="1"/>
  <c r="AV123" i="1" s="1"/>
  <c r="AR50" i="1" l="1"/>
  <c r="AU50" i="1"/>
  <c r="AV50" i="1" s="1"/>
  <c r="AT52" i="1"/>
  <c r="AQ51" i="1"/>
  <c r="AT500" i="1"/>
  <c r="AU499" i="1"/>
  <c r="AV498" i="1"/>
  <c r="AV385" i="1"/>
  <c r="AT388" i="1"/>
  <c r="AU386" i="1"/>
  <c r="AU120" i="1"/>
  <c r="AV120" i="1" s="1"/>
  <c r="AT53" i="1" l="1"/>
  <c r="AQ53" i="1" s="1"/>
  <c r="AQ52" i="1"/>
  <c r="AR51" i="1"/>
  <c r="AU51" i="1"/>
  <c r="AV51" i="1" s="1"/>
  <c r="AV499" i="1"/>
  <c r="AT421" i="1"/>
  <c r="AU500" i="1"/>
  <c r="AV386" i="1"/>
  <c r="AT389" i="1"/>
  <c r="AU388" i="1"/>
  <c r="AT54" i="1" l="1"/>
  <c r="AQ54" i="1" s="1"/>
  <c r="AR54" i="1" s="1"/>
  <c r="AR52" i="1"/>
  <c r="AU52" i="1"/>
  <c r="AV52" i="1" s="1"/>
  <c r="AR53" i="1"/>
  <c r="AU53" i="1"/>
  <c r="AV53" i="1" s="1"/>
  <c r="AT433" i="1"/>
  <c r="AU421" i="1"/>
  <c r="AV500" i="1"/>
  <c r="AV388" i="1"/>
  <c r="AT390" i="1"/>
  <c r="AU389" i="1"/>
  <c r="AT55" i="1" l="1"/>
  <c r="AU54" i="1"/>
  <c r="AV54" i="1" s="1"/>
  <c r="AV421" i="1"/>
  <c r="AT434" i="1"/>
  <c r="AU433" i="1"/>
  <c r="AT391" i="1"/>
  <c r="AU390" i="1"/>
  <c r="AV389" i="1"/>
  <c r="AQ55" i="1" l="1"/>
  <c r="AR55" i="1" s="1"/>
  <c r="AT56" i="1"/>
  <c r="AT435" i="1"/>
  <c r="AU434" i="1"/>
  <c r="AV433" i="1"/>
  <c r="AV390" i="1"/>
  <c r="AT392" i="1"/>
  <c r="AU391" i="1"/>
  <c r="AQ56" i="1" l="1"/>
  <c r="AR56" i="1" s="1"/>
  <c r="AU55" i="1"/>
  <c r="AV55" i="1" s="1"/>
  <c r="AT57" i="1"/>
  <c r="AT58" i="1" s="1"/>
  <c r="AV434" i="1"/>
  <c r="AT436" i="1"/>
  <c r="AU435" i="1"/>
  <c r="AV391" i="1"/>
  <c r="AT393" i="1"/>
  <c r="AU392" i="1"/>
  <c r="AQ58" i="1" l="1"/>
  <c r="AR58" i="1" s="1"/>
  <c r="AQ57" i="1"/>
  <c r="AR57" i="1" s="1"/>
  <c r="AU56" i="1"/>
  <c r="AV56" i="1" s="1"/>
  <c r="AT437" i="1"/>
  <c r="AU436" i="1"/>
  <c r="AV435" i="1"/>
  <c r="AT407" i="1"/>
  <c r="AU393" i="1"/>
  <c r="AV392" i="1"/>
  <c r="AT59" i="1"/>
  <c r="AQ59" i="1" l="1"/>
  <c r="AR59" i="1" s="1"/>
  <c r="AU57" i="1"/>
  <c r="AV57" i="1" s="1"/>
  <c r="AU58" i="1"/>
  <c r="AV58" i="1" s="1"/>
  <c r="AV436" i="1"/>
  <c r="AT438" i="1"/>
  <c r="AU437" i="1"/>
  <c r="AV393" i="1"/>
  <c r="AT408" i="1"/>
  <c r="AU407" i="1"/>
  <c r="AT60" i="1"/>
  <c r="AQ60" i="1" l="1"/>
  <c r="AR60" i="1" s="1"/>
  <c r="AU59" i="1"/>
  <c r="AV59" i="1" s="1"/>
  <c r="AU438" i="1"/>
  <c r="AV437" i="1"/>
  <c r="AT410" i="1"/>
  <c r="AU408" i="1"/>
  <c r="AV407" i="1"/>
  <c r="AT61" i="1"/>
  <c r="AT62" i="1" s="1"/>
  <c r="AQ62" i="1" s="1"/>
  <c r="AR62" i="1" l="1"/>
  <c r="AP63" i="1"/>
  <c r="AQ61" i="1"/>
  <c r="AR61" i="1" s="1"/>
  <c r="AU60" i="1"/>
  <c r="AV60" i="1" s="1"/>
  <c r="AV438" i="1"/>
  <c r="AV408" i="1"/>
  <c r="AU410" i="1"/>
  <c r="AT411" i="1"/>
  <c r="AU62" i="1"/>
  <c r="AV62" i="1" s="1"/>
  <c r="AU61" i="1" l="1"/>
  <c r="AV61" i="1" s="1"/>
  <c r="AT412" i="1"/>
  <c r="AU411" i="1"/>
  <c r="AV410" i="1"/>
  <c r="AT63" i="1"/>
  <c r="AQ63" i="1" l="1"/>
  <c r="AV411" i="1"/>
  <c r="AT413" i="1"/>
  <c r="AU412" i="1"/>
  <c r="AT64" i="1"/>
  <c r="AT75" i="1" s="1"/>
  <c r="AT181" i="1" s="1"/>
  <c r="AT182" i="1" s="1"/>
  <c r="AT183" i="1" l="1"/>
  <c r="AT184" i="1" s="1"/>
  <c r="AT185" i="1" s="1"/>
  <c r="AT186" i="1" s="1"/>
  <c r="AT187" i="1" s="1"/>
  <c r="AT188" i="1" s="1"/>
  <c r="AT189" i="1" s="1"/>
  <c r="AT190" i="1" s="1"/>
  <c r="AT191" i="1" s="1"/>
  <c r="AT192" i="1" s="1"/>
  <c r="AT193" i="1" s="1"/>
  <c r="AT194" i="1" s="1"/>
  <c r="AT195" i="1" s="1"/>
  <c r="AT196" i="1" s="1"/>
  <c r="AR63" i="1"/>
  <c r="AP64" i="1"/>
  <c r="AQ64" i="1" s="1"/>
  <c r="AU63" i="1"/>
  <c r="AV63" i="1" s="1"/>
  <c r="AT414" i="1"/>
  <c r="AU413" i="1"/>
  <c r="AV412" i="1"/>
  <c r="AR64" i="1" l="1"/>
  <c r="AU64" i="1"/>
  <c r="AV413" i="1"/>
  <c r="AT416" i="1"/>
  <c r="AU414" i="1"/>
  <c r="AV64" i="1" l="1"/>
  <c r="AP75" i="1"/>
  <c r="AQ75" i="1" s="1"/>
  <c r="AT417" i="1"/>
  <c r="AU416" i="1"/>
  <c r="AV414" i="1"/>
  <c r="AR75" i="1" l="1"/>
  <c r="AU75" i="1"/>
  <c r="AV416" i="1"/>
  <c r="AU417" i="1"/>
  <c r="AT333" i="1"/>
  <c r="AP181" i="1" l="1"/>
  <c r="AQ181" i="1" s="1"/>
  <c r="AV75" i="1"/>
  <c r="AV417" i="1"/>
  <c r="AT334" i="1"/>
  <c r="AU334" i="1" s="1"/>
  <c r="AU333" i="1"/>
  <c r="AR181" i="1" l="1"/>
  <c r="AU181" i="1"/>
  <c r="AV334" i="1"/>
  <c r="AV333" i="1"/>
  <c r="AV181" i="1" l="1"/>
  <c r="AP182" i="1"/>
  <c r="AQ182" i="1" s="1"/>
  <c r="AT197" i="1"/>
  <c r="AT198" i="1"/>
  <c r="AR182" i="1" l="1"/>
  <c r="AU182" i="1"/>
  <c r="AT199" i="1"/>
  <c r="AV182" i="1" l="1"/>
  <c r="AP183" i="1"/>
  <c r="AQ183" i="1" s="1"/>
  <c r="AT200" i="1"/>
  <c r="AT201" i="1" s="1"/>
  <c r="AT202" i="1" s="1"/>
  <c r="AT203" i="1" s="1"/>
  <c r="AT204" i="1" s="1"/>
  <c r="AT205" i="1" s="1"/>
  <c r="AT206" i="1" s="1"/>
  <c r="AT207" i="1" s="1"/>
  <c r="AT208" i="1" s="1"/>
  <c r="AT209" i="1" s="1"/>
  <c r="AT210" i="1" s="1"/>
  <c r="AT211" i="1" s="1"/>
  <c r="AT212" i="1" s="1"/>
  <c r="AT213" i="1" s="1"/>
  <c r="AT214" i="1" s="1"/>
  <c r="AT215" i="1" s="1"/>
  <c r="AT216" i="1" s="1"/>
  <c r="AT217" i="1" s="1"/>
  <c r="AT218" i="1" s="1"/>
  <c r="AT219" i="1" s="1"/>
  <c r="AT220" i="1" s="1"/>
  <c r="AT221" i="1" s="1"/>
  <c r="AT222" i="1" s="1"/>
  <c r="AT223" i="1" s="1"/>
  <c r="AR183" i="1" l="1"/>
  <c r="AU183" i="1"/>
  <c r="AV183" i="1" l="1"/>
  <c r="AP184" i="1"/>
  <c r="AQ184" i="1" s="1"/>
  <c r="AR184" i="1" l="1"/>
  <c r="AU184" i="1"/>
  <c r="AV184" i="1" l="1"/>
  <c r="AP185" i="1"/>
  <c r="AQ185" i="1" s="1"/>
  <c r="AU185" i="1" l="1"/>
  <c r="AR185" i="1"/>
  <c r="AV185" i="1" l="1"/>
  <c r="AP186" i="1"/>
  <c r="AQ186" i="1" s="1"/>
  <c r="AU186" i="1" l="1"/>
  <c r="AR186" i="1"/>
  <c r="AV186" i="1" l="1"/>
  <c r="AP187" i="1"/>
  <c r="AQ187" i="1" s="1"/>
  <c r="AU187" i="1" l="1"/>
  <c r="AR187" i="1"/>
  <c r="AV187" i="1" l="1"/>
  <c r="AP188" i="1"/>
  <c r="AQ188" i="1" s="1"/>
  <c r="AU188" i="1" l="1"/>
  <c r="AR188" i="1"/>
  <c r="AV188" i="1" l="1"/>
  <c r="AP189" i="1"/>
  <c r="AQ189" i="1" s="1"/>
  <c r="AU189" i="1" l="1"/>
  <c r="AR189" i="1"/>
  <c r="AV189" i="1" l="1"/>
  <c r="AP190" i="1"/>
  <c r="AQ190" i="1" s="1"/>
  <c r="AR190" i="1" l="1"/>
  <c r="AU190" i="1"/>
  <c r="AU29" i="1"/>
  <c r="AV29" i="1" s="1"/>
  <c r="AV190" i="1" l="1"/>
  <c r="AP191" i="1"/>
  <c r="AQ191" i="1" s="1"/>
  <c r="AU191" i="1" l="1"/>
  <c r="AR191" i="1"/>
  <c r="AV191" i="1" l="1"/>
  <c r="AP192" i="1"/>
  <c r="AQ192" i="1" s="1"/>
  <c r="AR192" i="1" l="1"/>
  <c r="AU192" i="1"/>
  <c r="AV192" i="1" l="1"/>
  <c r="AP193" i="1"/>
  <c r="AQ193" i="1" s="1"/>
  <c r="AU193" i="1" l="1"/>
  <c r="AR193" i="1"/>
  <c r="AV193" i="1" l="1"/>
  <c r="AP194" i="1"/>
  <c r="AQ194" i="1" s="1"/>
  <c r="AU194" i="1" l="1"/>
  <c r="AR194" i="1"/>
  <c r="AV194" i="1" l="1"/>
  <c r="AP195" i="1"/>
  <c r="AQ195" i="1" s="1"/>
  <c r="AR195" i="1" l="1"/>
  <c r="AU195" i="1"/>
  <c r="AV195" i="1" l="1"/>
  <c r="AP196" i="1"/>
  <c r="AQ196" i="1" s="1"/>
  <c r="AR196" i="1" l="1"/>
  <c r="AU196" i="1"/>
  <c r="AV196" i="1" l="1"/>
  <c r="AP197" i="1"/>
  <c r="AQ197" i="1" s="1"/>
  <c r="AR197" i="1" l="1"/>
  <c r="AU197" i="1"/>
  <c r="AV197" i="1" l="1"/>
  <c r="AP198" i="1"/>
  <c r="AQ198" i="1" s="1"/>
  <c r="AU198" i="1" l="1"/>
  <c r="AR198" i="1"/>
  <c r="AV198" i="1" l="1"/>
  <c r="AP199" i="1"/>
  <c r="AQ199" i="1" s="1"/>
  <c r="AU199" i="1" l="1"/>
  <c r="AR199" i="1"/>
  <c r="AV199" i="1" l="1"/>
  <c r="AP200" i="1"/>
  <c r="AQ200" i="1" s="1"/>
  <c r="AR200" i="1" l="1"/>
  <c r="AU200" i="1"/>
  <c r="AV200" i="1" l="1"/>
  <c r="AP201" i="1"/>
  <c r="AQ201" i="1" s="1"/>
  <c r="AU201" i="1" l="1"/>
  <c r="AV201" i="1" s="1"/>
  <c r="AR201" i="1"/>
  <c r="AP202" i="1" l="1"/>
  <c r="AQ202" i="1" s="1"/>
  <c r="AR202" i="1" s="1"/>
  <c r="AU202" i="1" l="1"/>
  <c r="AV202" i="1" s="1"/>
  <c r="AP203" i="1" l="1"/>
  <c r="AQ203" i="1" s="1"/>
  <c r="AU203" i="1" l="1"/>
  <c r="AV203" i="1" s="1"/>
  <c r="AR203" i="1"/>
  <c r="AP204" i="1" l="1"/>
  <c r="AQ204" i="1" s="1"/>
  <c r="AU204" i="1" s="1"/>
  <c r="AV204" i="1" s="1"/>
  <c r="AR204" i="1" l="1"/>
  <c r="AP205" i="1"/>
  <c r="AQ205" i="1" s="1"/>
  <c r="AU205" i="1" s="1"/>
  <c r="AV205" i="1" s="1"/>
  <c r="AR205" i="1" l="1"/>
  <c r="AP206" i="1"/>
  <c r="AQ206" i="1" s="1"/>
  <c r="AU206" i="1" s="1"/>
  <c r="AR206" i="1" l="1"/>
  <c r="AV206" i="1"/>
  <c r="AP207" i="1"/>
  <c r="AQ207" i="1" s="1"/>
  <c r="AU207" i="1" s="1"/>
  <c r="AR207" i="1" l="1"/>
  <c r="AV207" i="1"/>
  <c r="AP208" i="1"/>
  <c r="AQ208" i="1" s="1"/>
  <c r="AU208" i="1" s="1"/>
  <c r="AR208" i="1" l="1"/>
  <c r="AP209" i="1"/>
  <c r="AQ209" i="1" s="1"/>
  <c r="AV208" i="1"/>
  <c r="AU209" i="1"/>
  <c r="AV209" i="1" s="1"/>
  <c r="AR209" i="1"/>
  <c r="AP210" i="1" l="1"/>
  <c r="AQ210" i="1" s="1"/>
  <c r="AU210" i="1" s="1"/>
  <c r="AV210" i="1" s="1"/>
  <c r="AR210" i="1" l="1"/>
  <c r="AP211" i="1"/>
  <c r="AQ211" i="1" s="1"/>
  <c r="AU211" i="1" s="1"/>
  <c r="AV211" i="1" s="1"/>
  <c r="AR211" i="1" l="1"/>
  <c r="AP212" i="1"/>
  <c r="AQ212" i="1" s="1"/>
  <c r="AU212" i="1" s="1"/>
  <c r="AV212" i="1" s="1"/>
  <c r="AR212" i="1" l="1"/>
  <c r="AP213" i="1"/>
  <c r="AQ213" i="1" s="1"/>
  <c r="AU213" i="1" s="1"/>
  <c r="AV213" i="1" l="1"/>
  <c r="AP214" i="1"/>
  <c r="AQ214" i="1" s="1"/>
  <c r="AU214" i="1" s="1"/>
  <c r="AR213" i="1"/>
  <c r="AV214" i="1" l="1"/>
  <c r="AP215" i="1"/>
  <c r="AQ215" i="1" s="1"/>
  <c r="AU215" i="1" s="1"/>
  <c r="AV215" i="1" s="1"/>
  <c r="AR214" i="1"/>
  <c r="AR215" i="1" l="1"/>
  <c r="AP216" i="1"/>
  <c r="AQ216" i="1" s="1"/>
  <c r="AU216" i="1" s="1"/>
  <c r="AV216" i="1" l="1"/>
  <c r="AP217" i="1"/>
  <c r="AQ217" i="1" s="1"/>
  <c r="AU217" i="1" s="1"/>
  <c r="AR216" i="1"/>
  <c r="AR217" i="1" l="1"/>
  <c r="AV217" i="1"/>
  <c r="AP218" i="1"/>
  <c r="AQ218" i="1" s="1"/>
  <c r="AU218" i="1" s="1"/>
  <c r="AV218" i="1" s="1"/>
  <c r="AR218" i="1" l="1"/>
  <c r="AP219" i="1"/>
  <c r="AQ219" i="1" s="1"/>
  <c r="AU219" i="1" s="1"/>
  <c r="AR219" i="1" l="1"/>
  <c r="AV219" i="1"/>
  <c r="AP220" i="1"/>
  <c r="AQ220" i="1" s="1"/>
  <c r="AR220" i="1" s="1"/>
  <c r="AU220" i="1" l="1"/>
  <c r="AV220" i="1" l="1"/>
  <c r="AP221" i="1"/>
  <c r="AQ221" i="1" s="1"/>
  <c r="AU221" i="1" l="1"/>
  <c r="AR221" i="1"/>
  <c r="AP222" i="1" l="1"/>
  <c r="AQ222" i="1" s="1"/>
  <c r="AV221" i="1"/>
  <c r="AU222" i="1" l="1"/>
  <c r="AR222" i="1"/>
  <c r="AV222" i="1" l="1"/>
  <c r="AP223" i="1"/>
  <c r="AQ223" i="1" s="1"/>
  <c r="AU223" i="1" l="1"/>
  <c r="AV223" i="1" s="1"/>
  <c r="AR223" i="1"/>
  <c r="AU307" i="1"/>
  <c r="AV307" i="1" s="1"/>
  <c r="AU255" i="1"/>
  <c r="AV255" i="1" s="1"/>
  <c r="AU308" i="1" l="1"/>
  <c r="AV308" i="1" s="1"/>
  <c r="AU310" i="1" l="1"/>
  <c r="AV310" i="1" s="1"/>
  <c r="AU269" i="1"/>
  <c r="AV269" i="1" s="1"/>
  <c r="AU247" i="1"/>
  <c r="AV247" i="1" s="1"/>
  <c r="AU259" i="1" l="1"/>
  <c r="AV259" i="1" s="1"/>
  <c r="AT244" i="1"/>
  <c r="AT270" i="1"/>
  <c r="AU284" i="1"/>
  <c r="AV284" i="1" s="1"/>
  <c r="AT245" i="1" l="1"/>
  <c r="AU244" i="1"/>
  <c r="AV244" i="1" s="1"/>
  <c r="AT271" i="1"/>
  <c r="AT272" i="1" s="1"/>
  <c r="AT273" i="1" s="1"/>
  <c r="AT274" i="1" s="1"/>
  <c r="AT275" i="1" s="1"/>
  <c r="AT276" i="1" s="1"/>
  <c r="AT277" i="1" s="1"/>
  <c r="AT278" i="1" s="1"/>
  <c r="AT279" i="1" s="1"/>
  <c r="AT280" i="1" s="1"/>
  <c r="AT281" i="1" s="1"/>
  <c r="AT282" i="1" s="1"/>
  <c r="AT283" i="1" s="1"/>
  <c r="AU270" i="1"/>
  <c r="AV270" i="1" s="1"/>
  <c r="AU258" i="1"/>
  <c r="AV258" i="1" s="1"/>
  <c r="AT285" i="1" l="1"/>
  <c r="AT286" i="1" s="1"/>
  <c r="AT331" i="1"/>
  <c r="AU260" i="1"/>
  <c r="AV260" i="1" s="1"/>
  <c r="AU271" i="1"/>
  <c r="AV271" i="1" s="1"/>
  <c r="AT246" i="1"/>
  <c r="AU246" i="1" s="1"/>
  <c r="AV246" i="1" s="1"/>
  <c r="AU245" i="1"/>
  <c r="AV245" i="1" s="1"/>
  <c r="AU272" i="1" l="1"/>
  <c r="AV272" i="1" s="1"/>
  <c r="AU306" i="1"/>
  <c r="AV306" i="1" s="1"/>
  <c r="AU286" i="1"/>
  <c r="AV286" i="1" s="1"/>
  <c r="AU285" i="1"/>
  <c r="AV285" i="1" s="1"/>
  <c r="AU248" i="1" l="1"/>
  <c r="AV248" i="1" s="1"/>
  <c r="AU273" i="1"/>
  <c r="AV273" i="1" s="1"/>
  <c r="AU274" i="1" l="1"/>
  <c r="AV274" i="1" s="1"/>
  <c r="AU249" i="1"/>
  <c r="AV249" i="1" s="1"/>
  <c r="AU250" i="1" l="1"/>
  <c r="AV250" i="1" s="1"/>
  <c r="AU275" i="1"/>
  <c r="AV275" i="1" s="1"/>
  <c r="AU276" i="1" l="1"/>
  <c r="AV276" i="1" s="1"/>
  <c r="AU253" i="1"/>
  <c r="AV253" i="1" s="1"/>
  <c r="AU251" i="1"/>
  <c r="AV251" i="1" s="1"/>
  <c r="AU252" i="1"/>
  <c r="AV252" i="1" s="1"/>
  <c r="AU277" i="1" l="1"/>
  <c r="AV277" i="1" s="1"/>
  <c r="AU254" i="1"/>
  <c r="AV254" i="1" s="1"/>
  <c r="AU261" i="1" l="1"/>
  <c r="AV261" i="1" s="1"/>
  <c r="AU278" i="1"/>
  <c r="AV278" i="1" s="1"/>
  <c r="AU279" i="1" l="1"/>
  <c r="AV279" i="1" s="1"/>
  <c r="AU262" i="1"/>
  <c r="AV262" i="1" s="1"/>
  <c r="AU263" i="1" l="1"/>
  <c r="AV263" i="1" s="1"/>
  <c r="AU280" i="1"/>
  <c r="AV280" i="1" s="1"/>
  <c r="AU281" i="1" l="1"/>
  <c r="AV281" i="1" s="1"/>
  <c r="AU256" i="1"/>
  <c r="AV256" i="1" s="1"/>
  <c r="AU264" i="1" l="1"/>
  <c r="AV264" i="1" s="1"/>
  <c r="AU282" i="1"/>
  <c r="AV282" i="1" s="1"/>
  <c r="AU265" i="1" l="1"/>
  <c r="AV265" i="1" s="1"/>
  <c r="AU283" i="1"/>
  <c r="AV283" i="1" s="1"/>
  <c r="AT543" i="1" l="1"/>
  <c r="AU331" i="1"/>
  <c r="AV331" i="1" s="1"/>
  <c r="AU266" i="1"/>
  <c r="AV266" i="1" s="1"/>
  <c r="AU267" i="1" l="1"/>
  <c r="AV267" i="1" s="1"/>
  <c r="AU543" i="1"/>
  <c r="AV543" i="1" s="1"/>
  <c r="AT544" i="1"/>
  <c r="AU544" i="1" s="1"/>
  <c r="AV544" i="1" s="1"/>
  <c r="AU268" i="1" l="1"/>
  <c r="AV268" i="1" s="1"/>
  <c r="AU257" i="1"/>
  <c r="AV257" i="1" s="1"/>
</calcChain>
</file>

<file path=xl/sharedStrings.xml><?xml version="1.0" encoding="utf-8"?>
<sst xmlns="http://schemas.openxmlformats.org/spreadsheetml/2006/main" count="8729" uniqueCount="1593">
  <si>
    <t>ID</t>
  </si>
  <si>
    <t>Número encuesta</t>
  </si>
  <si>
    <t>PROPIETARIO</t>
  </si>
  <si>
    <t>NOMBRE_PREDIO</t>
  </si>
  <si>
    <t>No matricula</t>
  </si>
  <si>
    <t>CONCESIÓN</t>
  </si>
  <si>
    <t>CAUDAL CONCESIÓN</t>
  </si>
  <si>
    <t>NOMBRE FUENTE HIDRICA</t>
  </si>
  <si>
    <t xml:space="preserve"> Sector</t>
  </si>
  <si>
    <t>N. DERIVACIÓN</t>
  </si>
  <si>
    <t>DERECHA O IZQUIERDA</t>
  </si>
  <si>
    <t>x</t>
  </si>
  <si>
    <t>y</t>
  </si>
  <si>
    <t>ALTURA</t>
  </si>
  <si>
    <t>No de Bovinos</t>
  </si>
  <si>
    <t xml:space="preserve">No de Equinos </t>
  </si>
  <si>
    <t>No de Porcinos</t>
  </si>
  <si>
    <t>No de Caprinos</t>
  </si>
  <si>
    <t>No de Ovinos</t>
  </si>
  <si>
    <t>No de Gallinas</t>
  </si>
  <si>
    <t>No de Peces</t>
  </si>
  <si>
    <t>Demanda Bovinos (l/s)</t>
  </si>
  <si>
    <t>Demanda Equinos  (l/s)</t>
  </si>
  <si>
    <t>Demanda Porcinos  (l/s)</t>
  </si>
  <si>
    <t>Demanda Caprinos  (l/s)</t>
  </si>
  <si>
    <t>Demanda Ovinos  (l/s)</t>
  </si>
  <si>
    <t>Demanda de Gallinas (l/s)</t>
  </si>
  <si>
    <t>Demanda de Peces (l/s)</t>
  </si>
  <si>
    <t>Clase de Cultivo</t>
  </si>
  <si>
    <t>Área de Cultivo (Ha)</t>
  </si>
  <si>
    <t>Demanda Cultivos (l/s)</t>
  </si>
  <si>
    <t>Personas Permanentes</t>
  </si>
  <si>
    <t>Personas transitorias</t>
  </si>
  <si>
    <t>Demanda doméstica (l/s)</t>
  </si>
  <si>
    <t>Demanda Total (l/s)</t>
  </si>
  <si>
    <r>
      <t>Área aferente al sitio de captación (km</t>
    </r>
    <r>
      <rPr>
        <b/>
        <vertAlign val="superscript"/>
        <sz val="10"/>
        <color theme="1"/>
        <rFont val="Arial Narrow"/>
        <family val="2"/>
      </rPr>
      <t>2</t>
    </r>
    <r>
      <rPr>
        <b/>
        <sz val="10"/>
        <color theme="1"/>
        <rFont val="Arial Narrow"/>
        <family val="2"/>
      </rPr>
      <t>)</t>
    </r>
  </si>
  <si>
    <t xml:space="preserve">Oferta Hidrica  Total Sector (m3/s) </t>
  </si>
  <si>
    <t xml:space="preserve">Oferta Hidrica  Total Sector (l/s) </t>
  </si>
  <si>
    <t>Oferta Hidrica del punto (l/s)</t>
  </si>
  <si>
    <t>Caudal Ambiental Sector (l/s)</t>
  </si>
  <si>
    <t>Caudal Ambiental del punto (l/s)</t>
  </si>
  <si>
    <t>Oferta disponible del punto (l/s)</t>
  </si>
  <si>
    <t>Caudal Base de Reparto (l/s)</t>
  </si>
  <si>
    <t>Caudal Base de Reparto (%)</t>
  </si>
  <si>
    <t>Caudal asignado  (l/s)</t>
  </si>
  <si>
    <t>Caudal asignado Acumulado otorgado en la corriente (l/s)</t>
  </si>
  <si>
    <t>Caudal  Remanente (l/s)</t>
  </si>
  <si>
    <t>CRITERIO PARA ASIGNACIÓN</t>
  </si>
  <si>
    <t>Maria Eugenia Galvis Camargo</t>
  </si>
  <si>
    <t>Villa Maria (El Cajon)</t>
  </si>
  <si>
    <t>319-229</t>
  </si>
  <si>
    <t>Si</t>
  </si>
  <si>
    <t>Quebrada el Poleo</t>
  </si>
  <si>
    <t>Q. Jabonera</t>
  </si>
  <si>
    <t xml:space="preserve">derecha  </t>
  </si>
  <si>
    <t>Café, platano, hortalizas</t>
  </si>
  <si>
    <t>Acueducto Corpojoyas</t>
  </si>
  <si>
    <t>319-78300</t>
  </si>
  <si>
    <t xml:space="preserve"> </t>
  </si>
  <si>
    <t>acueducto corsablanco, quebrada el poleo</t>
  </si>
  <si>
    <t>izquierda</t>
  </si>
  <si>
    <t>Incubadora Santander S.A</t>
  </si>
  <si>
    <t>Hacienda Hato Grande Lote 9</t>
  </si>
  <si>
    <t>319-24456</t>
  </si>
  <si>
    <t>Si / 1479 del 2010</t>
  </si>
  <si>
    <t>Hacienda Hato Grande Lote 2</t>
  </si>
  <si>
    <t>319-24453</t>
  </si>
  <si>
    <t>Acueducto las vueltas, quebrada el poleo</t>
  </si>
  <si>
    <t>Luis Arturo Gomez Pinto</t>
  </si>
  <si>
    <t>Finca Santa Ana</t>
  </si>
  <si>
    <t>319-39150</t>
  </si>
  <si>
    <t>Septiembre 2010 / Vencida</t>
  </si>
  <si>
    <t>Quebrada la Mesa</t>
  </si>
  <si>
    <t>Café</t>
  </si>
  <si>
    <t>Nhora Lucia Rios Velasquez</t>
  </si>
  <si>
    <t>Buena vista</t>
  </si>
  <si>
    <t>319-39446</t>
  </si>
  <si>
    <t>Si - No aparece en resolucion</t>
  </si>
  <si>
    <t>Yuca, platano, café</t>
  </si>
  <si>
    <t>Maria Aide Muñoz Rincon</t>
  </si>
  <si>
    <t>S y S</t>
  </si>
  <si>
    <t>319-39672</t>
  </si>
  <si>
    <t>1479 de 21 dic 2010 (vencida)</t>
  </si>
  <si>
    <t>Julio Cesar Solano</t>
  </si>
  <si>
    <t>Café, cultivos rapidos</t>
  </si>
  <si>
    <t>ACUEDUCTO ACUPALMIRA, FINCA EL RECUERDO, Quebrada La Cajonera</t>
  </si>
  <si>
    <t>Quebrada la Cuevana</t>
  </si>
  <si>
    <t>centro</t>
  </si>
  <si>
    <t>Javier Fernando Vargas</t>
  </si>
  <si>
    <t>Villa Hermosa</t>
  </si>
  <si>
    <t>319-39724</t>
  </si>
  <si>
    <t>C-018</t>
  </si>
  <si>
    <t>Aguacate, limon, guayaba</t>
  </si>
  <si>
    <t>Henry Sanchez</t>
  </si>
  <si>
    <t>El Diviso</t>
  </si>
  <si>
    <t>319-6520</t>
  </si>
  <si>
    <t>Vencida</t>
  </si>
  <si>
    <t>Rita Antonia Reyes</t>
  </si>
  <si>
    <t>El Roble</t>
  </si>
  <si>
    <t>319-82648</t>
  </si>
  <si>
    <t>Maria Isabel Martinez</t>
  </si>
  <si>
    <t>El Alineadero - La Rosa</t>
  </si>
  <si>
    <t>319-13614</t>
  </si>
  <si>
    <t>Eduardo Grass Martinez</t>
  </si>
  <si>
    <t>Pan de Azucar</t>
  </si>
  <si>
    <t>0203-31</t>
  </si>
  <si>
    <t>Jose Antonio Hernandez</t>
  </si>
  <si>
    <t>Getsemani</t>
  </si>
  <si>
    <t>319-72680</t>
  </si>
  <si>
    <t>Tomate, aguacate</t>
  </si>
  <si>
    <t>Bellanide Camacho Perez</t>
  </si>
  <si>
    <t>Bellanide lote 1</t>
  </si>
  <si>
    <t>319-74627</t>
  </si>
  <si>
    <t>NO</t>
  </si>
  <si>
    <t>Tomate, maiz</t>
  </si>
  <si>
    <t>Bellavista Lote 1</t>
  </si>
  <si>
    <t>No</t>
  </si>
  <si>
    <t>Tomate, pimenton, maiz</t>
  </si>
  <si>
    <t>Fabio Javier Pimiento</t>
  </si>
  <si>
    <t>La Victoria</t>
  </si>
  <si>
    <t>319-61122</t>
  </si>
  <si>
    <t>Frijol, maiz, platano</t>
  </si>
  <si>
    <t>Plinio Hernandez, Fernando Suarez, German Adarme</t>
  </si>
  <si>
    <t>Villa Lizeth lote 1</t>
  </si>
  <si>
    <t>319-53402</t>
  </si>
  <si>
    <t>Quebrada La Cajonera</t>
  </si>
  <si>
    <t>Tomate, pimenton</t>
  </si>
  <si>
    <t>Plinio Hernandez / Johana Hernandez</t>
  </si>
  <si>
    <t>Bellavista Lote 5</t>
  </si>
  <si>
    <t>319-51161</t>
  </si>
  <si>
    <t>CO23-CO25</t>
  </si>
  <si>
    <t>Tomate, pimenton, habichuelas</t>
  </si>
  <si>
    <t>Verduras</t>
  </si>
  <si>
    <t>Vicente Torres</t>
  </si>
  <si>
    <t>Los Cucharos</t>
  </si>
  <si>
    <t>319-39149</t>
  </si>
  <si>
    <t>1230 de 05 dic 2006 (Vencida)</t>
  </si>
  <si>
    <t>CAUDAL ASIGNADO</t>
  </si>
  <si>
    <t>Caudal asignado Acumulado (l/s)</t>
  </si>
  <si>
    <t>Angel Yedid Amado</t>
  </si>
  <si>
    <t>Villa Meseta</t>
  </si>
  <si>
    <t>Aljibe innominado Predio Villa Meseta</t>
  </si>
  <si>
    <t>Curiti parte Alta</t>
  </si>
  <si>
    <t>Lulo, papa</t>
  </si>
  <si>
    <t>Alvaro Mantilla</t>
  </si>
  <si>
    <t>La Fortuna</t>
  </si>
  <si>
    <t>Quebrada el Roble</t>
  </si>
  <si>
    <t>Maiz, platano, café</t>
  </si>
  <si>
    <t>Edelmira Duran de Bueno</t>
  </si>
  <si>
    <t>Santa Fe</t>
  </si>
  <si>
    <t>319-2019</t>
  </si>
  <si>
    <t>Café, platano, pimenton</t>
  </si>
  <si>
    <t>La Victoria 2</t>
  </si>
  <si>
    <t>Pimenton, alverja, citricos</t>
  </si>
  <si>
    <t>Alvaro Pico Gomez</t>
  </si>
  <si>
    <t>Villa Valentina</t>
  </si>
  <si>
    <t>Adriana Fuentes Mantilla</t>
  </si>
  <si>
    <t>Salome</t>
  </si>
  <si>
    <t>Quebrada el Bosque</t>
  </si>
  <si>
    <t>Wilson Garcia Higuera</t>
  </si>
  <si>
    <t>Villa Sofia</t>
  </si>
  <si>
    <t>Luz Marlene Aguilar</t>
  </si>
  <si>
    <t>Villa Mariana</t>
  </si>
  <si>
    <t>Café, potrero</t>
  </si>
  <si>
    <t>Horacio Gaitan Rodriguez</t>
  </si>
  <si>
    <t>Las tres RRR</t>
  </si>
  <si>
    <t>319-72573</t>
  </si>
  <si>
    <t>Pitahaya, granadilla</t>
  </si>
  <si>
    <t>Hernando Gaitan / Margarita Rodriguez</t>
  </si>
  <si>
    <t>La Lomita</t>
  </si>
  <si>
    <t>319-72572</t>
  </si>
  <si>
    <t>Platano, mora, granadilla</t>
  </si>
  <si>
    <t>Sofia Perrucini, el amanecer, adriana fuentes mantilla, el huerto, moises arenales aguilar, san nicolas, miriam mercedes aurez, villa arenales, melly francy arenales aguilar, jose vicente, cacique, adriana fuentes mantilla, salome, john Henry Arenales, s</t>
  </si>
  <si>
    <t>Salomé</t>
  </si>
  <si>
    <t>319-81975</t>
  </si>
  <si>
    <t>Melly Francy Arenales</t>
  </si>
  <si>
    <t>Cacique</t>
  </si>
  <si>
    <t>Jose Vicente</t>
  </si>
  <si>
    <t>319-81974</t>
  </si>
  <si>
    <t>Café, citricos, legumbre, frutales</t>
  </si>
  <si>
    <t>Miriam Mercedes Suarez</t>
  </si>
  <si>
    <t>Villa Arenales</t>
  </si>
  <si>
    <t>319-81970</t>
  </si>
  <si>
    <t>Café, forestal</t>
  </si>
  <si>
    <t>Moises Arenales Aguilar</t>
  </si>
  <si>
    <t>San Nicolas</t>
  </si>
  <si>
    <t>Café, citricos</t>
  </si>
  <si>
    <t>El Huerto</t>
  </si>
  <si>
    <t>319-81977</t>
  </si>
  <si>
    <t>Sofia Perruciny</t>
  </si>
  <si>
    <t>El Amanecer</t>
  </si>
  <si>
    <t>319-82917</t>
  </si>
  <si>
    <t>John Henry Arenales</t>
  </si>
  <si>
    <t>319-2475</t>
  </si>
  <si>
    <t>Café, platano, citricos</t>
  </si>
  <si>
    <t>San Jose</t>
  </si>
  <si>
    <t>Café, platano, yuca</t>
  </si>
  <si>
    <t>319-29917</t>
  </si>
  <si>
    <t>Ricardo Villamizar / Jaime Gonzales</t>
  </si>
  <si>
    <t>Finca los Brevos</t>
  </si>
  <si>
    <t>Monica Paola Galvis</t>
  </si>
  <si>
    <t>La Colina del Roble</t>
  </si>
  <si>
    <t>319-67950</t>
  </si>
  <si>
    <t>01189/19 vencida</t>
  </si>
  <si>
    <t>derecha</t>
  </si>
  <si>
    <t>Café, platano</t>
  </si>
  <si>
    <t>Yolanda Figueroa Hernandez</t>
  </si>
  <si>
    <t>Finca Ojo de Agua</t>
  </si>
  <si>
    <t>319-39548</t>
  </si>
  <si>
    <t>Ovidio Angarita Fernandez</t>
  </si>
  <si>
    <t>Loma Redonda</t>
  </si>
  <si>
    <t>319-51984</t>
  </si>
  <si>
    <t>Café, citricos, aguacate</t>
  </si>
  <si>
    <t>Maria Vernoca Crispin</t>
  </si>
  <si>
    <t>Brisas de Ruitoque</t>
  </si>
  <si>
    <t>319-52566</t>
  </si>
  <si>
    <t>Vencida - No aparece en resolucion</t>
  </si>
  <si>
    <t>Luz Ampara Figueroa y otros</t>
  </si>
  <si>
    <t>Aguacate, tomate, pimenton</t>
  </si>
  <si>
    <t>Pablo Emilio Figueroa</t>
  </si>
  <si>
    <t>C-019</t>
  </si>
  <si>
    <t>Tomate, aguacate, pimenton</t>
  </si>
  <si>
    <t>William Hernandez y otros</t>
  </si>
  <si>
    <t>Tomate, habichuela</t>
  </si>
  <si>
    <t>Luis Alfredo Figueroa</t>
  </si>
  <si>
    <t>Tomate</t>
  </si>
  <si>
    <t>Erika Tatiana Beltran</t>
  </si>
  <si>
    <t>Finca Luz Helena</t>
  </si>
  <si>
    <t>319-61123</t>
  </si>
  <si>
    <t>Yenny Patricia Hernandez</t>
  </si>
  <si>
    <t>Bethel</t>
  </si>
  <si>
    <t>319-74629</t>
  </si>
  <si>
    <t>Maria Janeth Garcia</t>
  </si>
  <si>
    <t>Lote Beraca</t>
  </si>
  <si>
    <t>Jose Ardila Carvajal</t>
  </si>
  <si>
    <t>Bella vista</t>
  </si>
  <si>
    <t>319-28775</t>
  </si>
  <si>
    <t>Quebrada Curití</t>
  </si>
  <si>
    <t>Maiz, frijol, ají</t>
  </si>
  <si>
    <t>Jorge Ardila Carvajal</t>
  </si>
  <si>
    <t>Finca Bella Vista</t>
  </si>
  <si>
    <t>Maiz, aji, frijol</t>
  </si>
  <si>
    <t>Federico Tovar / Cementos Santander</t>
  </si>
  <si>
    <t>La Vega Cañaverla</t>
  </si>
  <si>
    <t>Santiago Ayala, Luis Ayala, Wilson Ayala, Mariela Ayala</t>
  </si>
  <si>
    <t>Finca la Mediagua</t>
  </si>
  <si>
    <t>Q. Pescadero</t>
  </si>
  <si>
    <t>Hacienda Hato Grande Lote 10</t>
  </si>
  <si>
    <t>319-24461</t>
  </si>
  <si>
    <t>Quebrada Peña Negra</t>
  </si>
  <si>
    <t>Jardines</t>
  </si>
  <si>
    <t>Maria Encarnacion Diaz, Finca los Tapias, Luz Ampara Figueroa y otros, Finca Ojo de Agua, Quebrada La Cajonera</t>
  </si>
  <si>
    <t>Quebrada innominada</t>
  </si>
  <si>
    <t>Carlos Arturo Marin</t>
  </si>
  <si>
    <t>Urubamba</t>
  </si>
  <si>
    <t>Si - vencida</t>
  </si>
  <si>
    <t>Café, citricos, frutales</t>
  </si>
  <si>
    <t>Jorge Ivan Castro Noriega</t>
  </si>
  <si>
    <t>Tucuragua</t>
  </si>
  <si>
    <t>Quebrada Pescadero</t>
  </si>
  <si>
    <t>Augusto Tavera Rios</t>
  </si>
  <si>
    <t>Caracoli</t>
  </si>
  <si>
    <t>Citricos</t>
  </si>
  <si>
    <t>Eduardo Rodriguez Moncada</t>
  </si>
  <si>
    <t>El Oasis</t>
  </si>
  <si>
    <t>319-12281</t>
  </si>
  <si>
    <t>Ají, ahuyama, yuca</t>
  </si>
  <si>
    <t>Familia Rueda</t>
  </si>
  <si>
    <t>Villa Socorro</t>
  </si>
  <si>
    <t>Fernado Eugenio Delgado</t>
  </si>
  <si>
    <t>El Refugio</t>
  </si>
  <si>
    <t>Quebrada la Fricaleña</t>
  </si>
  <si>
    <t>Curiti parte Media</t>
  </si>
  <si>
    <t>Café, Platano</t>
  </si>
  <si>
    <t>Las Brisas</t>
  </si>
  <si>
    <t>Quebrada la Peligrana</t>
  </si>
  <si>
    <t>Maiz, platano, citricos</t>
  </si>
  <si>
    <t>319-61412</t>
  </si>
  <si>
    <t>Turismo</t>
  </si>
  <si>
    <t>Construcciones Urbanas y Rurales La Esperanza S.A.S</t>
  </si>
  <si>
    <t>Corral de piedra</t>
  </si>
  <si>
    <t>319-53403</t>
  </si>
  <si>
    <t>Quebrada el Madroño</t>
  </si>
  <si>
    <t>Pescadero Santa Ana</t>
  </si>
  <si>
    <t>319-39792</t>
  </si>
  <si>
    <t>Construcciones Urbanas Rurales La Esperanza S.A.S</t>
  </si>
  <si>
    <t>El Eden</t>
  </si>
  <si>
    <t>319-39719</t>
  </si>
  <si>
    <t>Construccion Urbana Rural la Esperanza S.A.S</t>
  </si>
  <si>
    <t>Buenos Aires</t>
  </si>
  <si>
    <t>319-34326</t>
  </si>
  <si>
    <t>Loto 1 Corral de Piedra</t>
  </si>
  <si>
    <t>319-34325</t>
  </si>
  <si>
    <t>Si - Ilvanio Mantilla</t>
  </si>
  <si>
    <t>El Triangulo</t>
  </si>
  <si>
    <t>319-35425</t>
  </si>
  <si>
    <t>Yuca</t>
  </si>
  <si>
    <t>Lote 2</t>
  </si>
  <si>
    <t>La Falda</t>
  </si>
  <si>
    <t>319-20748</t>
  </si>
  <si>
    <t>Maria Encarnacion Diaz</t>
  </si>
  <si>
    <t>Finca los Tapias</t>
  </si>
  <si>
    <t>Vigente</t>
  </si>
  <si>
    <t>Quebrada la Comunera</t>
  </si>
  <si>
    <t>Las Tapias</t>
  </si>
  <si>
    <t>Platano, café</t>
  </si>
  <si>
    <t>Rosa Melia Diaz Zambrano</t>
  </si>
  <si>
    <t>Mi Cafetal</t>
  </si>
  <si>
    <t>Omar Bohorquez</t>
  </si>
  <si>
    <t>La Rosita</t>
  </si>
  <si>
    <t>Vladimir Pedraza</t>
  </si>
  <si>
    <t>Villa Karito</t>
  </si>
  <si>
    <t>Café, hortalizas</t>
  </si>
  <si>
    <t>Mario Carreño</t>
  </si>
  <si>
    <t>La Alcachoba</t>
  </si>
  <si>
    <t>No Aparece</t>
  </si>
  <si>
    <t>Maria Delia Rodriguez</t>
  </si>
  <si>
    <t>Huerta, cebolla, apio, café, zanahoria</t>
  </si>
  <si>
    <t>Jocabel Martinez Mancilla</t>
  </si>
  <si>
    <t>El Puenton</t>
  </si>
  <si>
    <t>Juancho Arciniegas Useche</t>
  </si>
  <si>
    <t>Finca el Pino</t>
  </si>
  <si>
    <t>Pedro Agustin Molina</t>
  </si>
  <si>
    <t>319-26117</t>
  </si>
  <si>
    <t>Quebrada el Consuelo</t>
  </si>
  <si>
    <t>Frutales, café</t>
  </si>
  <si>
    <t>Nora Diaz, Nuvia Diaz, Jaime Diaz, Jairo Diaz</t>
  </si>
  <si>
    <t>El Nogal</t>
  </si>
  <si>
    <t>319-26118</t>
  </si>
  <si>
    <t>Maria Luisa Zambrano</t>
  </si>
  <si>
    <t>Cecilia Sierra Becerra</t>
  </si>
  <si>
    <t>Villa El Milagro</t>
  </si>
  <si>
    <t>Frijol, maiz, café, aguacate</t>
  </si>
  <si>
    <t>Mauricio Ferreira Gualdron</t>
  </si>
  <si>
    <t>Mirador del Lago</t>
  </si>
  <si>
    <t>319-75530</t>
  </si>
  <si>
    <t>Maiz, frijol, Alverja</t>
  </si>
  <si>
    <t>Las Carolinas</t>
  </si>
  <si>
    <t>319-80963</t>
  </si>
  <si>
    <t>Citricos, café</t>
  </si>
  <si>
    <t>Construcciones Urbanas y Rurales La Esperanza</t>
  </si>
  <si>
    <t>Villa Maria</t>
  </si>
  <si>
    <t>319-25040</t>
  </si>
  <si>
    <t>Quebrada la Fumeadora</t>
  </si>
  <si>
    <t>Café, potreros</t>
  </si>
  <si>
    <t>El Escobo</t>
  </si>
  <si>
    <t>319-4434</t>
  </si>
  <si>
    <t>Hoya del Guamo</t>
  </si>
  <si>
    <t>319-25420</t>
  </si>
  <si>
    <t>Potreros</t>
  </si>
  <si>
    <t>El Higueron</t>
  </si>
  <si>
    <t>319-20120</t>
  </si>
  <si>
    <t>Construcciones Urbanas y Rurales la Esperanza</t>
  </si>
  <si>
    <t>La Cabaña</t>
  </si>
  <si>
    <t>319-19102</t>
  </si>
  <si>
    <t>La Sabana</t>
  </si>
  <si>
    <t>319-4247</t>
  </si>
  <si>
    <t>Maiz, potreros</t>
  </si>
  <si>
    <t>Lote 1 El Carmen</t>
  </si>
  <si>
    <t>319-35423</t>
  </si>
  <si>
    <t>Cecilia Melendez Villamizar</t>
  </si>
  <si>
    <t>Villa Lucia</t>
  </si>
  <si>
    <t>Citricos y Aguacate</t>
  </si>
  <si>
    <t>Marco Tulio Vargas Campo</t>
  </si>
  <si>
    <t>Finca Villa Teresa</t>
  </si>
  <si>
    <t>Café y Verduras</t>
  </si>
  <si>
    <t>Jose Manuel Avila Duarte</t>
  </si>
  <si>
    <t>El Cucharal</t>
  </si>
  <si>
    <t>319-1705</t>
  </si>
  <si>
    <t>Café, citricos, maíz, platano</t>
  </si>
  <si>
    <t>Hoyo Motoso</t>
  </si>
  <si>
    <t>319-18194</t>
  </si>
  <si>
    <t>La Esperanza</t>
  </si>
  <si>
    <t>319-52709</t>
  </si>
  <si>
    <t>Lote 3 La Esperanza</t>
  </si>
  <si>
    <t>319-48767</t>
  </si>
  <si>
    <t>Luis Alejandro Martinez Beltran</t>
  </si>
  <si>
    <t>Villa Angela</t>
  </si>
  <si>
    <t>En Tramite, servidumbre 1983</t>
  </si>
  <si>
    <t>Quebrada Caña Brava</t>
  </si>
  <si>
    <t>Yuca, mai,z café, platano</t>
  </si>
  <si>
    <t>Villa Diosa</t>
  </si>
  <si>
    <t>319-22227</t>
  </si>
  <si>
    <t>Dulcinea Vargas de Avila</t>
  </si>
  <si>
    <t>Buena Vista</t>
  </si>
  <si>
    <t>319-39040</t>
  </si>
  <si>
    <t>Café, Huerta, Ortalizas</t>
  </si>
  <si>
    <t>Uriel Diaz</t>
  </si>
  <si>
    <t>Indianapoles</t>
  </si>
  <si>
    <t>Yuca, Hortalizas, Aguacate, Citricos</t>
  </si>
  <si>
    <t>Villa Patricia</t>
  </si>
  <si>
    <t>319-39123</t>
  </si>
  <si>
    <t>ACUEDUCTO ACUPALMIRA, FINCA EL RECUERO, Quebrada el Madroño</t>
  </si>
  <si>
    <t>Finca el Carmen</t>
  </si>
  <si>
    <t>319-4429</t>
  </si>
  <si>
    <t>Quebrada el Salto</t>
  </si>
  <si>
    <t>La Ceiba</t>
  </si>
  <si>
    <t>319-82901</t>
  </si>
  <si>
    <t>La Milagrosa</t>
  </si>
  <si>
    <t>319-82900</t>
  </si>
  <si>
    <t>Lote 1 La Milagrosa</t>
  </si>
  <si>
    <t>319-68816</t>
  </si>
  <si>
    <t>La Primavera</t>
  </si>
  <si>
    <t>319-75713</t>
  </si>
  <si>
    <t>El Mandarino</t>
  </si>
  <si>
    <t>319-75714</t>
  </si>
  <si>
    <r>
      <t>Área aferente al sitio de captación (km</t>
    </r>
    <r>
      <rPr>
        <b/>
        <i/>
        <vertAlign val="superscript"/>
        <sz val="10"/>
        <color theme="1"/>
        <rFont val="Arial Narrow"/>
        <family val="2"/>
      </rPr>
      <t>2</t>
    </r>
    <r>
      <rPr>
        <b/>
        <i/>
        <sz val="10"/>
        <color theme="1"/>
        <rFont val="Arial Narrow"/>
        <family val="2"/>
      </rPr>
      <t>)</t>
    </r>
  </si>
  <si>
    <t>Jaime David Glavis Ardila</t>
  </si>
  <si>
    <t>Finca la Laguna</t>
  </si>
  <si>
    <t>Quebrada Agua Blanca</t>
  </si>
  <si>
    <t>Q Cañaveral</t>
  </si>
  <si>
    <t>Pasto de corte, yuca</t>
  </si>
  <si>
    <t>Maria Algemira Suarez</t>
  </si>
  <si>
    <t>El Rosal</t>
  </si>
  <si>
    <t>Quebrada Cañaveral</t>
  </si>
  <si>
    <t>Tiberio Mejia Mejia</t>
  </si>
  <si>
    <t>El Cucharito</t>
  </si>
  <si>
    <t>Café, naranja, mandraina</t>
  </si>
  <si>
    <t>Alcira Ayala Gonzales</t>
  </si>
  <si>
    <t>El Lago</t>
  </si>
  <si>
    <t>319-56640</t>
  </si>
  <si>
    <t>Tabaco</t>
  </si>
  <si>
    <t>Delfin Velasquez Patiño</t>
  </si>
  <si>
    <t>Mercedes Herrera De Reyes</t>
  </si>
  <si>
    <t>Maria Cleofe Uribe Meza</t>
  </si>
  <si>
    <t>Lote 3 Mi Bendicion</t>
  </si>
  <si>
    <t>319-81035</t>
  </si>
  <si>
    <t>Aljibe Innominado Mi Bendicion</t>
  </si>
  <si>
    <t>Citricos, frijos</t>
  </si>
  <si>
    <t>Carmen Cecilia Martinez Rincon</t>
  </si>
  <si>
    <t>Lote B</t>
  </si>
  <si>
    <t>319-84540</t>
  </si>
  <si>
    <t>Lote A</t>
  </si>
  <si>
    <t>319-84534</t>
  </si>
  <si>
    <t>Lote D</t>
  </si>
  <si>
    <t>319-84542</t>
  </si>
  <si>
    <t>Alvaro Javier Garcia Piñeres</t>
  </si>
  <si>
    <t>Villa Victoria</t>
  </si>
  <si>
    <t>Alvaro Armando Florez Sanchez</t>
  </si>
  <si>
    <t>Villa Flores</t>
  </si>
  <si>
    <t>319-81034</t>
  </si>
  <si>
    <t>Pablo Julian Castillo Tabares</t>
  </si>
  <si>
    <t>314-65895</t>
  </si>
  <si>
    <t>Jhoan Sebastian Ferreira Uribe</t>
  </si>
  <si>
    <t>Serafin Herrera Garcia</t>
  </si>
  <si>
    <t>Mi Futuro</t>
  </si>
  <si>
    <t>319-84541</t>
  </si>
  <si>
    <t>Luis Antonio Estupiñan</t>
  </si>
  <si>
    <t>Quebrada Innominada Vereda Irapire</t>
  </si>
  <si>
    <t>Frutales</t>
  </si>
  <si>
    <t>Efrain Prada</t>
  </si>
  <si>
    <t>319-76638</t>
  </si>
  <si>
    <t>Quebrada Innominada Vereda Cañaveral</t>
  </si>
  <si>
    <t>Elias Gomez Becerra</t>
  </si>
  <si>
    <t>Villa Claudia</t>
  </si>
  <si>
    <t>319-63684</t>
  </si>
  <si>
    <t>Gabriel Martinez</t>
  </si>
  <si>
    <t>Bella Flor</t>
  </si>
  <si>
    <t>Quebrada el Salto margen izq, Las pilas</t>
  </si>
  <si>
    <t>Gabriel Martinez / Carmen Martinez</t>
  </si>
  <si>
    <t>Altamira</t>
  </si>
  <si>
    <t>Maiz, frijol</t>
  </si>
  <si>
    <t>Carlos Ardila Ballesteros</t>
  </si>
  <si>
    <t>EL Pinar</t>
  </si>
  <si>
    <t>Las Pilas</t>
  </si>
  <si>
    <t>Carlos Manuel Ariza</t>
  </si>
  <si>
    <t>El Guamo</t>
  </si>
  <si>
    <t>Curiti parte Baja</t>
  </si>
  <si>
    <t>Dario Galvis Ave</t>
  </si>
  <si>
    <t>La Laguna</t>
  </si>
  <si>
    <t>Innominado el Palmar</t>
  </si>
  <si>
    <t>Luis Eduardo Gomez Suarez</t>
  </si>
  <si>
    <t>Villa Vilma</t>
  </si>
  <si>
    <t>319-54169</t>
  </si>
  <si>
    <t>Innominado</t>
  </si>
  <si>
    <t>Guayaba</t>
  </si>
  <si>
    <t>Julia Figueroa Paez</t>
  </si>
  <si>
    <t>Manantial</t>
  </si>
  <si>
    <t>Si, no aparece en resolucion</t>
  </si>
  <si>
    <t>Quebrada Pueblo Viejo</t>
  </si>
  <si>
    <t>Josefina Jimenez / Oscar Jimenez</t>
  </si>
  <si>
    <t>Buena Vista o San Carlos</t>
  </si>
  <si>
    <t>319-80106</t>
  </si>
  <si>
    <t>Aljibe Innominado La Bonita</t>
  </si>
  <si>
    <t>Citricos, peces,</t>
  </si>
  <si>
    <t>Jose Asencion Rivera Velazco</t>
  </si>
  <si>
    <t>Villa Andrea</t>
  </si>
  <si>
    <t>VIGENTE</t>
  </si>
  <si>
    <t>Quebrada el Porvenir</t>
  </si>
  <si>
    <t>Café, Platano, Maiz</t>
  </si>
  <si>
    <t>Edgar Gonzalo Duran</t>
  </si>
  <si>
    <t>Acapulco</t>
  </si>
  <si>
    <t>Quebrada Villa Andrea</t>
  </si>
  <si>
    <t>Pablo Elias Bueno Gomez</t>
  </si>
  <si>
    <t>Finca el Rosal</t>
  </si>
  <si>
    <t>Café, Yuca, Citricos</t>
  </si>
  <si>
    <t>Carlos Fernando Martinez</t>
  </si>
  <si>
    <t>Finca Villa Wenby</t>
  </si>
  <si>
    <t>319-53504</t>
  </si>
  <si>
    <t>Ofelia Rey Sanchez</t>
  </si>
  <si>
    <t>Brisas del Zamorano</t>
  </si>
  <si>
    <t>319-84311</t>
  </si>
  <si>
    <t>Noe Tello Bautista</t>
  </si>
  <si>
    <t>La mararaya</t>
  </si>
  <si>
    <t>Tomate, Maíz, Aguacatae</t>
  </si>
  <si>
    <t>Jorge Eduardo Vargas</t>
  </si>
  <si>
    <t>Finca Villa Elsa</t>
  </si>
  <si>
    <t>319-20842</t>
  </si>
  <si>
    <t>Lyda Quintero, Rina Quintero, Andrea Quintero</t>
  </si>
  <si>
    <t>Villa Marina</t>
  </si>
  <si>
    <t>319-23068</t>
  </si>
  <si>
    <t>Jose de Jesus Leon</t>
  </si>
  <si>
    <t>Villa Alejandra</t>
  </si>
  <si>
    <t>Quebrada La Mararaya</t>
  </si>
  <si>
    <t>Maiz, Yuca, Frijol</t>
  </si>
  <si>
    <t>Robinson Rodriguez</t>
  </si>
  <si>
    <t>Los Olivos</t>
  </si>
  <si>
    <t>319-52187</t>
  </si>
  <si>
    <t>Café, Platano, Yuca</t>
  </si>
  <si>
    <t>Jorge Luis Carenas Duran</t>
  </si>
  <si>
    <t>El Porvenir</t>
  </si>
  <si>
    <t>319-63235</t>
  </si>
  <si>
    <t>Alberto Jimenez Muñoz</t>
  </si>
  <si>
    <t>Cayitas 1</t>
  </si>
  <si>
    <t>319-52186</t>
  </si>
  <si>
    <t>Joselin Colmenares</t>
  </si>
  <si>
    <t>La Mancilla</t>
  </si>
  <si>
    <t>Citricos, Cacao</t>
  </si>
  <si>
    <t>Adriana Fiallo Uribe</t>
  </si>
  <si>
    <t>319-56168</t>
  </si>
  <si>
    <t>Petronila Quintana d Ortiz</t>
  </si>
  <si>
    <t>Hacienda las Acacias lote 10</t>
  </si>
  <si>
    <t>319-57385</t>
  </si>
  <si>
    <t>Café, Platano, Pesto</t>
  </si>
  <si>
    <t>Maria Isabel Cardenas Duran</t>
  </si>
  <si>
    <t>319-56956</t>
  </si>
  <si>
    <t>Rafael Reyes</t>
  </si>
  <si>
    <t>Los Eucaliptos</t>
  </si>
  <si>
    <t>319-58614</t>
  </si>
  <si>
    <t>NO APARECE</t>
  </si>
  <si>
    <t>Café, Cacao</t>
  </si>
  <si>
    <t>Bernando Angel Mejia</t>
  </si>
  <si>
    <t>Quebrada la Mararaya</t>
  </si>
  <si>
    <t>Maurilia Villalva Muñoz</t>
  </si>
  <si>
    <t>La Y</t>
  </si>
  <si>
    <t>319-1064</t>
  </si>
  <si>
    <t>Ernesto Sanchez</t>
  </si>
  <si>
    <t>Bella Vista</t>
  </si>
  <si>
    <t>319-19482</t>
  </si>
  <si>
    <t>Café, Yuca, Maiz</t>
  </si>
  <si>
    <t>Bernando Mantilla</t>
  </si>
  <si>
    <t>Villa Ofelia</t>
  </si>
  <si>
    <t>319-56952</t>
  </si>
  <si>
    <t>Café, Citricos</t>
  </si>
  <si>
    <t>Olivo Ortiz</t>
  </si>
  <si>
    <t>La Gitana</t>
  </si>
  <si>
    <t>319-39767</t>
  </si>
  <si>
    <t>Inversion Asotec SAS</t>
  </si>
  <si>
    <t>La Bonita</t>
  </si>
  <si>
    <t>319-27347</t>
  </si>
  <si>
    <t>Maiz, Uchua</t>
  </si>
  <si>
    <t>Luis Alberto Quezada Moreno</t>
  </si>
  <si>
    <t>Lote 5</t>
  </si>
  <si>
    <t>319-77906</t>
  </si>
  <si>
    <t>Mario Segio, Sergio Andres Reyes</t>
  </si>
  <si>
    <t>Carmen Cecilia Alucema</t>
  </si>
  <si>
    <t>San Felipe</t>
  </si>
  <si>
    <t>319-66041</t>
  </si>
  <si>
    <t>Carlos Fernandez</t>
  </si>
  <si>
    <t>Ramal de Curiti la Y</t>
  </si>
  <si>
    <t>Flor Maria Sierra Duran</t>
  </si>
  <si>
    <t>El Paraiso</t>
  </si>
  <si>
    <t>319-38057</t>
  </si>
  <si>
    <t>Plantuladora</t>
  </si>
  <si>
    <t>Carmen Elisa Sierra</t>
  </si>
  <si>
    <t>La Gloria</t>
  </si>
  <si>
    <t>Jose Arturo Muñoz</t>
  </si>
  <si>
    <t>Aguacate, café</t>
  </si>
  <si>
    <t>Gilma Elsa Sandoval</t>
  </si>
  <si>
    <t>Felix Maria Rincon</t>
  </si>
  <si>
    <t>Restaurante Montecarlo Marisco y Parrilla</t>
  </si>
  <si>
    <t>319-080670</t>
  </si>
  <si>
    <t>Pedro Agustin Jaimes</t>
  </si>
  <si>
    <t>Puente Real</t>
  </si>
  <si>
    <t>319-78145</t>
  </si>
  <si>
    <t>Maiz, café, frijol,.</t>
  </si>
  <si>
    <t>Bernardo Monsalve Curtidor</t>
  </si>
  <si>
    <t>El Triunfo</t>
  </si>
  <si>
    <t>319-54165</t>
  </si>
  <si>
    <t>Elvira Rosa Monsalve Curtidor</t>
  </si>
  <si>
    <t>El mirador lote 1</t>
  </si>
  <si>
    <t>319-70415</t>
  </si>
  <si>
    <t>Jaime Monsalve Curtidor</t>
  </si>
  <si>
    <t>El Trapiche</t>
  </si>
  <si>
    <t>319-71136</t>
  </si>
  <si>
    <t>Carlos Rodriguez Jaimes</t>
  </si>
  <si>
    <t>El Prado Milagroso</t>
  </si>
  <si>
    <t>319-43154</t>
  </si>
  <si>
    <t>Ají, guayaba, café</t>
  </si>
  <si>
    <t>Ciro Antonio Porras</t>
  </si>
  <si>
    <t>Lote #4</t>
  </si>
  <si>
    <t>Se</t>
  </si>
  <si>
    <t>Luis Esteban Caceres</t>
  </si>
  <si>
    <t>Lote #6 El Bosque</t>
  </si>
  <si>
    <t>Vivero, pasto</t>
  </si>
  <si>
    <t>Cecilia Maria Montero</t>
  </si>
  <si>
    <t>La Corronchoza</t>
  </si>
  <si>
    <t>Vivero, café, potrero</t>
  </si>
  <si>
    <t>Cecilia Maria Montero, El Paraiso, Quebrada Curití</t>
  </si>
  <si>
    <t>La Villa</t>
  </si>
  <si>
    <t>ACUEDUCTO ACUASAN, Quebrada Curití</t>
  </si>
  <si>
    <t>Mirador de Santa Cecilia</t>
  </si>
  <si>
    <t>Alberto Guerrero Aguirre</t>
  </si>
  <si>
    <t>Villa Santa Ana</t>
  </si>
  <si>
    <t>Olivo Viviescas Rojas</t>
  </si>
  <si>
    <t>El Pedregal</t>
  </si>
  <si>
    <t>Yuca, café</t>
  </si>
  <si>
    <t>Inversiones Asotec S.A.S</t>
  </si>
  <si>
    <t>Finca Zamorano</t>
  </si>
  <si>
    <t>319-203</t>
  </si>
  <si>
    <t>Ganado, pasto</t>
  </si>
  <si>
    <t>Finca la Vega Cañaeveral</t>
  </si>
  <si>
    <t>319-36058</t>
  </si>
  <si>
    <t>Pasto, ganado, maiz</t>
  </si>
  <si>
    <t>Inversiones Isotec S.A.S</t>
  </si>
  <si>
    <t>El Reposo</t>
  </si>
  <si>
    <t>Maiz, frijol,  pasto</t>
  </si>
  <si>
    <t>Maria del Rosario Ayala</t>
  </si>
  <si>
    <t>Villa Blanca</t>
  </si>
  <si>
    <t>Alberlardo Aparicio / Ligia Tarazona</t>
  </si>
  <si>
    <t>Alejandrina</t>
  </si>
  <si>
    <t>319-12447</t>
  </si>
  <si>
    <t>Pasto</t>
  </si>
  <si>
    <t>Yesica Tatiana Galvis</t>
  </si>
  <si>
    <t>El Ciruelo</t>
  </si>
  <si>
    <t>319-13096</t>
  </si>
  <si>
    <t>Manuel Maria Merchan</t>
  </si>
  <si>
    <t>Fortuna</t>
  </si>
  <si>
    <t>319-24014</t>
  </si>
  <si>
    <t>Lilia Suarez Hernandez</t>
  </si>
  <si>
    <t>Lote #11 Villa Andrea</t>
  </si>
  <si>
    <t>Maria Isabel Fernandez</t>
  </si>
  <si>
    <t>Finca Villa Andrea</t>
  </si>
  <si>
    <t>Leonilde Galan de Delgado</t>
  </si>
  <si>
    <t>Montecitos bajo</t>
  </si>
  <si>
    <t>Barbara Muñoz Lozano</t>
  </si>
  <si>
    <t>Abataque</t>
  </si>
  <si>
    <t>Carlos Muentes</t>
  </si>
  <si>
    <t>Finca la Hacienda</t>
  </si>
  <si>
    <t>Carlos Manuel Rodrigeuz</t>
  </si>
  <si>
    <t>Lote #6 Villa Andrea</t>
  </si>
  <si>
    <t>Julio Pinto</t>
  </si>
  <si>
    <t>Villla Silvia</t>
  </si>
  <si>
    <t>Miriam Bueno</t>
  </si>
  <si>
    <t>Cabañas D y J</t>
  </si>
  <si>
    <t>319-63109</t>
  </si>
  <si>
    <t>Lida Cubides Peña</t>
  </si>
  <si>
    <t>Lote #4 Villa Andrea</t>
  </si>
  <si>
    <t>Diana Carolina Moya, Jhon Mejia Castro</t>
  </si>
  <si>
    <t>Lote #2 Villa Andrea</t>
  </si>
  <si>
    <t>Maria Alis Fernandez Bueno</t>
  </si>
  <si>
    <t>Finca Villa Cecilia</t>
  </si>
  <si>
    <t>Mario Fernandez Bueno</t>
  </si>
  <si>
    <t>Lote #8 Villa Andrea</t>
  </si>
  <si>
    <t>Jose Alberto Fernandez</t>
  </si>
  <si>
    <t>cabañas Balconcitos</t>
  </si>
  <si>
    <t>Mario Hoyos</t>
  </si>
  <si>
    <t>319-25789</t>
  </si>
  <si>
    <t>Mireya Arenas</t>
  </si>
  <si>
    <t>El Guamalito</t>
  </si>
  <si>
    <t>319-61615</t>
  </si>
  <si>
    <t>Rosa Fernandez Bueno</t>
  </si>
  <si>
    <t>Hotel el Ciruelo</t>
  </si>
  <si>
    <t>Santos Vasquez Montoya</t>
  </si>
  <si>
    <t>El Rinconcito</t>
  </si>
  <si>
    <t>319-51903</t>
  </si>
  <si>
    <t>Vivero 2000 plantas</t>
  </si>
  <si>
    <t>Esperanza Fernandez</t>
  </si>
  <si>
    <t>Limoncitos</t>
  </si>
  <si>
    <t>Graciela Muñoz</t>
  </si>
  <si>
    <t>El Moral</t>
  </si>
  <si>
    <t>Quebrada El Moral</t>
  </si>
  <si>
    <t>Q. Cuchicute</t>
  </si>
  <si>
    <t>Hacienda Hato Grande Lote 3, 4 y 5</t>
  </si>
  <si>
    <t>Corriente la Alejandria</t>
  </si>
  <si>
    <t>Hacienda Hato Grande Lote 3</t>
  </si>
  <si>
    <t>319-24454</t>
  </si>
  <si>
    <t>Quebrada Alejandria</t>
  </si>
  <si>
    <t>Hacienda Hato Grande Lote 4</t>
  </si>
  <si>
    <t>319-24455</t>
  </si>
  <si>
    <t>Hacienda Hato Grande Lote 5</t>
  </si>
  <si>
    <t>ACUEDUCTO COCAPAL, LOTE #3, Quebrada la Alejandria</t>
  </si>
  <si>
    <t>Guillermo Andres Moreno</t>
  </si>
  <si>
    <t>Tres quebradas</t>
  </si>
  <si>
    <t>Guillermo Andres Moreno/Laura Ximena Moreno</t>
  </si>
  <si>
    <t>Villa Isabel</t>
  </si>
  <si>
    <t>Café, yuca, maiz</t>
  </si>
  <si>
    <t>Hacienda Hato Grande Lote 6</t>
  </si>
  <si>
    <t>319-24457</t>
  </si>
  <si>
    <t>Quebrada el Rodeo</t>
  </si>
  <si>
    <t>Hacienda Hato Grande Lote 8</t>
  </si>
  <si>
    <t>319-24459</t>
  </si>
  <si>
    <t>Hacienda Hato Grande Lote 7</t>
  </si>
  <si>
    <t>319-24460</t>
  </si>
  <si>
    <t>Diana Maria Pinto Gutierrez</t>
  </si>
  <si>
    <t>Valle Nevado</t>
  </si>
  <si>
    <t>319-36117</t>
  </si>
  <si>
    <t>Café, banano, alverja</t>
  </si>
  <si>
    <t>ACUEDUCTO COCAPAL, LOTE #3, Quebrada la Faldeta</t>
  </si>
  <si>
    <t>Café, fique</t>
  </si>
  <si>
    <t>Carlos Julio Mejia</t>
  </si>
  <si>
    <t>Las Quebradas</t>
  </si>
  <si>
    <t>319-623</t>
  </si>
  <si>
    <t>Maria del Rosario Mejia Gomez</t>
  </si>
  <si>
    <t>El Mirador</t>
  </si>
  <si>
    <t>Citricos, pasto, café</t>
  </si>
  <si>
    <t>Cladomiro Barrera Ardila</t>
  </si>
  <si>
    <t>Las Palmeras</t>
  </si>
  <si>
    <t>Café, pancoger</t>
  </si>
  <si>
    <t>Jose Ignacio Serrano, Javier Serrano</t>
  </si>
  <si>
    <t>Ondeyo</t>
  </si>
  <si>
    <t>Aljibe Innominado El Gaque</t>
  </si>
  <si>
    <t>Alber Almeida Gualdron</t>
  </si>
  <si>
    <t>Finca el Roble</t>
  </si>
  <si>
    <t>El Laurel</t>
  </si>
  <si>
    <t>319-0099</t>
  </si>
  <si>
    <t>VENCIDA</t>
  </si>
  <si>
    <t>Quebrada La Regadilla</t>
  </si>
  <si>
    <t>Limon</t>
  </si>
  <si>
    <t>ACUEDUCTO ACUAZAMO, ALJIBE LA REGADILLA</t>
  </si>
  <si>
    <t>Aguacate, guayaba</t>
  </si>
  <si>
    <t>ACUEDUCTO ACUAZAMO, Quebrada La Regadilla</t>
  </si>
  <si>
    <t>Ernesto Zambrano</t>
  </si>
  <si>
    <t>00-0-010-029</t>
  </si>
  <si>
    <t>00-0-010-029-010-02</t>
  </si>
  <si>
    <t>Limon, café, platano</t>
  </si>
  <si>
    <t>Rodrigo Quesada Muñoz</t>
  </si>
  <si>
    <t>El Limon</t>
  </si>
  <si>
    <t>319-4124</t>
  </si>
  <si>
    <t>Café. Platano, citricos</t>
  </si>
  <si>
    <t>Saul Arciniegas Reyes</t>
  </si>
  <si>
    <t>El Mango</t>
  </si>
  <si>
    <t>Citricos, platano, frutales</t>
  </si>
  <si>
    <t>La Pedregoza</t>
  </si>
  <si>
    <t>00-000-010-029/010-02</t>
  </si>
  <si>
    <t>Ganaderia Juan Sebastian</t>
  </si>
  <si>
    <t>La Mina</t>
  </si>
  <si>
    <t>319-48479</t>
  </si>
  <si>
    <t>Platano, Caña, Aguacate</t>
  </si>
  <si>
    <t>Luis Gabriel Suarez</t>
  </si>
  <si>
    <t>San Lorenzo</t>
  </si>
  <si>
    <t>Integra Grupo Asesor S.A.S</t>
  </si>
  <si>
    <t>El Caracoli</t>
  </si>
  <si>
    <t>319-79340</t>
  </si>
  <si>
    <t>Doris Maria Abril Quintero</t>
  </si>
  <si>
    <t>El Manantial</t>
  </si>
  <si>
    <t>319-4126</t>
  </si>
  <si>
    <t>Quebrada el Arenal</t>
  </si>
  <si>
    <t>Juan de Jesus Wandurraga</t>
  </si>
  <si>
    <t>La Plazuela</t>
  </si>
  <si>
    <t>319-17268</t>
  </si>
  <si>
    <t>Café, pasto</t>
  </si>
  <si>
    <t>Villa Nohelia</t>
  </si>
  <si>
    <t>319-36350</t>
  </si>
  <si>
    <t>Maria Anunciacion Wandurraga</t>
  </si>
  <si>
    <t>La Cantera</t>
  </si>
  <si>
    <t>319-20960</t>
  </si>
  <si>
    <t>Café, guayaba</t>
  </si>
  <si>
    <t>Expedito Sierra Sierra/Miriam Sierra Sierra</t>
  </si>
  <si>
    <t>Los Guayales</t>
  </si>
  <si>
    <t>Café, paltano, banano</t>
  </si>
  <si>
    <t>Alvaro Ariza Mantilla</t>
  </si>
  <si>
    <t>El Arabal</t>
  </si>
  <si>
    <t>Aura Muñoz</t>
  </si>
  <si>
    <t>La Palma</t>
  </si>
  <si>
    <t>No aparece en resolucion</t>
  </si>
  <si>
    <t>Café. Platano</t>
  </si>
  <si>
    <t>Armando Zambrano Delgado</t>
  </si>
  <si>
    <t>Casa Nueva</t>
  </si>
  <si>
    <t>Mario Carreño Caceres</t>
  </si>
  <si>
    <t>El Placer</t>
  </si>
  <si>
    <t>Pablo Hernando Sanchez</t>
  </si>
  <si>
    <t>Dos Quebradas</t>
  </si>
  <si>
    <t>Heliodoro Velasquez</t>
  </si>
  <si>
    <t>La Vega</t>
  </si>
  <si>
    <t>319-79840</t>
  </si>
  <si>
    <t>0821/28 dic 2007</t>
  </si>
  <si>
    <t>Nacimiento El Rascador</t>
  </si>
  <si>
    <t>El Guayabal</t>
  </si>
  <si>
    <t>319-12322</t>
  </si>
  <si>
    <t>La Esmeralda</t>
  </si>
  <si>
    <t>319-27717</t>
  </si>
  <si>
    <t>Proceso de Subdivisión - Eduardo Rueda</t>
  </si>
  <si>
    <t>Tirapaza</t>
  </si>
  <si>
    <t>319-21684</t>
  </si>
  <si>
    <t>Café, banano</t>
  </si>
  <si>
    <t>Carlos Fernando Ardila</t>
  </si>
  <si>
    <t>319-39085</t>
  </si>
  <si>
    <t>Nubia y Angelica Chinchilla</t>
  </si>
  <si>
    <t>La Candelaria 2</t>
  </si>
  <si>
    <t>319-29214</t>
  </si>
  <si>
    <t>Limon, Café, Platano</t>
  </si>
  <si>
    <t>Nubia Leonor Chincilla</t>
  </si>
  <si>
    <t>Maria Gertrudis Fuente</t>
  </si>
  <si>
    <t>El Pantano</t>
  </si>
  <si>
    <t>319-28753</t>
  </si>
  <si>
    <t>Vencida - No aparece en resolución</t>
  </si>
  <si>
    <t>Café, platano, maiz, huerta</t>
  </si>
  <si>
    <t>Finca Buena Vista</t>
  </si>
  <si>
    <t>319-3877</t>
  </si>
  <si>
    <t>Juan Jose Caballero Pimiento</t>
  </si>
  <si>
    <t>Villa Consuelo</t>
  </si>
  <si>
    <t>319-21498</t>
  </si>
  <si>
    <t>Efigenia Arciniegas de Arguello</t>
  </si>
  <si>
    <t>El Consuelo</t>
  </si>
  <si>
    <t>Café, Cacao, Citrico</t>
  </si>
  <si>
    <t>Marta Cecilia Arguello</t>
  </si>
  <si>
    <t>Mata de Guadua</t>
  </si>
  <si>
    <t>319-28752</t>
  </si>
  <si>
    <t>Martha Cecilia Arguello Arciniegas</t>
  </si>
  <si>
    <t>Mata de guaduas</t>
  </si>
  <si>
    <t>Café, citricos, platano</t>
  </si>
  <si>
    <t>Antolino Estevez Triana</t>
  </si>
  <si>
    <t>Patio Bonito</t>
  </si>
  <si>
    <t>319-22324</t>
  </si>
  <si>
    <t>En tramite de renovacion</t>
  </si>
  <si>
    <t>Rene Garcia</t>
  </si>
  <si>
    <t>Villa Eva</t>
  </si>
  <si>
    <t>ACUEDUCTO CORPOBEJARANAS, LOTE #8, Aljibe innominado</t>
  </si>
  <si>
    <t>Quebrada Cuchicute</t>
  </si>
  <si>
    <t>Heliodo Velazques</t>
  </si>
  <si>
    <t>No APARECE</t>
  </si>
  <si>
    <t>Café. Platano, citiricos</t>
  </si>
  <si>
    <t>Jose Manuel Mendez</t>
  </si>
  <si>
    <t>El Pellizco</t>
  </si>
  <si>
    <t>319-31583</t>
  </si>
  <si>
    <t>Patricia Bonilla</t>
  </si>
  <si>
    <t>Agua Linda</t>
  </si>
  <si>
    <t>Quebrada el Roblal</t>
  </si>
  <si>
    <t>Rodolfo Rueda Camargo</t>
  </si>
  <si>
    <t>La Peña</t>
  </si>
  <si>
    <t>319-1041</t>
  </si>
  <si>
    <t>Acueducto paz y progreso, Quebrada el Pantano</t>
  </si>
  <si>
    <t>Ignacio Manrique Silva</t>
  </si>
  <si>
    <t>El Arenal</t>
  </si>
  <si>
    <t>319-14764</t>
  </si>
  <si>
    <t>0821 de 28 dic 2007</t>
  </si>
  <si>
    <t>Plinio Hernandez</t>
  </si>
  <si>
    <t>Will Wandurraga Carreño, Paul Jhonny</t>
  </si>
  <si>
    <t>Santa Rita</t>
  </si>
  <si>
    <t>319-3021</t>
  </si>
  <si>
    <t>Carlos Arciniegas Cubillos</t>
  </si>
  <si>
    <t>Cuchicute</t>
  </si>
  <si>
    <t>Carlos Francisco Zambrano</t>
  </si>
  <si>
    <t>La posada del conde de Cuchicute</t>
  </si>
  <si>
    <t>319-16330</t>
  </si>
  <si>
    <t>Zoiraida Fiallo Wandurraga</t>
  </si>
  <si>
    <t>Miralindo II</t>
  </si>
  <si>
    <t>319-64664</t>
  </si>
  <si>
    <t>Yolanda Peñaranda de Suarez</t>
  </si>
  <si>
    <t>Finca Cuchicute</t>
  </si>
  <si>
    <t>319-22919</t>
  </si>
  <si>
    <t>Luis Eduardo Gonzalez</t>
  </si>
  <si>
    <t>Finca la Planada</t>
  </si>
  <si>
    <t>319-13300</t>
  </si>
  <si>
    <t>Ramiro Manrique</t>
  </si>
  <si>
    <t>Los Jardines</t>
  </si>
  <si>
    <t>319-18255</t>
  </si>
  <si>
    <t>Gladys Arciniegas de Galvis</t>
  </si>
  <si>
    <t>319-73634</t>
  </si>
  <si>
    <t>Martha Cecilia Morales</t>
  </si>
  <si>
    <t xml:space="preserve"> 319-4346</t>
  </si>
  <si>
    <t>Olivia Arciniegas Porras</t>
  </si>
  <si>
    <t>El Naranjito</t>
  </si>
  <si>
    <t>319-12328</t>
  </si>
  <si>
    <t>Luis Alberto Benitez</t>
  </si>
  <si>
    <t>La Cuchicuta</t>
  </si>
  <si>
    <t>319-4364</t>
  </si>
  <si>
    <t>La Vega 2</t>
  </si>
  <si>
    <t>319-51630</t>
  </si>
  <si>
    <t>Café, peces</t>
  </si>
  <si>
    <t>La Vega 1</t>
  </si>
  <si>
    <t>319-51628</t>
  </si>
  <si>
    <t>Fique</t>
  </si>
  <si>
    <t>Villa Angie</t>
  </si>
  <si>
    <t>319-51627</t>
  </si>
  <si>
    <t>Agustin Muñoz Torres</t>
  </si>
  <si>
    <t>Bello Horizonte</t>
  </si>
  <si>
    <t>Nubia Arguello Arciniegas</t>
  </si>
  <si>
    <t>Café, citricos, maíz</t>
  </si>
  <si>
    <t>Teresa de Jesus Vargas de Navas</t>
  </si>
  <si>
    <t>Finca San Luis</t>
  </si>
  <si>
    <t>319-26718</t>
  </si>
  <si>
    <t>Marha Dora Rios</t>
  </si>
  <si>
    <t>Frank Alexis Torres / Felix Maria Torres</t>
  </si>
  <si>
    <t>Hoyo Frio</t>
  </si>
  <si>
    <t>Quebrada la Golondrina</t>
  </si>
  <si>
    <t>Pablo Elias Muñoz Cabanilla</t>
  </si>
  <si>
    <t>319-76911</t>
  </si>
  <si>
    <t>Jose del Carmen Cabanilla</t>
  </si>
  <si>
    <t>Finca Tulipan</t>
  </si>
  <si>
    <t>319-22514</t>
  </si>
  <si>
    <t>Vicente Cabanilla Muñoz</t>
  </si>
  <si>
    <t>Luis Alfonso Cabanilla</t>
  </si>
  <si>
    <t>Juan Carlos Oñate</t>
  </si>
  <si>
    <t>Marlen Cabanilla Muñoz</t>
  </si>
  <si>
    <t>Maria Angelica Oñate Cabanilla</t>
  </si>
  <si>
    <t>Ricardo Cabanilla Muñoz</t>
  </si>
  <si>
    <t>Acueducto paz y progreso</t>
  </si>
  <si>
    <t>Isabel Manrique Escobar</t>
  </si>
  <si>
    <t>San Miguel</t>
  </si>
  <si>
    <t>319-58639</t>
  </si>
  <si>
    <t>Pablo Elias Muñoz</t>
  </si>
  <si>
    <t>La Golondrina</t>
  </si>
  <si>
    <t>Gilberto Muñoz Cabanilla</t>
  </si>
  <si>
    <t>Los lirios</t>
  </si>
  <si>
    <t>319-76907</t>
  </si>
  <si>
    <t>Edilia Muñoz</t>
  </si>
  <si>
    <t>Arenales</t>
  </si>
  <si>
    <t>319-76908</t>
  </si>
  <si>
    <t>Vencida - No aparece|</t>
  </si>
  <si>
    <t>Maria Helena Cabanilla</t>
  </si>
  <si>
    <t>Clavellinas</t>
  </si>
  <si>
    <t>319-22513</t>
  </si>
  <si>
    <t>Claudio Manrique Escobar</t>
  </si>
  <si>
    <t>Altos del Desecho</t>
  </si>
  <si>
    <t>319-11604</t>
  </si>
  <si>
    <t>Estela Muñoz Cabanilla</t>
  </si>
  <si>
    <t>El Tesoro</t>
  </si>
  <si>
    <t>319-76910</t>
  </si>
  <si>
    <t>Alvaro Manrique Escobar</t>
  </si>
  <si>
    <t>Platano, yuca, citricos</t>
  </si>
  <si>
    <t>Carmen Rosa Rincon</t>
  </si>
  <si>
    <t>Finca Peña Flor</t>
  </si>
  <si>
    <t>319-864</t>
  </si>
  <si>
    <r>
      <t>Área aferente al sitio de captación (km</t>
    </r>
    <r>
      <rPr>
        <b/>
        <vertAlign val="superscript"/>
        <sz val="10"/>
        <color rgb="FFFFFF00"/>
        <rFont val="Arial Narrow"/>
        <family val="2"/>
      </rPr>
      <t>2</t>
    </r>
    <r>
      <rPr>
        <b/>
        <sz val="10"/>
        <color rgb="FFFFFF00"/>
        <rFont val="Arial Narrow"/>
        <family val="2"/>
      </rPr>
      <t>)</t>
    </r>
  </si>
  <si>
    <t>ACUEDUCTO CORPOBEJARANAS, LOTE #8, Quebrada Cuchicute</t>
  </si>
  <si>
    <t>Q Canterrana</t>
  </si>
  <si>
    <t>Acueducto los guayacanes, Quebrada La Cuchicute</t>
  </si>
  <si>
    <t>Antonio Rios Sierra</t>
  </si>
  <si>
    <t>Quebrada la Montaña</t>
  </si>
  <si>
    <t>Luz Amparo Ferreira</t>
  </si>
  <si>
    <t>Villa del Rosario</t>
  </si>
  <si>
    <t>319-70532</t>
  </si>
  <si>
    <t>Aljibe innominado Las Palmas</t>
  </si>
  <si>
    <t>Nestor Aguilar Rodriguez</t>
  </si>
  <si>
    <t>La Bienaventuranza</t>
  </si>
  <si>
    <t>319-54996</t>
  </si>
  <si>
    <t>Quebrada Las Posetas</t>
  </si>
  <si>
    <t>Maria Teresa Ortiz</t>
  </si>
  <si>
    <t>Lote Manzano 1</t>
  </si>
  <si>
    <t>319-25064</t>
  </si>
  <si>
    <t>Quebrada Hoyo Frio</t>
  </si>
  <si>
    <t>Jorge Alirio Gualdron</t>
  </si>
  <si>
    <t>Villa Elvira</t>
  </si>
  <si>
    <t>319-7202</t>
  </si>
  <si>
    <t>Aljibe innominado el Aljibe</t>
  </si>
  <si>
    <t>Café, maiz, platano</t>
  </si>
  <si>
    <t>Zoraida Fiallo Wandurraga</t>
  </si>
  <si>
    <t>El Aljibe</t>
  </si>
  <si>
    <t>Aljibe Innominado Vereda Cuchicute</t>
  </si>
  <si>
    <t>Jaime Fonseca Muñoz</t>
  </si>
  <si>
    <t>Miralindo 2</t>
  </si>
  <si>
    <t>319-72562</t>
  </si>
  <si>
    <t>No tiene</t>
  </si>
  <si>
    <t>Quebrada la Piñuela</t>
  </si>
  <si>
    <t>Jairo Arciniegas Porras</t>
  </si>
  <si>
    <t>Santa Ana</t>
  </si>
  <si>
    <t>319-81023</t>
  </si>
  <si>
    <t>Quebrada La Cuchicute</t>
  </si>
  <si>
    <t>Eliberto Arciniegas</t>
  </si>
  <si>
    <t>El progreso</t>
  </si>
  <si>
    <t>319-81024</t>
  </si>
  <si>
    <t>Maria del transito Muñoz</t>
  </si>
  <si>
    <t>san Gregorio</t>
  </si>
  <si>
    <t>319-11789</t>
  </si>
  <si>
    <t>1479 de 21 ci 2010 - vencida</t>
  </si>
  <si>
    <t>El Naranjal</t>
  </si>
  <si>
    <t>319-15023</t>
  </si>
  <si>
    <t>Maria Eugenia Arciniegas</t>
  </si>
  <si>
    <t>El Hoyo</t>
  </si>
  <si>
    <t>319-81022</t>
  </si>
  <si>
    <t>Café, yuca, platano</t>
  </si>
  <si>
    <t>Alvaro Gualdron Castellanos</t>
  </si>
  <si>
    <t>Villa Esperanza</t>
  </si>
  <si>
    <t>Café, maiz</t>
  </si>
  <si>
    <t>Ramon Antonio Coronel</t>
  </si>
  <si>
    <t>Clavellino</t>
  </si>
  <si>
    <t>Nelson Duarte Alarcon</t>
  </si>
  <si>
    <t>319-19147</t>
  </si>
  <si>
    <t>La Rinconada</t>
  </si>
  <si>
    <t>319-31584</t>
  </si>
  <si>
    <t>Alvaro Gomez Acelas</t>
  </si>
  <si>
    <t>Parque Natural El Santuario</t>
  </si>
  <si>
    <t>319-12320</t>
  </si>
  <si>
    <t>Café, citricos, platano, abejas</t>
  </si>
  <si>
    <t>Maria del Carmen Muñoz</t>
  </si>
  <si>
    <t>El Calapo</t>
  </si>
  <si>
    <t>319-72561</t>
  </si>
  <si>
    <t>Café, yuca</t>
  </si>
  <si>
    <t>Roberto Carlos Gualdron</t>
  </si>
  <si>
    <t>Aljibe el Ceibo</t>
  </si>
  <si>
    <t>Café, Yuca, Critricos</t>
  </si>
  <si>
    <t>El Ceibo</t>
  </si>
  <si>
    <t>Aljibe Innominado El Arenal</t>
  </si>
  <si>
    <t>Citricos, platano</t>
  </si>
  <si>
    <t>Marina Boada Ordoñez</t>
  </si>
  <si>
    <t>319-24255</t>
  </si>
  <si>
    <t>Villa Yubis</t>
  </si>
  <si>
    <t>1479/2010 VENCIDA</t>
  </si>
  <si>
    <t>Pablo Emilio Quintero</t>
  </si>
  <si>
    <t>Mirador de Santa Cecilia (Los Gaques)</t>
  </si>
  <si>
    <t>319-66040</t>
  </si>
  <si>
    <t>Café, citricos y aguacate</t>
  </si>
  <si>
    <t>Rita Julia Gonzales Contreras</t>
  </si>
  <si>
    <t>Nuevo Mundo</t>
  </si>
  <si>
    <t>319-38869</t>
  </si>
  <si>
    <t>1479/2010</t>
  </si>
  <si>
    <t>Andres Dario Benitez</t>
  </si>
  <si>
    <t>Rosal 2</t>
  </si>
  <si>
    <t>319-17920</t>
  </si>
  <si>
    <t>Frijol, Maiz</t>
  </si>
  <si>
    <t>Rosa Correa Bermudez</t>
  </si>
  <si>
    <t>319-34549</t>
  </si>
  <si>
    <t>Criticos</t>
  </si>
  <si>
    <t>Victor Alonso Cordero</t>
  </si>
  <si>
    <t>Villa Rocio</t>
  </si>
  <si>
    <t>319-72617</t>
  </si>
  <si>
    <t>Citricos y Hortalizas</t>
  </si>
  <si>
    <t>Jose Antonio Pico Reyes</t>
  </si>
  <si>
    <t>Lote No 4</t>
  </si>
  <si>
    <t>319-22986</t>
  </si>
  <si>
    <t>2018/005</t>
  </si>
  <si>
    <t>Cacao, Café, Citricos</t>
  </si>
  <si>
    <t>Julio Enrique PerezCristancho</t>
  </si>
  <si>
    <t>El Palenque</t>
  </si>
  <si>
    <t>319-23511</t>
  </si>
  <si>
    <t>Martha Elena Farfan</t>
  </si>
  <si>
    <t>Villa George</t>
  </si>
  <si>
    <t>319-63242</t>
  </si>
  <si>
    <t>Jeny Luna Luna</t>
  </si>
  <si>
    <t>319-72444</t>
  </si>
  <si>
    <t>Platano, naranja</t>
  </si>
  <si>
    <t>Leny Luna Luna</t>
  </si>
  <si>
    <t>Parcela 11 B</t>
  </si>
  <si>
    <t>Casa Grande Acueducto</t>
  </si>
  <si>
    <t>Platano, Naranja</t>
  </si>
  <si>
    <t>Jorge Luis Cardenas Duran</t>
  </si>
  <si>
    <t>113 Parcela</t>
  </si>
  <si>
    <t>319-56954</t>
  </si>
  <si>
    <t>Leoncio Mendoza Parra</t>
  </si>
  <si>
    <t>Lote 8</t>
  </si>
  <si>
    <t>Quebrada Curití/Quebrada chuchicute</t>
  </si>
  <si>
    <t>Abel Bueno Sanabria</t>
  </si>
  <si>
    <t>Condado de Casa Grande</t>
  </si>
  <si>
    <t>319-29272</t>
  </si>
  <si>
    <t>001230/5 dic2006</t>
  </si>
  <si>
    <t>Quebrada el Cucharo</t>
  </si>
  <si>
    <t>Gilberto Gomez Hernandez</t>
  </si>
  <si>
    <t>235/30 mayo 1995</t>
  </si>
  <si>
    <t>Maiz, Yuca, Café</t>
  </si>
  <si>
    <t>Luis Alberto Peñaloza Viviesca</t>
  </si>
  <si>
    <t>Orquidea</t>
  </si>
  <si>
    <t>319-39250</t>
  </si>
  <si>
    <t>Quebrada la Democracia</t>
  </si>
  <si>
    <t>Rito Antonio Figuero Sanabria</t>
  </si>
  <si>
    <t>Quebrada el Paraiso</t>
  </si>
  <si>
    <t>Luis Alberto Diaz Vargas</t>
  </si>
  <si>
    <t>SI</t>
  </si>
  <si>
    <t>Guillermo Peñaloza</t>
  </si>
  <si>
    <t>Los Palmos Cantis Democracial</t>
  </si>
  <si>
    <t>Victor Manuel Castro</t>
  </si>
  <si>
    <t>Los Ficales</t>
  </si>
  <si>
    <t>Oscar Pinto Becerra</t>
  </si>
  <si>
    <t>Monte Bello</t>
  </si>
  <si>
    <t>Café, citircos</t>
  </si>
  <si>
    <t>Eliseo Fiallo</t>
  </si>
  <si>
    <t>Osmailita</t>
  </si>
  <si>
    <t>Aljibe innominado el Regalito</t>
  </si>
  <si>
    <t>Café, Yuca</t>
  </si>
  <si>
    <t>Maria Isabel Gomez</t>
  </si>
  <si>
    <t>319-57558</t>
  </si>
  <si>
    <t>Marco Antonio Rueda</t>
  </si>
  <si>
    <t>El Regalito</t>
  </si>
  <si>
    <t>319-51547</t>
  </si>
  <si>
    <t>Pimientos, Aguacates</t>
  </si>
  <si>
    <t>Nubia Isabel Sanchez</t>
  </si>
  <si>
    <t>German Lopez Leon</t>
  </si>
  <si>
    <t>319-0031019</t>
  </si>
  <si>
    <t>Cirtricos</t>
  </si>
  <si>
    <t>Ingesep Biodisel SAS</t>
  </si>
  <si>
    <t>Finca Don Jack</t>
  </si>
  <si>
    <t>319-27348</t>
  </si>
  <si>
    <t>Quebrada La Mararaya - Cuchicute</t>
  </si>
  <si>
    <t>Huchuba, Maiz</t>
  </si>
  <si>
    <t>Luis Maria Arenas</t>
  </si>
  <si>
    <t>Cayitas 2</t>
  </si>
  <si>
    <t>319-25034</t>
  </si>
  <si>
    <t>Yuca, Platano</t>
  </si>
  <si>
    <t>319-22442</t>
  </si>
  <si>
    <t>Finca Parcela 9B</t>
  </si>
  <si>
    <t>319-22404</t>
  </si>
  <si>
    <t>Finca Parcela 11A</t>
  </si>
  <si>
    <t>319-28297</t>
  </si>
  <si>
    <t>Finca pa que mas</t>
  </si>
  <si>
    <t>319-22443</t>
  </si>
  <si>
    <t>Finca Parcela 10B</t>
  </si>
  <si>
    <t>319-22450</t>
  </si>
  <si>
    <t>Finca Parcela 17B</t>
  </si>
  <si>
    <t>319-28303</t>
  </si>
  <si>
    <t>Lote 9D</t>
  </si>
  <si>
    <t>319-22437</t>
  </si>
  <si>
    <t>Javier Mendoza Parra</t>
  </si>
  <si>
    <t>Finca Parcela 4B</t>
  </si>
  <si>
    <t>Parcela la Inmensidad</t>
  </si>
  <si>
    <t>319-22454</t>
  </si>
  <si>
    <t>Carmen Rosa Rincon Ayala</t>
  </si>
  <si>
    <t>Finca Parcela 21B</t>
  </si>
  <si>
    <t>Aljibe Innominado</t>
  </si>
  <si>
    <t>Café, cacao, naranjas, peces</t>
  </si>
  <si>
    <t>Reinaldo Pacheco</t>
  </si>
  <si>
    <t>Peña Flor</t>
  </si>
  <si>
    <t>Quebrada Innominada</t>
  </si>
  <si>
    <t>Mateguadua</t>
  </si>
  <si>
    <t>319-37271</t>
  </si>
  <si>
    <t>Aljibe innominado Lote Terreno Cuchicute</t>
  </si>
  <si>
    <t>Lote Terreno Cuchicute</t>
  </si>
  <si>
    <t>Empresa Sepas</t>
  </si>
  <si>
    <t>009-022</t>
  </si>
  <si>
    <t>Vivero Flores</t>
  </si>
  <si>
    <t>Vivero Peña Flor</t>
  </si>
  <si>
    <t>Maria Alix Fernandez</t>
  </si>
  <si>
    <t>Villa Andrea Lote 4</t>
  </si>
  <si>
    <t>Nelson Rodriguez</t>
  </si>
  <si>
    <t>Villa Nini</t>
  </si>
  <si>
    <t>Maria del Rosario Gomez</t>
  </si>
  <si>
    <t>Naranja, platano, limon</t>
  </si>
  <si>
    <t>German Ferreira Martinez</t>
  </si>
  <si>
    <t>Mariela Pico Reyes, Alino pico, Angel Jesus Pico</t>
  </si>
  <si>
    <t>El Manzanal</t>
  </si>
  <si>
    <t>Aljibe Innominado Guacamaya</t>
  </si>
  <si>
    <t>Mandarina, naranja, aguacate</t>
  </si>
  <si>
    <t>Pedro Ferreira</t>
  </si>
  <si>
    <t>Café, platano, aguacate</t>
  </si>
  <si>
    <t>Ignacio Ferreira Martinez</t>
  </si>
  <si>
    <t>Finca el Totumo</t>
  </si>
  <si>
    <t>Maria Belen Sarmiento</t>
  </si>
  <si>
    <t>La Nueva Esperanza</t>
  </si>
  <si>
    <t>Enrique Marquez, Sandra Marquez</t>
  </si>
  <si>
    <t>El Portal de Belen</t>
  </si>
  <si>
    <t>Alvaro Pinzon</t>
  </si>
  <si>
    <t>Angel Miguel Ferreira</t>
  </si>
  <si>
    <t>Maria Consuelo Ferreira</t>
  </si>
  <si>
    <t>El Mortino</t>
  </si>
  <si>
    <t>Ricardo Cobos</t>
  </si>
  <si>
    <t>San Antonio</t>
  </si>
  <si>
    <t>Café, limon</t>
  </si>
  <si>
    <t>Marina Ferreira</t>
  </si>
  <si>
    <t>Villa Virginia</t>
  </si>
  <si>
    <t>Sandra Ferreira</t>
  </si>
  <si>
    <t>Loma Amarilla</t>
  </si>
  <si>
    <t>Lorenzo Blanco Sanchez</t>
  </si>
  <si>
    <t>Villa polo</t>
  </si>
  <si>
    <t>Café, citricos, transitorios</t>
  </si>
  <si>
    <t>Acueducto Comunitario el Tabor</t>
  </si>
  <si>
    <t>Leopoldo Ferreira Castro</t>
  </si>
  <si>
    <t>El Jobito</t>
  </si>
  <si>
    <t>319-54997</t>
  </si>
  <si>
    <t>Q PaloBlanco</t>
  </si>
  <si>
    <t>Jose Miguel Ferreria Gualdron</t>
  </si>
  <si>
    <t>319-26452</t>
  </si>
  <si>
    <t>Innominada El Madroño</t>
  </si>
  <si>
    <t>Maiz, firjol, alverja</t>
  </si>
  <si>
    <t>Lote 1 El Pantano</t>
  </si>
  <si>
    <t>319-77291</t>
  </si>
  <si>
    <t>Café, platano, frijol</t>
  </si>
  <si>
    <t>Carlos Augusto Ferreira Gualdron</t>
  </si>
  <si>
    <t>El Madroño</t>
  </si>
  <si>
    <t>319-26454 Folio Madre 319-83458</t>
  </si>
  <si>
    <t>Café, citircos, Platano</t>
  </si>
  <si>
    <t>Esperanza Roa Galvis</t>
  </si>
  <si>
    <t>319-66578</t>
  </si>
  <si>
    <t>La Guadua</t>
  </si>
  <si>
    <t>Luis Jose Daza Guevara</t>
  </si>
  <si>
    <t>319-51944</t>
  </si>
  <si>
    <t>Aljibe innominado Paloblanco Alto</t>
  </si>
  <si>
    <t>Antonio Maria Ferreira</t>
  </si>
  <si>
    <t>El Sauco</t>
  </si>
  <si>
    <t>Café, Frijol</t>
  </si>
  <si>
    <t>Aljibe Innominado El Cedro</t>
  </si>
  <si>
    <t>Luis Alberto Ferreira</t>
  </si>
  <si>
    <t>El Cedro</t>
  </si>
  <si>
    <t>319-48532</t>
  </si>
  <si>
    <t>Aljibe Innominado Paloblanco Alto - Innominado El Cedro</t>
  </si>
  <si>
    <t>Café, maiz, citricos</t>
  </si>
  <si>
    <t>Pedro Miguel Duran</t>
  </si>
  <si>
    <t>319-26455</t>
  </si>
  <si>
    <t>Mario Gualdron Galvis</t>
  </si>
  <si>
    <t>La Ceibita</t>
  </si>
  <si>
    <t>319-69872</t>
  </si>
  <si>
    <t>Aljibe innominado Luis Alberto Ferreira</t>
  </si>
  <si>
    <t>Yuca, maiz</t>
  </si>
  <si>
    <t>Nelson Gualdron Galvis</t>
  </si>
  <si>
    <t>Pueblo Arrecho Posada Historica</t>
  </si>
  <si>
    <t>Zona Social A</t>
  </si>
  <si>
    <t>Antonio Jose Toloza Reyes - Javier Enrique Toloza Reyes</t>
  </si>
  <si>
    <t>Villa Toloza</t>
  </si>
  <si>
    <t>319-31846</t>
  </si>
  <si>
    <t>Platano, Citricos</t>
  </si>
  <si>
    <t>La Parabolica (Hotel del Pueblo)</t>
  </si>
  <si>
    <t>319-28311</t>
  </si>
  <si>
    <t>Pueblo Arrecho Posada de la Historia S.A.</t>
  </si>
  <si>
    <t>Pueblo Arrecho Posada</t>
  </si>
  <si>
    <t>Pueblo Arrecho</t>
  </si>
  <si>
    <t>Carlos Alberto Aparicio Patiño</t>
  </si>
  <si>
    <t>El Vaupes</t>
  </si>
  <si>
    <t>Aljibe innominado finca de don Elimejia</t>
  </si>
  <si>
    <t>Café, Citircos</t>
  </si>
  <si>
    <t>Lucia Rueda</t>
  </si>
  <si>
    <t>319-20649</t>
  </si>
  <si>
    <t>La Millana</t>
  </si>
  <si>
    <t>Alberto Celis Rueda</t>
  </si>
  <si>
    <t>319-44105</t>
  </si>
  <si>
    <t>Aguacate, Café</t>
  </si>
  <si>
    <t>Gabriel Celis Rueda</t>
  </si>
  <si>
    <t>No Aparece - Vencida</t>
  </si>
  <si>
    <t>La Lajita</t>
  </si>
  <si>
    <t>Hernan Leon Ortiz</t>
  </si>
  <si>
    <t>Finca el Llanito</t>
  </si>
  <si>
    <t>Aljibe innominado</t>
  </si>
  <si>
    <t>Café, Maiz, Citricos</t>
  </si>
  <si>
    <t>Juan Carlos Plata</t>
  </si>
  <si>
    <t>Café, Citricos y Maíz</t>
  </si>
  <si>
    <t>José Antonio Diaz</t>
  </si>
  <si>
    <t>Mateguadua Innominado</t>
  </si>
  <si>
    <t>Café, Maíz y Frijol</t>
  </si>
  <si>
    <t>Arnulfo Diaz Galvis</t>
  </si>
  <si>
    <t>Villa Laura</t>
  </si>
  <si>
    <t>Mateguadia - Innominado Angel Miro Castro</t>
  </si>
  <si>
    <t>Predio 4</t>
  </si>
  <si>
    <t>Isabel Buenahora</t>
  </si>
  <si>
    <t>319-44107</t>
  </si>
  <si>
    <t>Café, Citricos y Frijol</t>
  </si>
  <si>
    <t>Alvaro Plata Buenahora</t>
  </si>
  <si>
    <t>Finca la Milagrosa Lote 2</t>
  </si>
  <si>
    <t>Café, Frijol y Maíz</t>
  </si>
  <si>
    <t>Rossbelt Virgilio Mendez Bueno</t>
  </si>
  <si>
    <t>Villa Paula</t>
  </si>
  <si>
    <t>319-74634</t>
  </si>
  <si>
    <t>Captacion de aguas lluvias</t>
  </si>
  <si>
    <t>John Alexander Sanchez Flores</t>
  </si>
  <si>
    <t>Lote 4 San Jorge</t>
  </si>
  <si>
    <t>319-72123</t>
  </si>
  <si>
    <t>Sonia Stella Pico Calderon</t>
  </si>
  <si>
    <t>Lote 5 Villa Stella</t>
  </si>
  <si>
    <t>319-72124</t>
  </si>
  <si>
    <t>Margarita Jimenez de Perez</t>
  </si>
  <si>
    <t>Villa Margarita</t>
  </si>
  <si>
    <t>319-44790</t>
  </si>
  <si>
    <t>Quebrada el Pantano</t>
  </si>
  <si>
    <t>Frijol, café</t>
  </si>
  <si>
    <t>Adriana Rodriguez/Juan Gomez</t>
  </si>
  <si>
    <t>Lote 6 San Felipe</t>
  </si>
  <si>
    <t>319-70867</t>
  </si>
  <si>
    <t>Gerardo Diaz Galvis</t>
  </si>
  <si>
    <t>Catalina</t>
  </si>
  <si>
    <t>319-44244</t>
  </si>
  <si>
    <t>Mateguaduas</t>
  </si>
  <si>
    <t>Frijol y Maíz</t>
  </si>
  <si>
    <t>Carlos Rueda Gualdron</t>
  </si>
  <si>
    <t>319-36740</t>
  </si>
  <si>
    <t>Quebrada El Cafeto</t>
  </si>
  <si>
    <t>Café y Platano</t>
  </si>
  <si>
    <t>Mariela Rueda</t>
  </si>
  <si>
    <t>El Pinal</t>
  </si>
  <si>
    <t>319-79756</t>
  </si>
  <si>
    <t>Martha Isabel Rueda Gualdron</t>
  </si>
  <si>
    <t>319-79755</t>
  </si>
  <si>
    <t>RENOVACION Exp 511-2014</t>
  </si>
  <si>
    <t>Frijol, yuca</t>
  </si>
  <si>
    <t>Rodrigo Garcia Blanco</t>
  </si>
  <si>
    <t>Frijol, maiz, yuca</t>
  </si>
  <si>
    <t>Mariela Rueda Gualdron</t>
  </si>
  <si>
    <t>319-79757</t>
  </si>
  <si>
    <t>Frijol</t>
  </si>
  <si>
    <t>Julian Andres Rivera Rivera</t>
  </si>
  <si>
    <t>Finca San Andres</t>
  </si>
  <si>
    <t>319-72125</t>
  </si>
  <si>
    <t>Alvaro Gomez Villamizar</t>
  </si>
  <si>
    <t>Ludwing Snaider Suarez/Mariela Gualdron</t>
  </si>
  <si>
    <t>Amelia</t>
  </si>
  <si>
    <t>319-79079</t>
  </si>
  <si>
    <t>Fredy Alexander Guevara Aparicio</t>
  </si>
  <si>
    <t>Lote 4</t>
  </si>
  <si>
    <t>Pedro Martinez Robles</t>
  </si>
  <si>
    <t>El Bambú</t>
  </si>
  <si>
    <t>Frijol, yuca, pasto</t>
  </si>
  <si>
    <t>Oliverio Arciniegas Benitez</t>
  </si>
  <si>
    <t>El Ciriguelito</t>
  </si>
  <si>
    <t>Café, maiz, yuca</t>
  </si>
  <si>
    <t>Heli Mejia Plata</t>
  </si>
  <si>
    <t>Las Vegas 2</t>
  </si>
  <si>
    <t>Quebrada de Bore</t>
  </si>
  <si>
    <t>Frijol, maiz, Yuca</t>
  </si>
  <si>
    <t>Terrazas</t>
  </si>
  <si>
    <t>319-43744</t>
  </si>
  <si>
    <t>Corriente el Helechal</t>
  </si>
  <si>
    <t>Teresa Muñoz, Luz Herminda, Pedro Jose, Elias Mejia, David Mejia</t>
  </si>
  <si>
    <t>319-16761</t>
  </si>
  <si>
    <t>Café, citricos, maiz, platano</t>
  </si>
  <si>
    <t>Café, frutales</t>
  </si>
  <si>
    <t>Aguacate, Guanabana, citricos, frutales</t>
  </si>
  <si>
    <t>Ximena Martinez Uribe</t>
  </si>
  <si>
    <t>El Cafeto</t>
  </si>
  <si>
    <t>319-42610</t>
  </si>
  <si>
    <t>Café, frijol, maiz</t>
  </si>
  <si>
    <t>Villa Angelica</t>
  </si>
  <si>
    <t>Café, maiz, frijol, gallinas</t>
  </si>
  <si>
    <t>Fany Pinto</t>
  </si>
  <si>
    <t>Villa de Aragon</t>
  </si>
  <si>
    <t>Pozo Hondo</t>
  </si>
  <si>
    <t>Ana del Carmen Baza</t>
  </si>
  <si>
    <t>La Torres</t>
  </si>
  <si>
    <t>319-51942</t>
  </si>
  <si>
    <t>No tienen</t>
  </si>
  <si>
    <t>Luis Felipe Gomez</t>
  </si>
  <si>
    <t>Pradera</t>
  </si>
  <si>
    <t>Quebrada la Fortuna</t>
  </si>
  <si>
    <t>Maiz, frijol, tabaco</t>
  </si>
  <si>
    <t>Carlos Daza / Maria Aliria Daza</t>
  </si>
  <si>
    <t>Quebrada el Aljibe</t>
  </si>
  <si>
    <t>Daniel Vasquez</t>
  </si>
  <si>
    <t>319-30609</t>
  </si>
  <si>
    <t>Nacimiento innominado Marguen Izq Paloblanco</t>
  </si>
  <si>
    <t>Martha Porras</t>
  </si>
  <si>
    <t>Santa Tesara</t>
  </si>
  <si>
    <t>Café, frijol</t>
  </si>
  <si>
    <t>Gonzalo Alonzo Figueroa</t>
  </si>
  <si>
    <t>El Volcan</t>
  </si>
  <si>
    <t>319-9948</t>
  </si>
  <si>
    <t>Jose de Jesus Gualdron</t>
  </si>
  <si>
    <t>El Resumidero</t>
  </si>
  <si>
    <t>Jose Luis Monsalve Reyes</t>
  </si>
  <si>
    <t>La Planada</t>
  </si>
  <si>
    <t>Lucila Muñoz</t>
  </si>
  <si>
    <t>La Padrera</t>
  </si>
  <si>
    <t>Luis Hernando Pineda Duran</t>
  </si>
  <si>
    <t>Aljibe innominado Pozo Hondo</t>
  </si>
  <si>
    <t>Hilda Porras Ayala</t>
  </si>
  <si>
    <t>Frijol, maiz</t>
  </si>
  <si>
    <t>Hector Mendoza</t>
  </si>
  <si>
    <t>Parcela Rancho Tejas</t>
  </si>
  <si>
    <t>No aparece</t>
  </si>
  <si>
    <t>Aljibe Los Caracolies</t>
  </si>
  <si>
    <t>Lucila Velasquez</t>
  </si>
  <si>
    <t>319-47915</t>
  </si>
  <si>
    <t>Keidy Valentina Macias Romero</t>
  </si>
  <si>
    <t>S</t>
  </si>
  <si>
    <t>Fabio Morales</t>
  </si>
  <si>
    <t>Yelsi Camila Diaz Pinto</t>
  </si>
  <si>
    <t>Jose Gregorio Hernandez Triana</t>
  </si>
  <si>
    <t>Maiz, yuca</t>
  </si>
  <si>
    <t>Rosa Hernandez</t>
  </si>
  <si>
    <t>Santa Rosa</t>
  </si>
  <si>
    <t>Citircos</t>
  </si>
  <si>
    <t>Carmen Georgina Franco Rangel</t>
  </si>
  <si>
    <t>Sildana Gonzales de Gomez</t>
  </si>
  <si>
    <t>El Florito</t>
  </si>
  <si>
    <t>Esperanza y Aurora Estupiñan</t>
  </si>
  <si>
    <t>La Floraz</t>
  </si>
  <si>
    <t>319-20003</t>
  </si>
  <si>
    <t>Carlos Augusto Gualdron</t>
  </si>
  <si>
    <t>Los Pinos</t>
  </si>
  <si>
    <t>319-71616</t>
  </si>
  <si>
    <t>Quebrada la Paloblanca</t>
  </si>
  <si>
    <t>Mauricio Ferrerira Gualdron</t>
  </si>
  <si>
    <t>Villa Pradera Real</t>
  </si>
  <si>
    <t>319-80964</t>
  </si>
  <si>
    <t>Lago Mirador del Lago</t>
  </si>
  <si>
    <t>Ana Gomez Macias, Gilberto Bueno</t>
  </si>
  <si>
    <t>319-6519</t>
  </si>
  <si>
    <t>Aljibe Innominado La Esmeralda</t>
  </si>
  <si>
    <t>Café, citricos, frijol, maiz</t>
  </si>
  <si>
    <t>Carlos Rueda Gualdron, El Lago Q. El Tesoro</t>
  </si>
  <si>
    <t>ACUEDUCTO CORPOBEJARANAS, LOTE #8, aljibe la afanadora</t>
  </si>
  <si>
    <t>Q. Aguamarilla</t>
  </si>
  <si>
    <t>ACUEDUCTO CORPOBEJARANAS, LOTE #8, Q. la afanadora</t>
  </si>
  <si>
    <t>ricardo cobos, finca el anacal, Q. los sapos</t>
  </si>
  <si>
    <t>Pablo Elias Uribe</t>
  </si>
  <si>
    <t>Las Ortencias</t>
  </si>
  <si>
    <t>319-52694</t>
  </si>
  <si>
    <t>Vencida - en tramite</t>
  </si>
  <si>
    <t>Carlos Solano</t>
  </si>
  <si>
    <t>Arcabuco</t>
  </si>
  <si>
    <t>319-26713</t>
  </si>
  <si>
    <t>Aljibe Los Fonseca</t>
  </si>
  <si>
    <t>Johana Moreno Figueroa</t>
  </si>
  <si>
    <t>319-84320</t>
  </si>
  <si>
    <t>Bernarda Ardila Piñeres</t>
  </si>
  <si>
    <t>Villa de San Carlos</t>
  </si>
  <si>
    <t>319-48484</t>
  </si>
  <si>
    <t>Alonzo Orejarena</t>
  </si>
  <si>
    <t>Villa Flor</t>
  </si>
  <si>
    <t>Quebrada Afanadora</t>
  </si>
  <si>
    <t>Alicia Blanco</t>
  </si>
  <si>
    <t>Trinitaria</t>
  </si>
  <si>
    <t>Quebrada Agua Amarilla</t>
  </si>
  <si>
    <t>Maria del Rosario Sierra</t>
  </si>
  <si>
    <t>Alirio Solano / Cleotilde Cristancho</t>
  </si>
  <si>
    <t>Finca la Esperanza</t>
  </si>
  <si>
    <t>Benjamin Pelayo</t>
  </si>
  <si>
    <t>Finca San Rafael</t>
  </si>
  <si>
    <t>319-741</t>
  </si>
  <si>
    <t>Aljibe Innominado Vereda Campo Hermoso</t>
  </si>
  <si>
    <t>Café, huerta, citricos</t>
  </si>
  <si>
    <t>German Blanco Torres</t>
  </si>
  <si>
    <t>Brisas</t>
  </si>
  <si>
    <t>Eliodoro Blanco</t>
  </si>
  <si>
    <t>Campo Hermoso</t>
  </si>
  <si>
    <t>Maria de los Angeles Uribe</t>
  </si>
  <si>
    <t>Quebrada la Peña</t>
  </si>
  <si>
    <t>Maria del Rosario Uribe</t>
  </si>
  <si>
    <t>Villa Nueva</t>
  </si>
  <si>
    <t>Marina Ferreira Muñoz</t>
  </si>
  <si>
    <t>Finca Agua Amarilla</t>
  </si>
  <si>
    <t>nO</t>
  </si>
  <si>
    <t>Jesus Maria Fiallo Carreño</t>
  </si>
  <si>
    <t>Finca Balcinsitos</t>
  </si>
  <si>
    <t>Ricardo Cobos Prada</t>
  </si>
  <si>
    <t>Finca el Anacal</t>
  </si>
  <si>
    <t>Quebrada los Sapos</t>
  </si>
  <si>
    <t>Gilma Blanco Torres</t>
  </si>
  <si>
    <t>Las Palmas</t>
  </si>
  <si>
    <t>Isabel Blanco</t>
  </si>
  <si>
    <t>Villa Paola</t>
  </si>
  <si>
    <t>Gustavo Blanco</t>
  </si>
  <si>
    <t>Santa Teresa</t>
  </si>
  <si>
    <t>Hermelinda Blanco Gomez</t>
  </si>
  <si>
    <t>Villa Carolina</t>
  </si>
  <si>
    <t>319-43040/45409</t>
  </si>
  <si>
    <t>Maria Margarita Hernandez</t>
  </si>
  <si>
    <t>El Trinitario</t>
  </si>
  <si>
    <t>319-10097</t>
  </si>
  <si>
    <t>Cacao, café</t>
  </si>
  <si>
    <t>Roberto Silva Rodriguez</t>
  </si>
  <si>
    <t>Finca Calapal</t>
  </si>
  <si>
    <t>Aljibe mata de platano</t>
  </si>
  <si>
    <t>Carmen Pinzon / Misael Silva</t>
  </si>
  <si>
    <t>Cecilia Valdivieso</t>
  </si>
  <si>
    <t>Villa Cecilia</t>
  </si>
  <si>
    <t>Andres Duarte</t>
  </si>
  <si>
    <t>La Afanadora</t>
  </si>
  <si>
    <t>Aljibe Innominado El Berjel</t>
  </si>
  <si>
    <t>Café, naranja, mandarina</t>
  </si>
  <si>
    <t>Miriam Muñoz, Oscar Fernando Oliveros</t>
  </si>
  <si>
    <t>Café, platano, maiz, cacao</t>
  </si>
  <si>
    <t>Yolanda Uribe</t>
  </si>
  <si>
    <t>319-3805</t>
  </si>
  <si>
    <t>Israel Rodriguez Sierra</t>
  </si>
  <si>
    <t>Finca Campo Hermoso</t>
  </si>
  <si>
    <t>Martha Cecilia Silva</t>
  </si>
  <si>
    <t>Café, citricos, frijol</t>
  </si>
  <si>
    <t>Ilma Janeth Amado Gerena</t>
  </si>
  <si>
    <t>San Benito</t>
  </si>
  <si>
    <t>Aljibe innominado Manantial San Benito</t>
  </si>
  <si>
    <t>Café, citricos, pastizales</t>
  </si>
  <si>
    <t>Socorro Alfonso</t>
  </si>
  <si>
    <t>Lote No 5</t>
  </si>
  <si>
    <t>Aljibe Innominado el Hoyo</t>
  </si>
  <si>
    <t>Café, maiz, platano, yuca</t>
  </si>
  <si>
    <t>Ubaldino Tabera</t>
  </si>
  <si>
    <t>319-6651</t>
  </si>
  <si>
    <t>Café, citricos, platano, yuca</t>
  </si>
  <si>
    <t>Jose Manuel Lozada  / Mariela Suarez</t>
  </si>
  <si>
    <t>Lote 3D</t>
  </si>
  <si>
    <t>319-17186</t>
  </si>
  <si>
    <t>Aljibe Innominado Montecitos Bajo</t>
  </si>
  <si>
    <t>Curiti Desembocadura</t>
  </si>
  <si>
    <t>Pedro Jose Porras</t>
  </si>
  <si>
    <t>Si, pero no aparece en resolucion</t>
  </si>
  <si>
    <t>FID</t>
  </si>
  <si>
    <t>Shape *</t>
  </si>
  <si>
    <t>OBJECTID_1</t>
  </si>
  <si>
    <t>ENCUESTA</t>
  </si>
  <si>
    <t>MATRICULA</t>
  </si>
  <si>
    <t>PROPIETARI</t>
  </si>
  <si>
    <t>NOM_PREDIO</t>
  </si>
  <si>
    <t>CAUDAL_CON</t>
  </si>
  <si>
    <t>QUEBRADA</t>
  </si>
  <si>
    <t>ESTE</t>
  </si>
  <si>
    <t>NORTE</t>
  </si>
  <si>
    <t>No_de_Bovi</t>
  </si>
  <si>
    <t>No_de_Equi</t>
  </si>
  <si>
    <t>No_de_Porc</t>
  </si>
  <si>
    <t>No_de_Capr</t>
  </si>
  <si>
    <t>No_de_Ovin</t>
  </si>
  <si>
    <t>No_de_Gall</t>
  </si>
  <si>
    <t>No_de_Pece</t>
  </si>
  <si>
    <t>Demanda_Bo</t>
  </si>
  <si>
    <t>Demanda_Eq</t>
  </si>
  <si>
    <t>Demanda_Po</t>
  </si>
  <si>
    <t>Demanda_Ca</t>
  </si>
  <si>
    <t>Demanda_Ov</t>
  </si>
  <si>
    <t>Demanda_de</t>
  </si>
  <si>
    <t>Demanda__1</t>
  </si>
  <si>
    <t>Clase_de_C</t>
  </si>
  <si>
    <t>Área_de_C</t>
  </si>
  <si>
    <t>Demanda_Cu</t>
  </si>
  <si>
    <t>Personas_P</t>
  </si>
  <si>
    <t>Personas_t</t>
  </si>
  <si>
    <t>Demanda_do</t>
  </si>
  <si>
    <t>Demanda_To</t>
  </si>
  <si>
    <t>Demanda__2</t>
  </si>
  <si>
    <t>Área_afer</t>
  </si>
  <si>
    <t>Oferta_Hid</t>
  </si>
  <si>
    <t>Oferta_H_1</t>
  </si>
  <si>
    <t>Oferta_H_2</t>
  </si>
  <si>
    <t>Caudal_Amb</t>
  </si>
  <si>
    <t>Caudal_A_1</t>
  </si>
  <si>
    <t>Oferta_dis</t>
  </si>
  <si>
    <t>Caudal_a_2</t>
  </si>
  <si>
    <t>Caudal_a_3</t>
  </si>
  <si>
    <t>Caudal_de</t>
  </si>
  <si>
    <t>Caudal__Re</t>
  </si>
  <si>
    <t>Caudal___1</t>
  </si>
  <si>
    <t>CRITERIO_P</t>
  </si>
  <si>
    <t>OBJECTID</t>
  </si>
  <si>
    <t>Point ZM</t>
  </si>
  <si>
    <t>La Fuente NO tiene sufiencie oferta para usuarios futuros</t>
  </si>
  <si>
    <t>Unidad Hidrogtrafica</t>
  </si>
  <si>
    <t>Caudales medios mensuales multianuales (m3/s)</t>
  </si>
  <si>
    <t>ENE</t>
  </si>
  <si>
    <t>FEB</t>
  </si>
  <si>
    <t>MAR</t>
  </si>
  <si>
    <t>ABR</t>
  </si>
  <si>
    <t>MAY</t>
  </si>
  <si>
    <t>JUN</t>
  </si>
  <si>
    <t>JUL</t>
  </si>
  <si>
    <t>AGO</t>
  </si>
  <si>
    <t>SEP</t>
  </si>
  <si>
    <t>OCT</t>
  </si>
  <si>
    <t>NOV</t>
  </si>
  <si>
    <t>DIC</t>
  </si>
  <si>
    <t>QMIN</t>
  </si>
  <si>
    <t>QAMB</t>
  </si>
  <si>
    <t>UNIDAD HIDROGRAFICA</t>
  </si>
  <si>
    <t>SECTOR</t>
  </si>
  <si>
    <t>AREA_KM2</t>
  </si>
  <si>
    <t>Curiti Parte Alta</t>
  </si>
  <si>
    <t>Res 865</t>
  </si>
  <si>
    <t>Q. Curití Desembocadura</t>
  </si>
  <si>
    <t xml:space="preserve"> Q Cañaveral</t>
  </si>
  <si>
    <t xml:space="preserve"> Curití Parte Alta</t>
  </si>
  <si>
    <t>Curiti Parte Media</t>
  </si>
  <si>
    <t>Quebrada Curití Parte Baja</t>
  </si>
  <si>
    <t xml:space="preserve"> Q Aguamarilla</t>
  </si>
  <si>
    <t xml:space="preserve"> Curití Parte Media</t>
  </si>
  <si>
    <t>Quebrada Aguamarilla</t>
  </si>
  <si>
    <t xml:space="preserve"> Q Canterana</t>
  </si>
  <si>
    <t>Q. Curití Parte Alta</t>
  </si>
  <si>
    <t xml:space="preserve"> Q Cuchicute </t>
  </si>
  <si>
    <t>Q Canterana</t>
  </si>
  <si>
    <t xml:space="preserve"> Q Pescador</t>
  </si>
  <si>
    <t>Quebrada Curití Parte Media</t>
  </si>
  <si>
    <t xml:space="preserve"> Q Cajonera</t>
  </si>
  <si>
    <t>Quebrada Cañalveral</t>
  </si>
  <si>
    <t>Curiti Parte Baja</t>
  </si>
  <si>
    <t>Q Cajonera</t>
  </si>
  <si>
    <t>Quebrada Canterana</t>
  </si>
  <si>
    <t xml:space="preserve"> Q Paloblanco</t>
  </si>
  <si>
    <t>Curití Parte Baja</t>
  </si>
  <si>
    <t>Quebrada Cajonera</t>
  </si>
  <si>
    <t>curiti</t>
  </si>
  <si>
    <t>Q Paloblanco</t>
  </si>
  <si>
    <t>Quebrada Palo Blanco</t>
  </si>
  <si>
    <t>Curití</t>
  </si>
  <si>
    <t>CAUDAL</t>
  </si>
  <si>
    <t>Oht</t>
  </si>
  <si>
    <t>QA</t>
  </si>
  <si>
    <t>Ohd</t>
  </si>
  <si>
    <t>Oferta Hidrica Total (m3/s)</t>
  </si>
  <si>
    <t>Oferta Hidrica Total (l/s)</t>
  </si>
  <si>
    <t>Caudal ambiental (m3/s)</t>
  </si>
  <si>
    <t>Caudal ambiental (l/s)</t>
  </si>
  <si>
    <t>Oferta Hidrica disponible (m3/s)</t>
  </si>
  <si>
    <t>Caudale de Reparto (l/s)</t>
  </si>
  <si>
    <t>PREDIO</t>
  </si>
  <si>
    <t>Caudal de Reparto (l/s)</t>
  </si>
  <si>
    <t>Bladymir pedraza, villa farito, Quebrada la Comunera</t>
  </si>
  <si>
    <t>Demanda Total Acumulada (l/s)</t>
  </si>
  <si>
    <r>
      <t>Área aferente al sitio de captación (km</t>
    </r>
    <r>
      <rPr>
        <b/>
        <vertAlign val="superscript"/>
        <sz val="8"/>
        <color theme="1"/>
        <rFont val="Arial Narrow"/>
        <family val="2"/>
      </rPr>
      <t>2</t>
    </r>
    <r>
      <rPr>
        <b/>
        <sz val="8"/>
        <color theme="1"/>
        <rFont val="Arial Narrow"/>
        <family val="2"/>
      </rPr>
      <t>)</t>
    </r>
  </si>
  <si>
    <t>Caudal  Remanente - Q Ambiental (l/s)</t>
  </si>
  <si>
    <t>La Fuente SI tiene sufiencie oferta para usuarios futuros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</si>
</sst>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0.000"/>
    <numFmt numFmtId="166" formatCode="0.00000"/>
    <numFmt numFmtId="167" formatCode="#,##0.000"/>
    <numFmt numFmtId="168" formatCode="#,##0.00000"/>
    <numFmt numFmtId="169" formatCode="#,##0.0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9"/>
      <name val="Arial Narrow"/>
      <family val="2"/>
    </font>
    <font>
      <b/>
      <sz val="10"/>
      <color theme="1"/>
      <name val="Arial Narrow"/>
      <family val="2"/>
    </font>
    <font>
      <sz val="9"/>
      <name val="Arial Narrow"/>
      <family val="2"/>
    </font>
    <font>
      <b/>
      <sz val="9"/>
      <color rgb="FF000000"/>
      <name val="Arial Narrow"/>
      <family val="2"/>
    </font>
    <font>
      <sz val="9"/>
      <color theme="1"/>
      <name val="Arial Narrow"/>
      <family val="2"/>
    </font>
    <font>
      <b/>
      <sz val="8"/>
      <name val="Arial Narrow"/>
      <family val="2"/>
    </font>
    <font>
      <sz val="8"/>
      <name val="Arial Narrow"/>
      <family val="2"/>
    </font>
    <font>
      <b/>
      <sz val="10"/>
      <color rgb="FF000000"/>
      <name val="Arial Narrow"/>
      <family val="2"/>
    </font>
    <font>
      <sz val="10"/>
      <color rgb="FF000000"/>
      <name val="Arial Narrow"/>
      <family val="2"/>
    </font>
    <font>
      <sz val="10"/>
      <color theme="1"/>
      <name val="Arial Narrow"/>
      <family val="2"/>
    </font>
    <font>
      <b/>
      <sz val="9"/>
      <color theme="1"/>
      <name val="Arial Narrow"/>
      <family val="2"/>
    </font>
    <font>
      <sz val="10"/>
      <name val="Arial Narrow"/>
      <family val="2"/>
    </font>
    <font>
      <b/>
      <vertAlign val="superscript"/>
      <sz val="10"/>
      <color theme="1"/>
      <name val="Arial Narrow"/>
      <family val="2"/>
    </font>
    <font>
      <b/>
      <sz val="10"/>
      <name val="Arial Narrow"/>
      <family val="2"/>
    </font>
    <font>
      <b/>
      <sz val="8"/>
      <color theme="1"/>
      <name val="Arial Narrow"/>
      <family val="2"/>
    </font>
    <font>
      <b/>
      <vertAlign val="superscript"/>
      <sz val="8"/>
      <color theme="1"/>
      <name val="Arial Narrow"/>
      <family val="2"/>
    </font>
    <font>
      <sz val="8"/>
      <color theme="1"/>
      <name val="Arial Narrow"/>
      <family val="2"/>
    </font>
    <font>
      <b/>
      <sz val="10"/>
      <color rgb="FFFF0000"/>
      <name val="Arial Narrow"/>
      <family val="2"/>
    </font>
    <font>
      <sz val="8"/>
      <name val="Calibri"/>
      <family val="2"/>
      <scheme val="minor"/>
    </font>
    <font>
      <b/>
      <i/>
      <sz val="10"/>
      <color theme="1"/>
      <name val="Arial Narrow"/>
      <family val="2"/>
    </font>
    <font>
      <b/>
      <i/>
      <vertAlign val="superscript"/>
      <sz val="10"/>
      <color theme="1"/>
      <name val="Arial Narrow"/>
      <family val="2"/>
    </font>
    <font>
      <b/>
      <i/>
      <sz val="10"/>
      <name val="Arial Narrow"/>
      <family val="2"/>
    </font>
    <font>
      <b/>
      <sz val="10"/>
      <color rgb="FFFFFF00"/>
      <name val="Arial Narrow"/>
      <family val="2"/>
    </font>
    <font>
      <b/>
      <vertAlign val="superscript"/>
      <sz val="10"/>
      <color rgb="FFFFFF00"/>
      <name val="Arial Narrow"/>
      <family val="2"/>
    </font>
    <font>
      <sz val="10"/>
      <color rgb="FFFFFF00"/>
      <name val="Arial Narrow"/>
      <family val="2"/>
    </font>
  </fonts>
  <fills count="18">
    <fill>
      <patternFill patternType="none"/>
    </fill>
    <fill>
      <patternFill patternType="gray125"/>
    </fill>
    <fill>
      <patternFill patternType="solid">
        <fgColor theme="9" tint="0.79998168889431442"/>
        <bgColor indexed="64"/>
      </patternFill>
    </fill>
    <fill>
      <patternFill patternType="solid">
        <fgColor rgb="FF3494BA"/>
        <bgColor indexed="64"/>
      </patternFill>
    </fill>
    <fill>
      <patternFill patternType="solid">
        <fgColor theme="4" tint="0.79998168889431442"/>
        <bgColor indexed="64"/>
      </patternFill>
    </fill>
    <fill>
      <patternFill patternType="solid">
        <fgColor rgb="FFA9D5E7"/>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rgb="FF00B05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77">
    <xf numFmtId="0" fontId="0" fillId="0" borderId="0" xfId="0"/>
    <xf numFmtId="0" fontId="3" fillId="0" borderId="1" xfId="0" applyFont="1" applyBorder="1" applyAlignment="1">
      <alignment horizontal="center" vertical="center"/>
    </xf>
    <xf numFmtId="167" fontId="5" fillId="0" borderId="1" xfId="0" applyNumberFormat="1" applyFont="1" applyBorder="1" applyAlignment="1">
      <alignment horizontal="center" vertical="center"/>
    </xf>
    <xf numFmtId="167" fontId="0" fillId="0" borderId="0" xfId="0" applyNumberFormat="1"/>
    <xf numFmtId="0" fontId="6" fillId="3" borderId="5" xfId="0" applyFont="1" applyFill="1" applyBorder="1" applyAlignment="1">
      <alignment horizontal="center" vertical="center"/>
    </xf>
    <xf numFmtId="0" fontId="5" fillId="4" borderId="1" xfId="0" applyFont="1" applyFill="1" applyBorder="1" applyAlignment="1">
      <alignment horizontal="center" vertical="center"/>
    </xf>
    <xf numFmtId="167" fontId="5" fillId="4" borderId="1" xfId="0" applyNumberFormat="1" applyFont="1" applyFill="1" applyBorder="1" applyAlignment="1">
      <alignment horizontal="center" vertical="center"/>
    </xf>
    <xf numFmtId="167" fontId="5" fillId="0" borderId="0" xfId="0" applyNumberFormat="1" applyFont="1" applyAlignment="1">
      <alignment horizontal="center" vertical="center"/>
    </xf>
    <xf numFmtId="0" fontId="6" fillId="3" borderId="7" xfId="0" applyFont="1" applyFill="1" applyBorder="1" applyAlignment="1">
      <alignment horizontal="center" vertical="center"/>
    </xf>
    <xf numFmtId="0" fontId="7" fillId="0" borderId="6" xfId="0" applyFont="1" applyBorder="1" applyAlignment="1">
      <alignment horizontal="center" vertical="center" wrapText="1"/>
    </xf>
    <xf numFmtId="0" fontId="7" fillId="4" borderId="7" xfId="0" applyFont="1" applyFill="1" applyBorder="1" applyAlignment="1">
      <alignment horizontal="center" vertical="center"/>
    </xf>
    <xf numFmtId="0" fontId="8" fillId="0" borderId="8"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168" fontId="9" fillId="0" borderId="7" xfId="0" applyNumberFormat="1" applyFont="1" applyBorder="1" applyAlignment="1">
      <alignment horizontal="center" vertical="center"/>
    </xf>
    <xf numFmtId="169" fontId="9" fillId="0" borderId="7" xfId="0" applyNumberFormat="1" applyFont="1" applyBorder="1" applyAlignment="1">
      <alignment horizontal="center" vertical="center"/>
    </xf>
    <xf numFmtId="167" fontId="9" fillId="0" borderId="7" xfId="0" applyNumberFormat="1" applyFont="1" applyBorder="1" applyAlignment="1">
      <alignment horizontal="center" vertical="center"/>
    </xf>
    <xf numFmtId="0" fontId="9" fillId="0" borderId="7" xfId="0" applyFont="1" applyBorder="1" applyAlignment="1">
      <alignment horizontal="center" vertical="center"/>
    </xf>
    <xf numFmtId="0" fontId="10" fillId="5" borderId="1" xfId="0" applyFont="1" applyFill="1" applyBorder="1" applyAlignment="1">
      <alignment horizontal="center" vertical="center"/>
    </xf>
    <xf numFmtId="0" fontId="11" fillId="0" borderId="1" xfId="0" applyFont="1" applyBorder="1" applyAlignment="1">
      <alignment horizontal="center" vertical="center"/>
    </xf>
    <xf numFmtId="0" fontId="12" fillId="0" borderId="1" xfId="0" applyFont="1" applyBorder="1" applyAlignment="1">
      <alignment horizontal="center" vertical="center"/>
    </xf>
    <xf numFmtId="169" fontId="5" fillId="0" borderId="1" xfId="0" applyNumberFormat="1" applyFont="1" applyBorder="1" applyAlignment="1">
      <alignment horizontal="center" vertical="center"/>
    </xf>
    <xf numFmtId="168" fontId="5" fillId="0" borderId="0" xfId="0" applyNumberFormat="1" applyFont="1" applyAlignment="1">
      <alignment horizontal="center" vertical="center"/>
    </xf>
    <xf numFmtId="169" fontId="7" fillId="4" borderId="7" xfId="0" applyNumberFormat="1" applyFont="1" applyFill="1" applyBorder="1" applyAlignment="1">
      <alignment horizontal="center" vertical="center"/>
    </xf>
    <xf numFmtId="0" fontId="13" fillId="0" borderId="1" xfId="0" applyFont="1" applyBorder="1"/>
    <xf numFmtId="0" fontId="7" fillId="0" borderId="1" xfId="0" applyFont="1" applyBorder="1"/>
    <xf numFmtId="0" fontId="10" fillId="5" borderId="1" xfId="0" applyFont="1" applyFill="1" applyBorder="1" applyAlignment="1">
      <alignment horizontal="center" vertical="center" wrapText="1"/>
    </xf>
    <xf numFmtId="165" fontId="11" fillId="0" borderId="1" xfId="0" applyNumberFormat="1" applyFont="1" applyBorder="1" applyAlignment="1">
      <alignment horizontal="center" vertical="center"/>
    </xf>
    <xf numFmtId="0" fontId="2" fillId="0" borderId="0" xfId="0" applyFont="1"/>
    <xf numFmtId="169" fontId="5" fillId="4" borderId="1" xfId="0" applyNumberFormat="1" applyFont="1" applyFill="1" applyBorder="1" applyAlignment="1">
      <alignment horizontal="center" vertical="center"/>
    </xf>
    <xf numFmtId="166" fontId="0" fillId="0" borderId="0" xfId="0" applyNumberFormat="1"/>
    <xf numFmtId="0" fontId="4" fillId="0" borderId="1" xfId="0" applyFont="1" applyBorder="1" applyAlignment="1">
      <alignment horizontal="center" wrapText="1"/>
    </xf>
    <xf numFmtId="166" fontId="11" fillId="0" borderId="1" xfId="0" applyNumberFormat="1" applyFont="1" applyBorder="1" applyAlignment="1">
      <alignment horizontal="center" vertical="center"/>
    </xf>
    <xf numFmtId="49" fontId="4" fillId="0" borderId="3" xfId="0" applyNumberFormat="1" applyFont="1" applyBorder="1" applyAlignment="1">
      <alignment horizontal="center" vertical="center" wrapText="1"/>
    </xf>
    <xf numFmtId="165" fontId="4" fillId="0" borderId="3" xfId="1" applyNumberFormat="1" applyFont="1" applyFill="1" applyBorder="1" applyAlignment="1">
      <alignment horizontal="center" vertical="center" wrapText="1"/>
    </xf>
    <xf numFmtId="49" fontId="4" fillId="0" borderId="3" xfId="1" applyNumberFormat="1" applyFont="1" applyFill="1" applyBorder="1" applyAlignment="1">
      <alignment horizontal="center" vertical="center" wrapText="1"/>
    </xf>
    <xf numFmtId="0" fontId="12" fillId="0" borderId="0" xfId="0" applyFont="1"/>
    <xf numFmtId="0" fontId="12" fillId="2" borderId="1" xfId="0" applyFont="1" applyFill="1" applyBorder="1"/>
    <xf numFmtId="0" fontId="12" fillId="2" borderId="1" xfId="0" applyFont="1" applyFill="1" applyBorder="1" applyAlignment="1">
      <alignment wrapText="1"/>
    </xf>
    <xf numFmtId="165" fontId="14" fillId="2" borderId="1" xfId="0" applyNumberFormat="1" applyFont="1" applyFill="1" applyBorder="1"/>
    <xf numFmtId="165" fontId="12" fillId="2" borderId="1" xfId="0" applyNumberFormat="1" applyFont="1" applyFill="1" applyBorder="1"/>
    <xf numFmtId="0" fontId="4" fillId="0" borderId="3" xfId="0" applyFont="1" applyBorder="1" applyAlignment="1">
      <alignment horizontal="center" vertical="center" wrapText="1"/>
    </xf>
    <xf numFmtId="0" fontId="14" fillId="2" borderId="1" xfId="0" applyFont="1" applyFill="1" applyBorder="1"/>
    <xf numFmtId="2" fontId="12" fillId="2" borderId="1" xfId="0" applyNumberFormat="1" applyFont="1" applyFill="1" applyBorder="1"/>
    <xf numFmtId="0" fontId="12" fillId="4" borderId="1" xfId="0" applyFont="1" applyFill="1" applyBorder="1"/>
    <xf numFmtId="165" fontId="12" fillId="4" borderId="1" xfId="0" applyNumberFormat="1" applyFont="1" applyFill="1" applyBorder="1"/>
    <xf numFmtId="165" fontId="14" fillId="4" borderId="1" xfId="0" applyNumberFormat="1" applyFont="1" applyFill="1" applyBorder="1"/>
    <xf numFmtId="0" fontId="14" fillId="4" borderId="1" xfId="0" applyFont="1" applyFill="1" applyBorder="1"/>
    <xf numFmtId="0" fontId="12" fillId="6" borderId="1" xfId="0" applyFont="1" applyFill="1" applyBorder="1"/>
    <xf numFmtId="165" fontId="12" fillId="6" borderId="1" xfId="0" applyNumberFormat="1" applyFont="1" applyFill="1" applyBorder="1"/>
    <xf numFmtId="165" fontId="14" fillId="6" borderId="1" xfId="0" applyNumberFormat="1" applyFont="1" applyFill="1" applyBorder="1"/>
    <xf numFmtId="0" fontId="12" fillId="7" borderId="1" xfId="0" applyFont="1" applyFill="1" applyBorder="1"/>
    <xf numFmtId="165" fontId="12" fillId="7" borderId="1" xfId="0" applyNumberFormat="1" applyFont="1" applyFill="1" applyBorder="1"/>
    <xf numFmtId="165" fontId="14" fillId="7" borderId="1" xfId="0" applyNumberFormat="1" applyFont="1" applyFill="1" applyBorder="1"/>
    <xf numFmtId="12" fontId="12" fillId="7" borderId="1" xfId="0" applyNumberFormat="1" applyFont="1" applyFill="1" applyBorder="1"/>
    <xf numFmtId="0" fontId="14" fillId="7" borderId="1" xfId="0" applyFont="1" applyFill="1" applyBorder="1"/>
    <xf numFmtId="0" fontId="12" fillId="8" borderId="1" xfId="0" applyFont="1" applyFill="1" applyBorder="1"/>
    <xf numFmtId="165" fontId="12" fillId="8" borderId="1" xfId="0" applyNumberFormat="1" applyFont="1" applyFill="1" applyBorder="1"/>
    <xf numFmtId="165" fontId="14" fillId="8" borderId="1" xfId="0" applyNumberFormat="1" applyFont="1" applyFill="1" applyBorder="1"/>
    <xf numFmtId="0" fontId="14" fillId="8" borderId="1" xfId="0" applyFont="1" applyFill="1" applyBorder="1"/>
    <xf numFmtId="165" fontId="14" fillId="9" borderId="1" xfId="0" applyNumberFormat="1" applyFont="1" applyFill="1" applyBorder="1"/>
    <xf numFmtId="0" fontId="12" fillId="10" borderId="1" xfId="0" applyFont="1" applyFill="1" applyBorder="1"/>
    <xf numFmtId="165" fontId="14" fillId="10" borderId="1" xfId="0" applyNumberFormat="1" applyFont="1" applyFill="1" applyBorder="1"/>
    <xf numFmtId="0" fontId="14" fillId="0" borderId="0" xfId="0" applyFont="1"/>
    <xf numFmtId="49" fontId="17" fillId="0" borderId="3" xfId="0" applyNumberFormat="1" applyFont="1" applyBorder="1" applyAlignment="1">
      <alignment horizontal="center" vertical="center" wrapText="1"/>
    </xf>
    <xf numFmtId="0" fontId="17" fillId="0" borderId="3" xfId="0" applyFont="1" applyBorder="1" applyAlignment="1">
      <alignment horizontal="center" vertical="center" wrapText="1"/>
    </xf>
    <xf numFmtId="49" fontId="17" fillId="0" borderId="3" xfId="1" applyNumberFormat="1" applyFont="1" applyFill="1" applyBorder="1" applyAlignment="1">
      <alignment horizontal="center" vertical="center" wrapText="1"/>
    </xf>
    <xf numFmtId="165" fontId="8" fillId="0" borderId="3" xfId="1" applyNumberFormat="1" applyFont="1" applyFill="1" applyBorder="1" applyAlignment="1">
      <alignment horizontal="center" vertical="center" wrapText="1"/>
    </xf>
    <xf numFmtId="0" fontId="19" fillId="0" borderId="0" xfId="0" applyFont="1"/>
    <xf numFmtId="0" fontId="19" fillId="2" borderId="1" xfId="0" applyFont="1" applyFill="1" applyBorder="1" applyAlignment="1">
      <alignment wrapText="1"/>
    </xf>
    <xf numFmtId="0" fontId="19" fillId="2" borderId="1" xfId="0" applyFont="1" applyFill="1" applyBorder="1"/>
    <xf numFmtId="2" fontId="19" fillId="2" borderId="1" xfId="0" applyNumberFormat="1" applyFont="1" applyFill="1" applyBorder="1"/>
    <xf numFmtId="165" fontId="19" fillId="2" borderId="1" xfId="0" applyNumberFormat="1" applyFont="1" applyFill="1" applyBorder="1"/>
    <xf numFmtId="165" fontId="9" fillId="2" borderId="1" xfId="0" applyNumberFormat="1" applyFont="1" applyFill="1" applyBorder="1"/>
    <xf numFmtId="0" fontId="19" fillId="4" borderId="1" xfId="0" applyFont="1" applyFill="1" applyBorder="1"/>
    <xf numFmtId="4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49" fontId="17" fillId="0" borderId="1" xfId="1" applyNumberFormat="1" applyFont="1" applyFill="1" applyBorder="1" applyAlignment="1">
      <alignment horizontal="center" vertical="center" wrapText="1"/>
    </xf>
    <xf numFmtId="165" fontId="8" fillId="0" borderId="1" xfId="1" applyNumberFormat="1" applyFont="1" applyFill="1" applyBorder="1" applyAlignment="1">
      <alignment horizontal="center" vertical="center" wrapText="1"/>
    </xf>
    <xf numFmtId="0" fontId="19" fillId="6" borderId="1" xfId="0" applyFont="1" applyFill="1" applyBorder="1"/>
    <xf numFmtId="0" fontId="19" fillId="7" borderId="1" xfId="0" applyFont="1" applyFill="1" applyBorder="1"/>
    <xf numFmtId="0" fontId="19" fillId="8" borderId="1" xfId="0" applyFont="1" applyFill="1" applyBorder="1"/>
    <xf numFmtId="0" fontId="19" fillId="10" borderId="1" xfId="0" applyFont="1" applyFill="1" applyBorder="1"/>
    <xf numFmtId="0" fontId="9" fillId="0" borderId="0" xfId="0" applyFont="1"/>
    <xf numFmtId="2" fontId="19" fillId="10" borderId="1" xfId="0" applyNumberFormat="1" applyFont="1" applyFill="1" applyBorder="1"/>
    <xf numFmtId="2" fontId="9" fillId="10" borderId="1" xfId="0" applyNumberFormat="1" applyFont="1" applyFill="1" applyBorder="1"/>
    <xf numFmtId="2" fontId="19" fillId="8" borderId="1" xfId="0" applyNumberFormat="1" applyFont="1" applyFill="1" applyBorder="1"/>
    <xf numFmtId="2" fontId="9" fillId="8" borderId="1" xfId="0" applyNumberFormat="1" applyFont="1" applyFill="1" applyBorder="1"/>
    <xf numFmtId="2" fontId="9" fillId="7" borderId="1" xfId="0" applyNumberFormat="1" applyFont="1" applyFill="1" applyBorder="1"/>
    <xf numFmtId="2" fontId="19" fillId="7" borderId="1" xfId="0" applyNumberFormat="1" applyFont="1" applyFill="1" applyBorder="1"/>
    <xf numFmtId="2" fontId="9" fillId="9" borderId="1" xfId="0" applyNumberFormat="1" applyFont="1" applyFill="1" applyBorder="1"/>
    <xf numFmtId="2" fontId="19" fillId="9" borderId="1" xfId="0" applyNumberFormat="1" applyFont="1" applyFill="1" applyBorder="1"/>
    <xf numFmtId="2" fontId="9" fillId="2" borderId="1" xfId="0" applyNumberFormat="1" applyFont="1" applyFill="1" applyBorder="1"/>
    <xf numFmtId="2" fontId="19" fillId="4" borderId="1" xfId="0" applyNumberFormat="1" applyFont="1" applyFill="1" applyBorder="1"/>
    <xf numFmtId="2" fontId="9" fillId="4" borderId="1" xfId="0" applyNumberFormat="1" applyFont="1" applyFill="1" applyBorder="1"/>
    <xf numFmtId="2" fontId="19" fillId="6" borderId="1" xfId="0" applyNumberFormat="1" applyFont="1" applyFill="1" applyBorder="1"/>
    <xf numFmtId="2" fontId="9" fillId="6" borderId="1" xfId="0" applyNumberFormat="1" applyFont="1" applyFill="1" applyBorder="1"/>
    <xf numFmtId="2" fontId="17" fillId="2" borderId="1" xfId="0" applyNumberFormat="1" applyFont="1" applyFill="1" applyBorder="1"/>
    <xf numFmtId="49" fontId="4" fillId="11" borderId="3" xfId="0" applyNumberFormat="1" applyFont="1" applyFill="1" applyBorder="1" applyAlignment="1">
      <alignment horizontal="center" vertical="center" wrapText="1"/>
    </xf>
    <xf numFmtId="0" fontId="12" fillId="11" borderId="1" xfId="0" applyFont="1" applyFill="1" applyBorder="1"/>
    <xf numFmtId="0" fontId="12" fillId="11" borderId="0" xfId="0" applyFont="1" applyFill="1"/>
    <xf numFmtId="49" fontId="4" fillId="12" borderId="3" xfId="0" applyNumberFormat="1" applyFont="1" applyFill="1" applyBorder="1" applyAlignment="1">
      <alignment horizontal="center" vertical="center" wrapText="1"/>
    </xf>
    <xf numFmtId="0" fontId="12" fillId="12" borderId="1" xfId="0" applyFont="1" applyFill="1" applyBorder="1"/>
    <xf numFmtId="0" fontId="12" fillId="12" borderId="0" xfId="0" applyFont="1" applyFill="1"/>
    <xf numFmtId="49" fontId="4" fillId="13" borderId="3" xfId="0" applyNumberFormat="1" applyFont="1" applyFill="1" applyBorder="1" applyAlignment="1">
      <alignment horizontal="center" vertical="center" wrapText="1"/>
    </xf>
    <xf numFmtId="0" fontId="12" fillId="13" borderId="1" xfId="0" applyFont="1" applyFill="1" applyBorder="1"/>
    <xf numFmtId="0" fontId="12" fillId="13" borderId="0" xfId="0" applyFont="1" applyFill="1"/>
    <xf numFmtId="49" fontId="4" fillId="14" borderId="3" xfId="0" applyNumberFormat="1" applyFont="1" applyFill="1" applyBorder="1" applyAlignment="1">
      <alignment horizontal="center" vertical="center" wrapText="1"/>
    </xf>
    <xf numFmtId="0" fontId="12" fillId="14" borderId="1" xfId="0" applyFont="1" applyFill="1" applyBorder="1"/>
    <xf numFmtId="0" fontId="12" fillId="14" borderId="0" xfId="0" applyFont="1" applyFill="1"/>
    <xf numFmtId="0" fontId="14" fillId="6" borderId="1" xfId="0" applyFont="1" applyFill="1" applyBorder="1"/>
    <xf numFmtId="165" fontId="16" fillId="6" borderId="3" xfId="1" applyNumberFormat="1" applyFont="1" applyFill="1" applyBorder="1" applyAlignment="1">
      <alignment horizontal="center" vertical="center" wrapText="1"/>
    </xf>
    <xf numFmtId="0" fontId="14" fillId="6" borderId="0" xfId="0" applyFont="1" applyFill="1"/>
    <xf numFmtId="49" fontId="4" fillId="15" borderId="3" xfId="1" applyNumberFormat="1" applyFont="1" applyFill="1" applyBorder="1" applyAlignment="1">
      <alignment horizontal="center" vertical="center" wrapText="1"/>
    </xf>
    <xf numFmtId="165" fontId="14" fillId="15" borderId="1" xfId="0" applyNumberFormat="1" applyFont="1" applyFill="1" applyBorder="1"/>
    <xf numFmtId="9" fontId="14" fillId="15" borderId="1" xfId="2" applyFont="1" applyFill="1" applyBorder="1"/>
    <xf numFmtId="0" fontId="12" fillId="15" borderId="0" xfId="0" applyFont="1" applyFill="1"/>
    <xf numFmtId="49" fontId="4" fillId="16" borderId="3" xfId="1" applyNumberFormat="1" applyFont="1" applyFill="1" applyBorder="1" applyAlignment="1">
      <alignment horizontal="center" vertical="center" wrapText="1"/>
    </xf>
    <xf numFmtId="165" fontId="14" fillId="16" borderId="1" xfId="0" applyNumberFormat="1" applyFont="1" applyFill="1" applyBorder="1"/>
    <xf numFmtId="165" fontId="12" fillId="16" borderId="1" xfId="0" applyNumberFormat="1" applyFont="1" applyFill="1" applyBorder="1"/>
    <xf numFmtId="0" fontId="12" fillId="16" borderId="1" xfId="0" applyFont="1" applyFill="1" applyBorder="1"/>
    <xf numFmtId="0" fontId="12" fillId="16" borderId="0" xfId="0" applyFont="1" applyFill="1"/>
    <xf numFmtId="0" fontId="12" fillId="13" borderId="1" xfId="0" applyFont="1" applyFill="1" applyBorder="1" applyAlignment="1">
      <alignment horizontal="right"/>
    </xf>
    <xf numFmtId="49" fontId="4" fillId="2" borderId="3" xfId="1" applyNumberFormat="1" applyFont="1" applyFill="1" applyBorder="1" applyAlignment="1">
      <alignment horizontal="center" vertical="center" wrapText="1"/>
    </xf>
    <xf numFmtId="0" fontId="12" fillId="2" borderId="0" xfId="0" applyFont="1" applyFill="1"/>
    <xf numFmtId="0" fontId="12" fillId="4" borderId="14" xfId="0" applyFont="1" applyFill="1" applyBorder="1"/>
    <xf numFmtId="0" fontId="12" fillId="11" borderId="14" xfId="0" applyFont="1" applyFill="1" applyBorder="1"/>
    <xf numFmtId="0" fontId="12" fillId="12" borderId="14" xfId="0" applyFont="1" applyFill="1" applyBorder="1"/>
    <xf numFmtId="0" fontId="12" fillId="13" borderId="14" xfId="0" applyFont="1" applyFill="1" applyBorder="1"/>
    <xf numFmtId="0" fontId="12" fillId="14" borderId="14" xfId="0" applyFont="1" applyFill="1" applyBorder="1"/>
    <xf numFmtId="165" fontId="12" fillId="4" borderId="14" xfId="0" applyNumberFormat="1" applyFont="1" applyFill="1" applyBorder="1"/>
    <xf numFmtId="165" fontId="14" fillId="15" borderId="14" xfId="0" applyNumberFormat="1" applyFont="1" applyFill="1" applyBorder="1"/>
    <xf numFmtId="165" fontId="14" fillId="6" borderId="14" xfId="0" applyNumberFormat="1" applyFont="1" applyFill="1" applyBorder="1"/>
    <xf numFmtId="165" fontId="14" fillId="16" borderId="14" xfId="0" applyNumberFormat="1" applyFont="1" applyFill="1" applyBorder="1"/>
    <xf numFmtId="165" fontId="12" fillId="2" borderId="14" xfId="0" applyNumberFormat="1" applyFont="1" applyFill="1" applyBorder="1"/>
    <xf numFmtId="0" fontId="12" fillId="4" borderId="15" xfId="0" applyFont="1" applyFill="1" applyBorder="1"/>
    <xf numFmtId="0" fontId="12" fillId="4" borderId="16" xfId="0" applyFont="1" applyFill="1" applyBorder="1"/>
    <xf numFmtId="0" fontId="12" fillId="11" borderId="16" xfId="0" applyFont="1" applyFill="1" applyBorder="1"/>
    <xf numFmtId="0" fontId="12" fillId="12" borderId="16" xfId="0" applyFont="1" applyFill="1" applyBorder="1"/>
    <xf numFmtId="0" fontId="12" fillId="13" borderId="16" xfId="0" applyFont="1" applyFill="1" applyBorder="1"/>
    <xf numFmtId="0" fontId="12" fillId="14" borderId="16" xfId="0" applyFont="1" applyFill="1" applyBorder="1"/>
    <xf numFmtId="0" fontId="14" fillId="4" borderId="16" xfId="0" applyFont="1" applyFill="1" applyBorder="1"/>
    <xf numFmtId="165" fontId="12" fillId="4" borderId="16" xfId="0" applyNumberFormat="1" applyFont="1" applyFill="1" applyBorder="1"/>
    <xf numFmtId="165" fontId="14" fillId="15" borderId="16" xfId="0" applyNumberFormat="1" applyFont="1" applyFill="1" applyBorder="1"/>
    <xf numFmtId="9" fontId="14" fillId="15" borderId="16" xfId="2" applyFont="1" applyFill="1" applyBorder="1"/>
    <xf numFmtId="165" fontId="14" fillId="6" borderId="16" xfId="0" applyNumberFormat="1" applyFont="1" applyFill="1" applyBorder="1"/>
    <xf numFmtId="165" fontId="14" fillId="16" borderId="16" xfId="0" applyNumberFormat="1" applyFont="1" applyFill="1" applyBorder="1"/>
    <xf numFmtId="165" fontId="12" fillId="2" borderId="16" xfId="0" applyNumberFormat="1" applyFont="1" applyFill="1" applyBorder="1"/>
    <xf numFmtId="0" fontId="12" fillId="4" borderId="17" xfId="0" applyFont="1" applyFill="1" applyBorder="1"/>
    <xf numFmtId="0" fontId="12" fillId="4" borderId="18" xfId="0" applyFont="1" applyFill="1" applyBorder="1"/>
    <xf numFmtId="0" fontId="12" fillId="4" borderId="19" xfId="0" applyFont="1" applyFill="1" applyBorder="1"/>
    <xf numFmtId="0" fontId="12" fillId="4" borderId="20" xfId="0" applyFont="1" applyFill="1" applyBorder="1"/>
    <xf numFmtId="0" fontId="12" fillId="4" borderId="21" xfId="0" applyFont="1" applyFill="1" applyBorder="1"/>
    <xf numFmtId="0" fontId="12" fillId="11" borderId="21" xfId="0" applyFont="1" applyFill="1" applyBorder="1"/>
    <xf numFmtId="0" fontId="12" fillId="12" borderId="21" xfId="0" applyFont="1" applyFill="1" applyBorder="1"/>
    <xf numFmtId="0" fontId="12" fillId="13" borderId="21" xfId="0" applyFont="1" applyFill="1" applyBorder="1"/>
    <xf numFmtId="0" fontId="12" fillId="14" borderId="21" xfId="0" applyFont="1" applyFill="1" applyBorder="1"/>
    <xf numFmtId="0" fontId="14" fillId="4" borderId="21" xfId="0" applyFont="1" applyFill="1" applyBorder="1"/>
    <xf numFmtId="165" fontId="12" fillId="4" borderId="21" xfId="0" applyNumberFormat="1" applyFont="1" applyFill="1" applyBorder="1"/>
    <xf numFmtId="165" fontId="14" fillId="15" borderId="21" xfId="0" applyNumberFormat="1" applyFont="1" applyFill="1" applyBorder="1"/>
    <xf numFmtId="9" fontId="14" fillId="15" borderId="21" xfId="2" applyFont="1" applyFill="1" applyBorder="1"/>
    <xf numFmtId="165" fontId="14" fillId="6" borderId="21" xfId="0" applyNumberFormat="1" applyFont="1" applyFill="1" applyBorder="1"/>
    <xf numFmtId="165" fontId="14" fillId="16" borderId="21" xfId="0" applyNumberFormat="1" applyFont="1" applyFill="1" applyBorder="1"/>
    <xf numFmtId="165" fontId="12" fillId="2" borderId="21" xfId="0" applyNumberFormat="1" applyFont="1" applyFill="1" applyBorder="1"/>
    <xf numFmtId="0" fontId="12" fillId="4" borderId="22" xfId="0" applyFont="1" applyFill="1" applyBorder="1"/>
    <xf numFmtId="165" fontId="14" fillId="15" borderId="13" xfId="0" applyNumberFormat="1" applyFont="1" applyFill="1" applyBorder="1"/>
    <xf numFmtId="9" fontId="14" fillId="15" borderId="13" xfId="2" applyFont="1" applyFill="1" applyBorder="1"/>
    <xf numFmtId="165" fontId="12" fillId="16" borderId="16" xfId="0" applyNumberFormat="1" applyFont="1" applyFill="1" applyBorder="1"/>
    <xf numFmtId="165" fontId="12" fillId="16" borderId="21" xfId="0" applyNumberFormat="1" applyFont="1" applyFill="1" applyBorder="1"/>
    <xf numFmtId="165" fontId="12" fillId="16" borderId="3" xfId="0" applyNumberFormat="1" applyFont="1" applyFill="1" applyBorder="1"/>
    <xf numFmtId="165" fontId="12" fillId="2" borderId="3" xfId="0" applyNumberFormat="1" applyFont="1" applyFill="1" applyBorder="1"/>
    <xf numFmtId="0" fontId="12" fillId="4" borderId="3" xfId="0" applyFont="1" applyFill="1" applyBorder="1"/>
    <xf numFmtId="166" fontId="12" fillId="4" borderId="1" xfId="0" applyNumberFormat="1" applyFont="1" applyFill="1" applyBorder="1"/>
    <xf numFmtId="9" fontId="14" fillId="15" borderId="14" xfId="2" applyFont="1" applyFill="1" applyBorder="1"/>
    <xf numFmtId="165" fontId="12" fillId="16" borderId="14" xfId="0" applyNumberFormat="1" applyFont="1" applyFill="1" applyBorder="1"/>
    <xf numFmtId="165" fontId="14" fillId="15" borderId="23" xfId="0" applyNumberFormat="1" applyFont="1" applyFill="1" applyBorder="1"/>
    <xf numFmtId="9" fontId="14" fillId="15" borderId="23" xfId="2" applyFont="1" applyFill="1" applyBorder="1"/>
    <xf numFmtId="0" fontId="12" fillId="4" borderId="24" xfId="0" applyFont="1" applyFill="1" applyBorder="1"/>
    <xf numFmtId="0" fontId="12" fillId="11" borderId="3" xfId="0" applyFont="1" applyFill="1" applyBorder="1"/>
    <xf numFmtId="0" fontId="12" fillId="12" borderId="3" xfId="0" applyFont="1" applyFill="1" applyBorder="1"/>
    <xf numFmtId="0" fontId="12" fillId="13" borderId="3" xfId="0" applyFont="1" applyFill="1" applyBorder="1"/>
    <xf numFmtId="0" fontId="12" fillId="14" borderId="3" xfId="0" applyFont="1" applyFill="1" applyBorder="1"/>
    <xf numFmtId="165" fontId="12" fillId="4" borderId="3" xfId="0" applyNumberFormat="1" applyFont="1" applyFill="1" applyBorder="1"/>
    <xf numFmtId="165" fontId="14" fillId="6" borderId="3" xfId="0" applyNumberFormat="1" applyFont="1" applyFill="1" applyBorder="1"/>
    <xf numFmtId="0" fontId="12" fillId="4" borderId="25" xfId="0" applyFont="1" applyFill="1" applyBorder="1"/>
    <xf numFmtId="0" fontId="12" fillId="2" borderId="14" xfId="0" applyFont="1" applyFill="1" applyBorder="1"/>
    <xf numFmtId="0" fontId="12" fillId="2" borderId="14" xfId="0" applyFont="1" applyFill="1" applyBorder="1" applyAlignment="1">
      <alignment wrapText="1"/>
    </xf>
    <xf numFmtId="0" fontId="14" fillId="2" borderId="14" xfId="0" applyFont="1" applyFill="1" applyBorder="1"/>
    <xf numFmtId="2" fontId="12" fillId="2" borderId="14" xfId="0" applyNumberFormat="1" applyFont="1" applyFill="1" applyBorder="1"/>
    <xf numFmtId="0" fontId="12" fillId="2" borderId="26" xfId="0" applyFont="1" applyFill="1" applyBorder="1"/>
    <xf numFmtId="0" fontId="12" fillId="2" borderId="27" xfId="0" applyFont="1" applyFill="1" applyBorder="1"/>
    <xf numFmtId="0" fontId="12" fillId="11" borderId="27" xfId="0" applyFont="1" applyFill="1" applyBorder="1"/>
    <xf numFmtId="0" fontId="12" fillId="12" borderId="27" xfId="0" applyFont="1" applyFill="1" applyBorder="1"/>
    <xf numFmtId="0" fontId="12" fillId="13" borderId="27" xfId="0" applyFont="1" applyFill="1" applyBorder="1"/>
    <xf numFmtId="0" fontId="12" fillId="14" borderId="27" xfId="0" applyFont="1" applyFill="1" applyBorder="1"/>
    <xf numFmtId="0" fontId="14" fillId="2" borderId="27" xfId="0" applyFont="1" applyFill="1" applyBorder="1"/>
    <xf numFmtId="165" fontId="12" fillId="2" borderId="27" xfId="0" applyNumberFormat="1" applyFont="1" applyFill="1" applyBorder="1"/>
    <xf numFmtId="165" fontId="14" fillId="15" borderId="27" xfId="0" applyNumberFormat="1" applyFont="1" applyFill="1" applyBorder="1"/>
    <xf numFmtId="165" fontId="14" fillId="6" borderId="27" xfId="0" applyNumberFormat="1" applyFont="1" applyFill="1" applyBorder="1"/>
    <xf numFmtId="165" fontId="14" fillId="16" borderId="27" xfId="0" applyNumberFormat="1" applyFont="1" applyFill="1" applyBorder="1"/>
    <xf numFmtId="9" fontId="14" fillId="15" borderId="27" xfId="2" applyFont="1" applyFill="1" applyBorder="1"/>
    <xf numFmtId="0" fontId="12" fillId="2" borderId="15" xfId="0" applyFont="1" applyFill="1" applyBorder="1"/>
    <xf numFmtId="0" fontId="12" fillId="2" borderId="16" xfId="0" applyFont="1" applyFill="1" applyBorder="1"/>
    <xf numFmtId="0" fontId="12" fillId="2" borderId="16" xfId="0" applyFont="1" applyFill="1" applyBorder="1" applyAlignment="1">
      <alignment wrapText="1"/>
    </xf>
    <xf numFmtId="0" fontId="14" fillId="2" borderId="16" xfId="0" applyFont="1" applyFill="1" applyBorder="1"/>
    <xf numFmtId="2" fontId="12" fillId="2" borderId="16" xfId="0" applyNumberFormat="1" applyFont="1" applyFill="1" applyBorder="1"/>
    <xf numFmtId="0" fontId="12" fillId="2" borderId="17" xfId="0" applyFont="1" applyFill="1" applyBorder="1"/>
    <xf numFmtId="0" fontId="12" fillId="2" borderId="20" xfId="0" applyFont="1" applyFill="1" applyBorder="1"/>
    <xf numFmtId="0" fontId="12" fillId="2" borderId="21" xfId="0" applyFont="1" applyFill="1" applyBorder="1"/>
    <xf numFmtId="0" fontId="12" fillId="2" borderId="21" xfId="0" applyFont="1" applyFill="1" applyBorder="1" applyAlignment="1">
      <alignment wrapText="1"/>
    </xf>
    <xf numFmtId="0" fontId="14" fillId="2" borderId="21" xfId="0" applyFont="1" applyFill="1" applyBorder="1"/>
    <xf numFmtId="2" fontId="12" fillId="2" borderId="21" xfId="0" applyNumberFormat="1" applyFont="1" applyFill="1" applyBorder="1"/>
    <xf numFmtId="0" fontId="12" fillId="2" borderId="22" xfId="0" applyFont="1" applyFill="1" applyBorder="1"/>
    <xf numFmtId="0" fontId="12" fillId="2" borderId="24" xfId="0" applyFont="1" applyFill="1" applyBorder="1"/>
    <xf numFmtId="0" fontId="12" fillId="2" borderId="3" xfId="0" applyFont="1" applyFill="1" applyBorder="1"/>
    <xf numFmtId="0" fontId="12" fillId="2" borderId="3" xfId="0" applyFont="1" applyFill="1" applyBorder="1" applyAlignment="1">
      <alignment wrapText="1"/>
    </xf>
    <xf numFmtId="2" fontId="12" fillId="2" borderId="3" xfId="0" applyNumberFormat="1" applyFont="1" applyFill="1" applyBorder="1"/>
    <xf numFmtId="165" fontId="14" fillId="15" borderId="3" xfId="0" applyNumberFormat="1" applyFont="1" applyFill="1" applyBorder="1"/>
    <xf numFmtId="9" fontId="14" fillId="15" borderId="3" xfId="2" applyFont="1" applyFill="1" applyBorder="1"/>
    <xf numFmtId="165" fontId="14" fillId="16" borderId="3" xfId="0" applyNumberFormat="1" applyFont="1" applyFill="1" applyBorder="1"/>
    <xf numFmtId="0" fontId="12" fillId="2" borderId="25" xfId="0" applyFont="1" applyFill="1" applyBorder="1"/>
    <xf numFmtId="0" fontId="12" fillId="2" borderId="18" xfId="0" applyFont="1" applyFill="1" applyBorder="1"/>
    <xf numFmtId="0" fontId="12" fillId="2" borderId="19" xfId="0" applyFont="1" applyFill="1" applyBorder="1"/>
    <xf numFmtId="165" fontId="14" fillId="15" borderId="31" xfId="0" applyNumberFormat="1" applyFont="1" applyFill="1" applyBorder="1"/>
    <xf numFmtId="0" fontId="12" fillId="2" borderId="32" xfId="0" applyFont="1" applyFill="1" applyBorder="1"/>
    <xf numFmtId="0" fontId="12" fillId="2" borderId="33" xfId="0" applyFont="1" applyFill="1" applyBorder="1"/>
    <xf numFmtId="0" fontId="12" fillId="14" borderId="31" xfId="0" applyFont="1" applyFill="1" applyBorder="1"/>
    <xf numFmtId="165" fontId="20" fillId="6" borderId="21" xfId="0" applyNumberFormat="1" applyFont="1" applyFill="1" applyBorder="1"/>
    <xf numFmtId="165" fontId="20" fillId="16" borderId="21" xfId="0" applyNumberFormat="1" applyFont="1" applyFill="1" applyBorder="1"/>
    <xf numFmtId="165" fontId="20" fillId="2" borderId="21" xfId="0" applyNumberFormat="1" applyFont="1" applyFill="1" applyBorder="1"/>
    <xf numFmtId="165" fontId="20" fillId="6" borderId="1" xfId="0" applyNumberFormat="1" applyFont="1" applyFill="1" applyBorder="1"/>
    <xf numFmtId="165" fontId="20" fillId="16" borderId="1" xfId="0" applyNumberFormat="1" applyFont="1" applyFill="1" applyBorder="1"/>
    <xf numFmtId="165" fontId="20" fillId="2" borderId="1" xfId="0" applyNumberFormat="1" applyFont="1" applyFill="1" applyBorder="1"/>
    <xf numFmtId="165" fontId="14" fillId="2" borderId="21" xfId="0" applyNumberFormat="1" applyFont="1" applyFill="1" applyBorder="1"/>
    <xf numFmtId="0" fontId="14" fillId="4" borderId="22" xfId="0" applyFont="1" applyFill="1" applyBorder="1"/>
    <xf numFmtId="165" fontId="14" fillId="2" borderId="3" xfId="0" applyNumberFormat="1" applyFont="1" applyFill="1" applyBorder="1"/>
    <xf numFmtId="0" fontId="12" fillId="6" borderId="26" xfId="0" applyFont="1" applyFill="1" applyBorder="1"/>
    <xf numFmtId="0" fontId="12" fillId="6" borderId="27" xfId="0" applyFont="1" applyFill="1" applyBorder="1"/>
    <xf numFmtId="165" fontId="12" fillId="6" borderId="27" xfId="0" applyNumberFormat="1" applyFont="1" applyFill="1" applyBorder="1"/>
    <xf numFmtId="165" fontId="12" fillId="16" borderId="27" xfId="0" applyNumberFormat="1" applyFont="1" applyFill="1" applyBorder="1"/>
    <xf numFmtId="0" fontId="12" fillId="6" borderId="28" xfId="0" applyFont="1" applyFill="1" applyBorder="1"/>
    <xf numFmtId="165" fontId="16" fillId="6" borderId="27" xfId="0" applyNumberFormat="1" applyFont="1" applyFill="1" applyBorder="1"/>
    <xf numFmtId="165" fontId="14" fillId="2" borderId="27" xfId="0" applyNumberFormat="1" applyFont="1" applyFill="1" applyBorder="1"/>
    <xf numFmtId="0" fontId="12" fillId="6" borderId="34" xfId="0" applyFont="1" applyFill="1" applyBorder="1"/>
    <xf numFmtId="0" fontId="12" fillId="6" borderId="35" xfId="0" applyFont="1" applyFill="1" applyBorder="1"/>
    <xf numFmtId="0" fontId="12" fillId="6" borderId="31" xfId="0" applyFont="1" applyFill="1" applyBorder="1"/>
    <xf numFmtId="0" fontId="12" fillId="11" borderId="31" xfId="0" applyFont="1" applyFill="1" applyBorder="1"/>
    <xf numFmtId="0" fontId="12" fillId="12" borderId="31" xfId="0" applyFont="1" applyFill="1" applyBorder="1"/>
    <xf numFmtId="0" fontId="12" fillId="13" borderId="31" xfId="0" applyFont="1" applyFill="1" applyBorder="1"/>
    <xf numFmtId="165" fontId="12" fillId="6" borderId="31" xfId="0" applyNumberFormat="1" applyFont="1" applyFill="1" applyBorder="1"/>
    <xf numFmtId="9" fontId="14" fillId="15" borderId="31" xfId="2" applyFont="1" applyFill="1" applyBorder="1"/>
    <xf numFmtId="0" fontId="12" fillId="6" borderId="29" xfId="0" applyFont="1" applyFill="1" applyBorder="1"/>
    <xf numFmtId="165" fontId="14" fillId="6" borderId="31" xfId="0" applyNumberFormat="1" applyFont="1" applyFill="1" applyBorder="1"/>
    <xf numFmtId="165" fontId="14" fillId="16" borderId="31" xfId="0" applyNumberFormat="1" applyFont="1" applyFill="1" applyBorder="1"/>
    <xf numFmtId="165" fontId="14" fillId="2" borderId="31" xfId="0" applyNumberFormat="1" applyFont="1" applyFill="1" applyBorder="1"/>
    <xf numFmtId="0" fontId="12" fillId="7" borderId="26" xfId="0" applyFont="1" applyFill="1" applyBorder="1"/>
    <xf numFmtId="0" fontId="12" fillId="7" borderId="27" xfId="0" applyFont="1" applyFill="1" applyBorder="1"/>
    <xf numFmtId="165" fontId="12" fillId="7" borderId="27" xfId="0" applyNumberFormat="1" applyFont="1" applyFill="1" applyBorder="1"/>
    <xf numFmtId="0" fontId="12" fillId="7" borderId="28" xfId="0" applyFont="1" applyFill="1" applyBorder="1"/>
    <xf numFmtId="0" fontId="12" fillId="7" borderId="15" xfId="0" applyFont="1" applyFill="1" applyBorder="1"/>
    <xf numFmtId="0" fontId="12" fillId="7" borderId="16" xfId="0" applyFont="1" applyFill="1" applyBorder="1"/>
    <xf numFmtId="165" fontId="12" fillId="7" borderId="16" xfId="0" applyNumberFormat="1" applyFont="1" applyFill="1" applyBorder="1"/>
    <xf numFmtId="165" fontId="14" fillId="2" borderId="16" xfId="0" applyNumberFormat="1" applyFont="1" applyFill="1" applyBorder="1"/>
    <xf numFmtId="0" fontId="14" fillId="7" borderId="17" xfId="0" applyFont="1" applyFill="1" applyBorder="1"/>
    <xf numFmtId="0" fontId="12" fillId="7" borderId="20" xfId="0" applyFont="1" applyFill="1" applyBorder="1"/>
    <xf numFmtId="0" fontId="12" fillId="7" borderId="21" xfId="0" applyFont="1" applyFill="1" applyBorder="1"/>
    <xf numFmtId="165" fontId="12" fillId="7" borderId="21" xfId="0" applyNumberFormat="1" applyFont="1" applyFill="1" applyBorder="1"/>
    <xf numFmtId="0" fontId="12" fillId="7" borderId="36" xfId="0" applyFont="1" applyFill="1" applyBorder="1"/>
    <xf numFmtId="0" fontId="14" fillId="7" borderId="16" xfId="0" applyFont="1" applyFill="1" applyBorder="1"/>
    <xf numFmtId="165" fontId="14" fillId="7" borderId="16" xfId="0" applyNumberFormat="1" applyFont="1" applyFill="1" applyBorder="1"/>
    <xf numFmtId="0" fontId="12" fillId="7" borderId="17" xfId="0" applyFont="1" applyFill="1" applyBorder="1"/>
    <xf numFmtId="0" fontId="12" fillId="7" borderId="18" xfId="0" applyFont="1" applyFill="1" applyBorder="1"/>
    <xf numFmtId="0" fontId="12" fillId="7" borderId="19" xfId="0" applyFont="1" applyFill="1" applyBorder="1"/>
    <xf numFmtId="0" fontId="12" fillId="7" borderId="22" xfId="0" applyFont="1" applyFill="1" applyBorder="1"/>
    <xf numFmtId="0" fontId="14" fillId="7" borderId="21" xfId="0" applyFont="1" applyFill="1" applyBorder="1"/>
    <xf numFmtId="0" fontId="12" fillId="7" borderId="24" xfId="0" applyFont="1" applyFill="1" applyBorder="1"/>
    <xf numFmtId="0" fontId="12" fillId="7" borderId="3" xfId="0" applyFont="1" applyFill="1" applyBorder="1"/>
    <xf numFmtId="0" fontId="14" fillId="7" borderId="3" xfId="0" applyFont="1" applyFill="1" applyBorder="1"/>
    <xf numFmtId="165" fontId="12" fillId="7" borderId="3" xfId="0" applyNumberFormat="1" applyFont="1" applyFill="1" applyBorder="1"/>
    <xf numFmtId="0" fontId="12" fillId="7" borderId="25" xfId="0" applyFont="1" applyFill="1" applyBorder="1"/>
    <xf numFmtId="0" fontId="12" fillId="7" borderId="33" xfId="0" applyFont="1" applyFill="1" applyBorder="1"/>
    <xf numFmtId="165" fontId="14" fillId="7" borderId="21" xfId="0" applyNumberFormat="1" applyFont="1" applyFill="1" applyBorder="1"/>
    <xf numFmtId="165" fontId="14" fillId="7" borderId="3" xfId="0" applyNumberFormat="1" applyFont="1" applyFill="1" applyBorder="1"/>
    <xf numFmtId="165" fontId="12" fillId="6" borderId="16" xfId="0" applyNumberFormat="1" applyFont="1" applyFill="1" applyBorder="1"/>
    <xf numFmtId="165" fontId="12" fillId="6" borderId="21" xfId="0" applyNumberFormat="1" applyFont="1" applyFill="1" applyBorder="1"/>
    <xf numFmtId="165" fontId="12" fillId="15" borderId="1" xfId="0" applyNumberFormat="1" applyFont="1" applyFill="1" applyBorder="1"/>
    <xf numFmtId="9" fontId="12" fillId="15" borderId="1" xfId="2" applyFont="1" applyFill="1" applyBorder="1"/>
    <xf numFmtId="165" fontId="12" fillId="15" borderId="16" xfId="0" applyNumberFormat="1" applyFont="1" applyFill="1" applyBorder="1"/>
    <xf numFmtId="9" fontId="12" fillId="15" borderId="16" xfId="2" applyFont="1" applyFill="1" applyBorder="1"/>
    <xf numFmtId="165" fontId="12" fillId="15" borderId="21" xfId="0" applyNumberFormat="1" applyFont="1" applyFill="1" applyBorder="1"/>
    <xf numFmtId="9" fontId="12" fillId="15" borderId="21" xfId="2" applyFont="1" applyFill="1" applyBorder="1"/>
    <xf numFmtId="165" fontId="12" fillId="6" borderId="3" xfId="0" applyNumberFormat="1" applyFont="1" applyFill="1" applyBorder="1"/>
    <xf numFmtId="49" fontId="22" fillId="15" borderId="13" xfId="1" applyNumberFormat="1" applyFont="1" applyFill="1" applyBorder="1" applyAlignment="1">
      <alignment horizontal="center" vertical="center" wrapText="1"/>
    </xf>
    <xf numFmtId="0" fontId="22" fillId="0" borderId="0" xfId="0" applyFont="1"/>
    <xf numFmtId="49" fontId="22" fillId="0" borderId="13" xfId="0" applyNumberFormat="1" applyFont="1" applyBorder="1" applyAlignment="1">
      <alignment horizontal="center" vertical="center" wrapText="1"/>
    </xf>
    <xf numFmtId="49" fontId="22" fillId="11" borderId="13" xfId="0" applyNumberFormat="1" applyFont="1" applyFill="1" applyBorder="1" applyAlignment="1">
      <alignment horizontal="center" vertical="center" wrapText="1"/>
    </xf>
    <xf numFmtId="49" fontId="22" fillId="12" borderId="13" xfId="0" applyNumberFormat="1" applyFont="1" applyFill="1" applyBorder="1" applyAlignment="1">
      <alignment horizontal="center" vertical="center" wrapText="1"/>
    </xf>
    <xf numFmtId="49" fontId="22" fillId="13" borderId="13" xfId="0" applyNumberFormat="1" applyFont="1" applyFill="1" applyBorder="1" applyAlignment="1">
      <alignment horizontal="center" vertical="center" wrapText="1"/>
    </xf>
    <xf numFmtId="49" fontId="22" fillId="14" borderId="13" xfId="0" applyNumberFormat="1" applyFont="1" applyFill="1" applyBorder="1" applyAlignment="1">
      <alignment horizontal="center" vertical="center" wrapText="1"/>
    </xf>
    <xf numFmtId="0" fontId="22" fillId="0" borderId="13" xfId="0" applyFont="1" applyBorder="1" applyAlignment="1">
      <alignment horizontal="center" vertical="center" wrapText="1"/>
    </xf>
    <xf numFmtId="49" fontId="22" fillId="0" borderId="13" xfId="1" applyNumberFormat="1" applyFont="1" applyFill="1" applyBorder="1" applyAlignment="1">
      <alignment horizontal="center" vertical="center" wrapText="1"/>
    </xf>
    <xf numFmtId="165" fontId="24" fillId="6" borderId="13" xfId="1" applyNumberFormat="1" applyFont="1" applyFill="1" applyBorder="1" applyAlignment="1">
      <alignment horizontal="center" vertical="center" wrapText="1"/>
    </xf>
    <xf numFmtId="49" fontId="22" fillId="16" borderId="13" xfId="1" applyNumberFormat="1" applyFont="1" applyFill="1" applyBorder="1" applyAlignment="1">
      <alignment horizontal="center" vertical="center" wrapText="1"/>
    </xf>
    <xf numFmtId="49" fontId="22" fillId="2" borderId="13" xfId="1" applyNumberFormat="1" applyFont="1" applyFill="1" applyBorder="1" applyAlignment="1">
      <alignment horizontal="center" vertical="center" wrapText="1"/>
    </xf>
    <xf numFmtId="0" fontId="12" fillId="8" borderId="26" xfId="0" applyFont="1" applyFill="1" applyBorder="1"/>
    <xf numFmtId="0" fontId="12" fillId="8" borderId="27" xfId="0" applyFont="1" applyFill="1" applyBorder="1"/>
    <xf numFmtId="0" fontId="14" fillId="8" borderId="27" xfId="0" applyFont="1" applyFill="1" applyBorder="1"/>
    <xf numFmtId="165" fontId="12" fillId="8" borderId="27" xfId="0" applyNumberFormat="1" applyFont="1" applyFill="1" applyBorder="1"/>
    <xf numFmtId="0" fontId="12" fillId="8" borderId="28" xfId="0" applyFont="1" applyFill="1" applyBorder="1"/>
    <xf numFmtId="0" fontId="12" fillId="8" borderId="15" xfId="0" applyFont="1" applyFill="1" applyBorder="1"/>
    <xf numFmtId="0" fontId="12" fillId="8" borderId="16" xfId="0" applyFont="1" applyFill="1" applyBorder="1"/>
    <xf numFmtId="0" fontId="14" fillId="8" borderId="16" xfId="0" applyFont="1" applyFill="1" applyBorder="1"/>
    <xf numFmtId="165" fontId="12" fillId="8" borderId="16" xfId="0" applyNumberFormat="1" applyFont="1" applyFill="1" applyBorder="1"/>
    <xf numFmtId="0" fontId="12" fillId="8" borderId="17" xfId="0" applyFont="1" applyFill="1" applyBorder="1"/>
    <xf numFmtId="0" fontId="12" fillId="8" borderId="18" xfId="0" applyFont="1" applyFill="1" applyBorder="1"/>
    <xf numFmtId="0" fontId="12" fillId="8" borderId="19" xfId="0" applyFont="1" applyFill="1" applyBorder="1"/>
    <xf numFmtId="0" fontId="12" fillId="8" borderId="20" xfId="0" applyFont="1" applyFill="1" applyBorder="1"/>
    <xf numFmtId="0" fontId="12" fillId="8" borderId="21" xfId="0" applyFont="1" applyFill="1" applyBorder="1"/>
    <xf numFmtId="165" fontId="12" fillId="8" borderId="21" xfId="0" applyNumberFormat="1" applyFont="1" applyFill="1" applyBorder="1"/>
    <xf numFmtId="0" fontId="12" fillId="8" borderId="22" xfId="0" applyFont="1" applyFill="1" applyBorder="1"/>
    <xf numFmtId="165" fontId="14" fillId="6" borderId="23" xfId="0" applyNumberFormat="1" applyFont="1" applyFill="1" applyBorder="1"/>
    <xf numFmtId="0" fontId="12" fillId="4" borderId="26" xfId="0" applyFont="1" applyFill="1" applyBorder="1"/>
    <xf numFmtId="0" fontId="12" fillId="4" borderId="27" xfId="0" applyFont="1" applyFill="1" applyBorder="1"/>
    <xf numFmtId="165" fontId="12" fillId="4" borderId="27" xfId="0" applyNumberFormat="1" applyFont="1" applyFill="1" applyBorder="1"/>
    <xf numFmtId="0" fontId="12" fillId="4" borderId="28" xfId="0" applyFont="1" applyFill="1" applyBorder="1"/>
    <xf numFmtId="0" fontId="12" fillId="4" borderId="36" xfId="0" applyFont="1" applyFill="1" applyBorder="1"/>
    <xf numFmtId="0" fontId="12" fillId="4" borderId="30" xfId="0" applyFont="1" applyFill="1" applyBorder="1"/>
    <xf numFmtId="0" fontId="12" fillId="4" borderId="33" xfId="0" applyFont="1" applyFill="1" applyBorder="1"/>
    <xf numFmtId="0" fontId="12" fillId="17" borderId="1" xfId="0" applyFont="1" applyFill="1" applyBorder="1"/>
    <xf numFmtId="0" fontId="14" fillId="16" borderId="21" xfId="0" applyFont="1" applyFill="1" applyBorder="1"/>
    <xf numFmtId="165" fontId="14" fillId="6" borderId="37" xfId="0" applyNumberFormat="1" applyFont="1" applyFill="1" applyBorder="1"/>
    <xf numFmtId="0" fontId="12" fillId="2" borderId="5" xfId="0" applyFont="1" applyFill="1" applyBorder="1"/>
    <xf numFmtId="0" fontId="12" fillId="16" borderId="26" xfId="0" applyFont="1" applyFill="1" applyBorder="1"/>
    <xf numFmtId="165" fontId="12" fillId="2" borderId="28" xfId="0" applyNumberFormat="1" applyFont="1" applyFill="1" applyBorder="1"/>
    <xf numFmtId="0" fontId="12" fillId="2" borderId="36" xfId="0" applyFont="1" applyFill="1" applyBorder="1"/>
    <xf numFmtId="0" fontId="12" fillId="11" borderId="23" xfId="0" applyFont="1" applyFill="1" applyBorder="1"/>
    <xf numFmtId="0" fontId="12" fillId="16" borderId="16" xfId="0" applyFont="1" applyFill="1" applyBorder="1"/>
    <xf numFmtId="49" fontId="25" fillId="0" borderId="1" xfId="0" applyNumberFormat="1" applyFont="1" applyBorder="1" applyAlignment="1">
      <alignment horizontal="center" vertical="center" wrapText="1"/>
    </xf>
    <xf numFmtId="49" fontId="25" fillId="11" borderId="1" xfId="0" applyNumberFormat="1" applyFont="1" applyFill="1" applyBorder="1" applyAlignment="1">
      <alignment horizontal="center" vertical="center" wrapText="1"/>
    </xf>
    <xf numFmtId="49" fontId="25" fillId="12" borderId="1" xfId="0" applyNumberFormat="1" applyFont="1" applyFill="1" applyBorder="1" applyAlignment="1">
      <alignment horizontal="center" vertical="center" wrapText="1"/>
    </xf>
    <xf numFmtId="49" fontId="25" fillId="13" borderId="1" xfId="0" applyNumberFormat="1" applyFont="1" applyFill="1" applyBorder="1" applyAlignment="1">
      <alignment horizontal="center" vertical="center" wrapText="1"/>
    </xf>
    <xf numFmtId="49" fontId="25" fillId="14" borderId="1" xfId="0" applyNumberFormat="1" applyFont="1" applyFill="1" applyBorder="1" applyAlignment="1">
      <alignment horizontal="center" vertical="center" wrapText="1"/>
    </xf>
    <xf numFmtId="0" fontId="25" fillId="0" borderId="1" xfId="0" applyFont="1" applyBorder="1" applyAlignment="1">
      <alignment horizontal="center" vertical="center" wrapText="1"/>
    </xf>
    <xf numFmtId="49" fontId="25" fillId="0" borderId="1" xfId="1" applyNumberFormat="1" applyFont="1" applyFill="1" applyBorder="1" applyAlignment="1">
      <alignment horizontal="center" vertical="center" wrapText="1"/>
    </xf>
    <xf numFmtId="49" fontId="25" fillId="15" borderId="3" xfId="1" applyNumberFormat="1" applyFont="1" applyFill="1" applyBorder="1" applyAlignment="1">
      <alignment horizontal="center" vertical="center" wrapText="1"/>
    </xf>
    <xf numFmtId="165" fontId="25" fillId="6" borderId="1" xfId="1" applyNumberFormat="1" applyFont="1" applyFill="1" applyBorder="1" applyAlignment="1">
      <alignment horizontal="center" vertical="center" wrapText="1"/>
    </xf>
    <xf numFmtId="49" fontId="25" fillId="16" borderId="1" xfId="1" applyNumberFormat="1" applyFont="1" applyFill="1" applyBorder="1" applyAlignment="1">
      <alignment horizontal="center" vertical="center" wrapText="1"/>
    </xf>
    <xf numFmtId="49" fontId="25" fillId="2" borderId="1" xfId="1" applyNumberFormat="1" applyFont="1" applyFill="1" applyBorder="1" applyAlignment="1">
      <alignment horizontal="center" vertical="center" wrapText="1"/>
    </xf>
    <xf numFmtId="0" fontId="27" fillId="0" borderId="0" xfId="0" applyFont="1"/>
    <xf numFmtId="0" fontId="27" fillId="7" borderId="1" xfId="0" applyFont="1" applyFill="1" applyBorder="1"/>
    <xf numFmtId="0" fontId="27" fillId="11" borderId="1" xfId="0" applyFont="1" applyFill="1" applyBorder="1"/>
    <xf numFmtId="0" fontId="27" fillId="12" borderId="1" xfId="0" applyFont="1" applyFill="1" applyBorder="1"/>
    <xf numFmtId="0" fontId="27" fillId="13" borderId="1" xfId="0" applyFont="1" applyFill="1" applyBorder="1"/>
    <xf numFmtId="0" fontId="27" fillId="14" borderId="1" xfId="0" applyFont="1" applyFill="1" applyBorder="1"/>
    <xf numFmtId="165" fontId="27" fillId="7" borderId="1" xfId="0" applyNumberFormat="1" applyFont="1" applyFill="1" applyBorder="1"/>
    <xf numFmtId="165" fontId="27" fillId="15" borderId="1" xfId="0" applyNumberFormat="1" applyFont="1" applyFill="1" applyBorder="1"/>
    <xf numFmtId="165" fontId="27" fillId="6" borderId="1" xfId="0" applyNumberFormat="1" applyFont="1" applyFill="1" applyBorder="1"/>
    <xf numFmtId="165" fontId="27" fillId="16" borderId="1" xfId="0" applyNumberFormat="1" applyFont="1" applyFill="1" applyBorder="1"/>
    <xf numFmtId="165" fontId="27" fillId="2" borderId="1" xfId="0" applyNumberFormat="1" applyFont="1" applyFill="1" applyBorder="1"/>
    <xf numFmtId="0" fontId="27" fillId="9" borderId="1" xfId="0" applyFont="1" applyFill="1" applyBorder="1"/>
    <xf numFmtId="165" fontId="27" fillId="9" borderId="1" xfId="0" applyNumberFormat="1" applyFont="1" applyFill="1" applyBorder="1"/>
    <xf numFmtId="0" fontId="27" fillId="8" borderId="1" xfId="0" applyFont="1" applyFill="1" applyBorder="1"/>
    <xf numFmtId="165" fontId="27" fillId="8" borderId="1" xfId="0" applyNumberFormat="1" applyFont="1" applyFill="1" applyBorder="1"/>
    <xf numFmtId="0" fontId="27" fillId="16" borderId="1" xfId="0" applyFont="1" applyFill="1" applyBorder="1"/>
    <xf numFmtId="0" fontId="27" fillId="10" borderId="1" xfId="0" applyFont="1" applyFill="1" applyBorder="1"/>
    <xf numFmtId="165" fontId="27" fillId="10" borderId="1" xfId="0" applyNumberFormat="1" applyFont="1" applyFill="1" applyBorder="1"/>
    <xf numFmtId="0" fontId="27" fillId="2" borderId="1" xfId="0" applyFont="1" applyFill="1" applyBorder="1"/>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center"/>
    </xf>
    <xf numFmtId="0" fontId="6" fillId="3" borderId="4" xfId="0" applyFont="1" applyFill="1" applyBorder="1" applyAlignment="1">
      <alignment horizontal="center" vertical="center"/>
    </xf>
    <xf numFmtId="0" fontId="6" fillId="3" borderId="6" xfId="0" applyFont="1" applyFill="1" applyBorder="1" applyAlignment="1">
      <alignment horizontal="center" vertical="center"/>
    </xf>
    <xf numFmtId="0" fontId="13" fillId="0" borderId="2" xfId="0" applyFont="1" applyBorder="1" applyAlignment="1">
      <alignment horizontal="center"/>
    </xf>
    <xf numFmtId="0" fontId="13" fillId="0" borderId="11" xfId="0" applyFont="1" applyBorder="1" applyAlignment="1">
      <alignment horizontal="center"/>
    </xf>
    <xf numFmtId="0" fontId="13" fillId="0" borderId="12" xfId="0" applyFont="1" applyBorder="1" applyAlignment="1">
      <alignment horizontal="center"/>
    </xf>
  </cellXfs>
  <cellStyles count="3">
    <cellStyle name="Millares [0]" xfId="1" builtinId="6"/>
    <cellStyle name="Normal" xfId="0" builtinId="0"/>
    <cellStyle name="Porcentaje" xfId="2" builtinId="5"/>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20BA4-34CE-4E94-9520-E95B1BFBA792}">
  <dimension ref="A1:BI553"/>
  <sheetViews>
    <sheetView topLeftCell="A135" zoomScaleNormal="100" workbookViewId="0">
      <pane xSplit="2" topLeftCell="C1" activePane="topRight" state="frozen"/>
      <selection pane="topRight" activeCell="A135" sqref="A1:XFD1048576"/>
    </sheetView>
  </sheetViews>
  <sheetFormatPr baseColWidth="10" defaultColWidth="11.42578125" defaultRowHeight="12.75" x14ac:dyDescent="0.2"/>
  <cols>
    <col min="1" max="1" width="3.42578125" style="36" bestFit="1" customWidth="1"/>
    <col min="2" max="2" width="7.85546875" style="36" bestFit="1" customWidth="1"/>
    <col min="3" max="3" width="38.5703125" style="36" customWidth="1"/>
    <col min="4" max="4" width="25.7109375" style="36" bestFit="1" customWidth="1"/>
    <col min="5" max="5" width="9.140625" style="36" customWidth="1"/>
    <col min="6" max="6" width="25.5703125" style="36" bestFit="1" customWidth="1"/>
    <col min="7" max="7" width="11.140625" style="36" customWidth="1"/>
    <col min="8" max="8" width="29.42578125" style="100" customWidth="1"/>
    <col min="9" max="9" width="13.85546875" style="103" customWidth="1"/>
    <col min="10" max="10" width="11.85546875" style="106" customWidth="1"/>
    <col min="11" max="11" width="14.42578125" style="109" customWidth="1"/>
    <col min="12" max="13" width="10.42578125" style="36" customWidth="1"/>
    <col min="14" max="14" width="8.140625" style="36" customWidth="1"/>
    <col min="15" max="16" width="8" style="36" customWidth="1"/>
    <col min="17" max="17" width="8.5703125" style="36" customWidth="1"/>
    <col min="18" max="18" width="8.7109375" style="36" customWidth="1"/>
    <col min="19" max="19" width="7.28515625" style="36" customWidth="1"/>
    <col min="20" max="20" width="8.42578125" style="36" customWidth="1"/>
    <col min="21" max="21" width="6" style="36" customWidth="1"/>
    <col min="22" max="22" width="8.85546875" style="36" customWidth="1"/>
    <col min="23" max="23" width="10.42578125" style="36" customWidth="1"/>
    <col min="24" max="24" width="11" style="36" customWidth="1"/>
    <col min="25" max="25" width="8.85546875" style="36" customWidth="1"/>
    <col min="26" max="26" width="9.28515625" style="36" customWidth="1"/>
    <col min="27" max="27" width="10.42578125" style="36" customWidth="1"/>
    <col min="28" max="28" width="10.5703125" style="36" customWidth="1"/>
    <col min="29" max="29" width="33.140625" style="36" customWidth="1"/>
    <col min="30" max="30" width="8" style="36" customWidth="1"/>
    <col min="31" max="31" width="13" style="36" customWidth="1"/>
    <col min="32" max="32" width="12.85546875" style="36" customWidth="1"/>
    <col min="33" max="33" width="11.28515625" style="36" customWidth="1"/>
    <col min="34" max="34" width="10.28515625" style="36" customWidth="1"/>
    <col min="35" max="35" width="10" style="36" bestFit="1" customWidth="1"/>
    <col min="36" max="36" width="14.5703125" style="36" customWidth="1"/>
    <col min="37" max="37" width="11.7109375" style="36" bestFit="1" customWidth="1"/>
    <col min="38" max="38" width="11.42578125" style="36" customWidth="1"/>
    <col min="39" max="39" width="12" style="36" customWidth="1"/>
    <col min="40" max="40" width="10.28515625" style="36" bestFit="1" customWidth="1"/>
    <col min="41" max="41" width="12.140625" style="36" customWidth="1"/>
    <col min="42" max="42" width="13.140625" style="36" customWidth="1"/>
    <col min="43" max="44" width="10.140625" style="116" customWidth="1"/>
    <col min="45" max="45" width="9.140625" style="112" bestFit="1" customWidth="1"/>
    <col min="46" max="46" width="14.7109375" style="121" customWidth="1"/>
    <col min="47" max="47" width="10.140625" style="124" customWidth="1"/>
    <col min="48" max="48" width="41.28515625" style="36" customWidth="1"/>
    <col min="49" max="16384" width="11.42578125" style="36"/>
  </cols>
  <sheetData>
    <row r="1" spans="1:48" ht="51.75" thickBot="1" x14ac:dyDescent="0.25">
      <c r="A1" s="33" t="s">
        <v>0</v>
      </c>
      <c r="B1" s="33" t="s">
        <v>1</v>
      </c>
      <c r="C1" s="33" t="s">
        <v>2</v>
      </c>
      <c r="D1" s="33" t="s">
        <v>3</v>
      </c>
      <c r="E1" s="33" t="s">
        <v>4</v>
      </c>
      <c r="F1" s="33" t="s">
        <v>5</v>
      </c>
      <c r="G1" s="33" t="s">
        <v>6</v>
      </c>
      <c r="H1" s="98" t="s">
        <v>7</v>
      </c>
      <c r="I1" s="101" t="s">
        <v>8</v>
      </c>
      <c r="J1" s="104" t="s">
        <v>9</v>
      </c>
      <c r="K1" s="107" t="s">
        <v>10</v>
      </c>
      <c r="L1" s="33" t="s">
        <v>11</v>
      </c>
      <c r="M1" s="33" t="s">
        <v>12</v>
      </c>
      <c r="N1" s="33" t="s">
        <v>13</v>
      </c>
      <c r="O1" s="41" t="s">
        <v>14</v>
      </c>
      <c r="P1" s="41" t="s">
        <v>15</v>
      </c>
      <c r="Q1" s="41" t="s">
        <v>16</v>
      </c>
      <c r="R1" s="41" t="s">
        <v>17</v>
      </c>
      <c r="S1" s="41" t="s">
        <v>18</v>
      </c>
      <c r="T1" s="41" t="s">
        <v>19</v>
      </c>
      <c r="U1" s="41" t="s">
        <v>20</v>
      </c>
      <c r="V1" s="41" t="s">
        <v>21</v>
      </c>
      <c r="W1" s="41" t="s">
        <v>22</v>
      </c>
      <c r="X1" s="41" t="s">
        <v>23</v>
      </c>
      <c r="Y1" s="41" t="s">
        <v>24</v>
      </c>
      <c r="Z1" s="41" t="s">
        <v>25</v>
      </c>
      <c r="AA1" s="41" t="s">
        <v>26</v>
      </c>
      <c r="AB1" s="41" t="s">
        <v>27</v>
      </c>
      <c r="AC1" s="41" t="s">
        <v>28</v>
      </c>
      <c r="AD1" s="41" t="s">
        <v>29</v>
      </c>
      <c r="AE1" s="41" t="s">
        <v>30</v>
      </c>
      <c r="AF1" s="41" t="s">
        <v>31</v>
      </c>
      <c r="AG1" s="41" t="s">
        <v>32</v>
      </c>
      <c r="AH1" s="41" t="s">
        <v>33</v>
      </c>
      <c r="AI1" s="41" t="s">
        <v>34</v>
      </c>
      <c r="AJ1" s="33" t="s">
        <v>35</v>
      </c>
      <c r="AK1" s="35" t="s">
        <v>36</v>
      </c>
      <c r="AL1" s="35" t="s">
        <v>37</v>
      </c>
      <c r="AM1" s="33" t="s">
        <v>38</v>
      </c>
      <c r="AN1" s="35" t="s">
        <v>39</v>
      </c>
      <c r="AO1" s="35" t="s">
        <v>40</v>
      </c>
      <c r="AP1" s="35" t="s">
        <v>41</v>
      </c>
      <c r="AQ1" s="113" t="s">
        <v>42</v>
      </c>
      <c r="AR1" s="113" t="s">
        <v>43</v>
      </c>
      <c r="AS1" s="111" t="s">
        <v>44</v>
      </c>
      <c r="AT1" s="117" t="s">
        <v>45</v>
      </c>
      <c r="AU1" s="123" t="s">
        <v>46</v>
      </c>
      <c r="AV1" s="35" t="s">
        <v>47</v>
      </c>
    </row>
    <row r="2" spans="1:48" x14ac:dyDescent="0.2">
      <c r="A2" s="135">
        <v>20</v>
      </c>
      <c r="B2" s="136">
        <v>512</v>
      </c>
      <c r="C2" s="136" t="s">
        <v>48</v>
      </c>
      <c r="D2" s="136" t="s">
        <v>49</v>
      </c>
      <c r="E2" s="136" t="s">
        <v>50</v>
      </c>
      <c r="F2" s="136" t="s">
        <v>51</v>
      </c>
      <c r="G2" s="136">
        <v>0</v>
      </c>
      <c r="H2" s="137" t="s">
        <v>52</v>
      </c>
      <c r="I2" s="138" t="s">
        <v>53</v>
      </c>
      <c r="J2" s="139">
        <v>1</v>
      </c>
      <c r="K2" s="140" t="s">
        <v>54</v>
      </c>
      <c r="L2" s="136">
        <v>4999771.9106000001</v>
      </c>
      <c r="M2" s="136">
        <v>2286156.9341000002</v>
      </c>
      <c r="N2" s="136">
        <v>1991</v>
      </c>
      <c r="O2" s="136">
        <v>0</v>
      </c>
      <c r="P2" s="136">
        <v>0</v>
      </c>
      <c r="Q2" s="136">
        <v>0</v>
      </c>
      <c r="R2" s="136">
        <v>0</v>
      </c>
      <c r="S2" s="136">
        <v>0</v>
      </c>
      <c r="T2" s="136">
        <v>0</v>
      </c>
      <c r="U2" s="136">
        <v>0</v>
      </c>
      <c r="V2" s="136">
        <f t="shared" ref="V2:V24" si="0">+O2*80/86400</f>
        <v>0</v>
      </c>
      <c r="W2" s="136">
        <f t="shared" ref="W2:W24" si="1">+O2*50/86400</f>
        <v>0</v>
      </c>
      <c r="X2" s="136">
        <f t="shared" ref="X2:X24" si="2">+Q2*20/86400</f>
        <v>0</v>
      </c>
      <c r="Y2" s="136">
        <f t="shared" ref="Y2:Y24" si="3">(9.6/86400)*R2</f>
        <v>0</v>
      </c>
      <c r="Z2" s="136">
        <f t="shared" ref="Z2:Z24" si="4">(7/86400)*S2</f>
        <v>0</v>
      </c>
      <c r="AA2" s="136">
        <f t="shared" ref="AA2:AA24" si="5">(2.4/86400)*T2</f>
        <v>0</v>
      </c>
      <c r="AB2" s="136">
        <f t="shared" ref="AB2:AB24" si="6">(2.4/86400)*U2</f>
        <v>0</v>
      </c>
      <c r="AC2" s="136" t="s">
        <v>55</v>
      </c>
      <c r="AD2" s="136">
        <v>7</v>
      </c>
      <c r="AE2" s="136">
        <f t="shared" ref="AE2:AE24" si="7">0.1*AD2</f>
        <v>0.70000000000000007</v>
      </c>
      <c r="AF2" s="136">
        <v>4</v>
      </c>
      <c r="AG2" s="136">
        <v>20</v>
      </c>
      <c r="AH2" s="136">
        <f t="shared" ref="AH2:AH24" si="8">(AF2+(AG2*0.5)  )*185.7/86400</f>
        <v>3.0090277777777775E-2</v>
      </c>
      <c r="AI2" s="136">
        <f t="shared" ref="AI2:AI24" si="9">+V2+W2+X2+Y2+Z2+AA2+AB2+AE2+AH2</f>
        <v>0.7300902777777778</v>
      </c>
      <c r="AJ2" s="141">
        <v>0.37818600000000002</v>
      </c>
      <c r="AK2" s="136">
        <f>+OF!$Q$25</f>
        <v>0.40329614695340504</v>
      </c>
      <c r="AL2" s="142">
        <f t="shared" ref="AL2:AL24" si="10">+AK2*1000</f>
        <v>403.29614695340507</v>
      </c>
      <c r="AM2" s="136">
        <f>+AJ2/Caudales!$X$7*'DISTRIBUCION DE CAUDALES'!AL2</f>
        <v>11.181642385557536</v>
      </c>
      <c r="AN2" s="136">
        <f>+Caudales!$U$11*1000</f>
        <v>125</v>
      </c>
      <c r="AO2" s="136">
        <f>+AJ2/Caudales!$X$7*'DISTRIBUCION DE CAUDALES'!AN2</f>
        <v>3.4657045666151038</v>
      </c>
      <c r="AP2" s="136">
        <f t="shared" ref="AP2:AP24" si="11">+AM2-AO2</f>
        <v>7.7159378189424324</v>
      </c>
      <c r="AQ2" s="143">
        <f>+AP2</f>
        <v>7.7159378189424324</v>
      </c>
      <c r="AR2" s="144">
        <f>+AQ2/AP2</f>
        <v>1</v>
      </c>
      <c r="AS2" s="145">
        <f>IF(G2=0,AI2,IF(AI2&lt;G2,AI2,G2))</f>
        <v>0.7300902777777778</v>
      </c>
      <c r="AT2" s="146">
        <f>+AS2</f>
        <v>0.7300902777777778</v>
      </c>
      <c r="AU2" s="147">
        <f t="shared" ref="AU2:AU25" si="12">+AQ2-AT2</f>
        <v>6.9858475411646541</v>
      </c>
      <c r="AV2" s="148" t="str">
        <f t="shared" ref="AV2:AV24" si="13">IF(AU2&gt;AO2,"La Fuente SI tiene sufiencie oferta para usuarios futuros", "La Fuente NO tiene sufiencie oferta para usuarios futuros")</f>
        <v>La Fuente SI tiene sufiencie oferta para usuarios futuros</v>
      </c>
    </row>
    <row r="3" spans="1:48" x14ac:dyDescent="0.2">
      <c r="A3" s="149">
        <v>23</v>
      </c>
      <c r="B3" s="44">
        <v>0</v>
      </c>
      <c r="C3" s="44" t="s">
        <v>56</v>
      </c>
      <c r="D3" s="44" t="s">
        <v>56</v>
      </c>
      <c r="E3" s="44" t="s">
        <v>57</v>
      </c>
      <c r="F3" s="44" t="s">
        <v>51</v>
      </c>
      <c r="G3" s="44">
        <v>6.149</v>
      </c>
      <c r="H3" s="99" t="s">
        <v>52</v>
      </c>
      <c r="I3" s="102" t="s">
        <v>53</v>
      </c>
      <c r="J3" s="122">
        <v>2</v>
      </c>
      <c r="K3" s="108" t="s">
        <v>54</v>
      </c>
      <c r="L3" s="44">
        <v>4999470.9001000002</v>
      </c>
      <c r="M3" s="44">
        <v>2286479.2710000002</v>
      </c>
      <c r="N3" s="44">
        <v>1800</v>
      </c>
      <c r="O3" s="44">
        <v>0</v>
      </c>
      <c r="P3" s="44">
        <v>0</v>
      </c>
      <c r="Q3" s="44">
        <v>0</v>
      </c>
      <c r="R3" s="44">
        <v>0</v>
      </c>
      <c r="S3" s="44">
        <v>0</v>
      </c>
      <c r="T3" s="44">
        <v>0</v>
      </c>
      <c r="U3" s="44">
        <v>0</v>
      </c>
      <c r="V3" s="44">
        <f t="shared" si="0"/>
        <v>0</v>
      </c>
      <c r="W3" s="44">
        <f t="shared" si="1"/>
        <v>0</v>
      </c>
      <c r="X3" s="44">
        <f t="shared" si="2"/>
        <v>0</v>
      </c>
      <c r="Y3" s="44">
        <f t="shared" si="3"/>
        <v>0</v>
      </c>
      <c r="Z3" s="44">
        <f t="shared" si="4"/>
        <v>0</v>
      </c>
      <c r="AA3" s="44">
        <f t="shared" si="5"/>
        <v>0</v>
      </c>
      <c r="AB3" s="44">
        <f t="shared" si="6"/>
        <v>0</v>
      </c>
      <c r="AC3" s="44" t="s">
        <v>58</v>
      </c>
      <c r="AD3" s="44">
        <v>0</v>
      </c>
      <c r="AE3" s="44">
        <f t="shared" si="7"/>
        <v>0</v>
      </c>
      <c r="AF3" s="44">
        <v>800</v>
      </c>
      <c r="AG3" s="44">
        <v>200</v>
      </c>
      <c r="AH3" s="44">
        <f t="shared" si="8"/>
        <v>1.934375</v>
      </c>
      <c r="AI3" s="44">
        <f t="shared" si="9"/>
        <v>1.934375</v>
      </c>
      <c r="AJ3" s="47">
        <v>1.41</v>
      </c>
      <c r="AK3" s="44">
        <f>+OF!$Q$25</f>
        <v>0.40329614695340504</v>
      </c>
      <c r="AL3" s="45">
        <f t="shared" si="10"/>
        <v>403.29614695340507</v>
      </c>
      <c r="AM3" s="44">
        <f>+AJ3/Caudales!$X$7*'DISTRIBUCION DE CAUDALES'!AL3</f>
        <v>41.688787431676808</v>
      </c>
      <c r="AN3" s="44">
        <f>+Caudales!$U$11*1000</f>
        <v>125</v>
      </c>
      <c r="AO3" s="44">
        <f>+AJ3/Caudales!$X$7*'DISTRIBUCION DE CAUDALES'!AN3</f>
        <v>12.921270060042668</v>
      </c>
      <c r="AP3" s="44">
        <f t="shared" si="11"/>
        <v>28.767517371634142</v>
      </c>
      <c r="AQ3" s="114">
        <f>+AP3-AT3</f>
        <v>21.888427093856365</v>
      </c>
      <c r="AR3" s="115">
        <f>+AQ3/AP3</f>
        <v>0.76087299474229853</v>
      </c>
      <c r="AS3" s="50">
        <f>+G3</f>
        <v>6.149</v>
      </c>
      <c r="AT3" s="118">
        <f>+AT2+AS3</f>
        <v>6.8790902777777774</v>
      </c>
      <c r="AU3" s="40">
        <f t="shared" si="12"/>
        <v>15.009336816078587</v>
      </c>
      <c r="AV3" s="150" t="str">
        <f t="shared" si="13"/>
        <v>La Fuente SI tiene sufiencie oferta para usuarios futuros</v>
      </c>
    </row>
    <row r="4" spans="1:48" x14ac:dyDescent="0.2">
      <c r="A4" s="149">
        <v>22</v>
      </c>
      <c r="B4" s="44">
        <v>0</v>
      </c>
      <c r="C4" s="44" t="s">
        <v>59</v>
      </c>
      <c r="D4" s="44"/>
      <c r="E4" s="44"/>
      <c r="F4" s="44"/>
      <c r="G4" s="44">
        <v>0</v>
      </c>
      <c r="H4" s="99" t="s">
        <v>52</v>
      </c>
      <c r="I4" s="102" t="s">
        <v>53</v>
      </c>
      <c r="J4" s="105">
        <v>3</v>
      </c>
      <c r="K4" s="108" t="s">
        <v>60</v>
      </c>
      <c r="L4" s="44">
        <v>4999371.0732000005</v>
      </c>
      <c r="M4" s="44">
        <v>2286514.4525000001</v>
      </c>
      <c r="N4" s="44">
        <v>0</v>
      </c>
      <c r="O4" s="44">
        <v>0</v>
      </c>
      <c r="P4" s="44">
        <v>0</v>
      </c>
      <c r="Q4" s="44">
        <v>0</v>
      </c>
      <c r="R4" s="44">
        <v>0</v>
      </c>
      <c r="S4" s="44">
        <v>0</v>
      </c>
      <c r="T4" s="44">
        <v>0</v>
      </c>
      <c r="U4" s="44">
        <v>0</v>
      </c>
      <c r="V4" s="44">
        <f t="shared" si="0"/>
        <v>0</v>
      </c>
      <c r="W4" s="44">
        <f t="shared" si="1"/>
        <v>0</v>
      </c>
      <c r="X4" s="44">
        <f t="shared" si="2"/>
        <v>0</v>
      </c>
      <c r="Y4" s="44">
        <f t="shared" si="3"/>
        <v>0</v>
      </c>
      <c r="Z4" s="44">
        <f t="shared" si="4"/>
        <v>0</v>
      </c>
      <c r="AA4" s="44">
        <f t="shared" si="5"/>
        <v>0</v>
      </c>
      <c r="AB4" s="44">
        <f t="shared" si="6"/>
        <v>0</v>
      </c>
      <c r="AC4" s="44"/>
      <c r="AD4" s="44">
        <v>15</v>
      </c>
      <c r="AE4" s="44">
        <f t="shared" si="7"/>
        <v>1.5</v>
      </c>
      <c r="AF4" s="44">
        <v>100</v>
      </c>
      <c r="AG4" s="44">
        <v>50</v>
      </c>
      <c r="AH4" s="44">
        <f t="shared" si="8"/>
        <v>0.26866319444444442</v>
      </c>
      <c r="AI4" s="44">
        <f t="shared" si="9"/>
        <v>1.7686631944444444</v>
      </c>
      <c r="AJ4" s="47">
        <v>1.02458</v>
      </c>
      <c r="AK4" s="44">
        <f>+OF!$Q$25</f>
        <v>0.40329614695340504</v>
      </c>
      <c r="AL4" s="45">
        <f t="shared" si="10"/>
        <v>403.29614695340507</v>
      </c>
      <c r="AM4" s="44">
        <f>+AJ4/Caudales!$X$7*'DISTRIBUCION DE CAUDALES'!AL4</f>
        <v>30.293260870033635</v>
      </c>
      <c r="AN4" s="44">
        <f>+Caudales!$U$11*1000</f>
        <v>125</v>
      </c>
      <c r="AO4" s="44">
        <f>+AJ4/Caudales!$X$7*'DISTRIBUCION DE CAUDALES'!AN4</f>
        <v>9.3892729632046219</v>
      </c>
      <c r="AP4" s="44">
        <f t="shared" si="11"/>
        <v>20.903987906829013</v>
      </c>
      <c r="AQ4" s="114">
        <f t="shared" ref="AQ4:AQ7" si="14">+AP4-AT4</f>
        <v>12.256234434606791</v>
      </c>
      <c r="AR4" s="115">
        <f t="shared" ref="AR4:AR11" si="15">+AQ4/AP4</f>
        <v>0.58631082687351088</v>
      </c>
      <c r="AS4" s="50">
        <f t="shared" ref="AS4:AS25" si="16">IF(G4=0,AI4,IF(AI4&lt;G4,AI4,G4))</f>
        <v>1.7686631944444444</v>
      </c>
      <c r="AT4" s="118">
        <f>+AS4+AT3</f>
        <v>8.647753472222222</v>
      </c>
      <c r="AU4" s="40">
        <f t="shared" si="12"/>
        <v>3.6084809623845686</v>
      </c>
      <c r="AV4" s="150" t="str">
        <f t="shared" si="13"/>
        <v>La Fuente NO tiene sufiencie oferta para usuarios futuros</v>
      </c>
    </row>
    <row r="5" spans="1:48" x14ac:dyDescent="0.2">
      <c r="A5" s="149">
        <v>18</v>
      </c>
      <c r="B5" s="44">
        <v>503</v>
      </c>
      <c r="C5" s="44" t="s">
        <v>61</v>
      </c>
      <c r="D5" s="44" t="s">
        <v>62</v>
      </c>
      <c r="E5" s="44" t="s">
        <v>63</v>
      </c>
      <c r="F5" s="44" t="s">
        <v>64</v>
      </c>
      <c r="G5" s="44">
        <v>0.13</v>
      </c>
      <c r="H5" s="99" t="s">
        <v>52</v>
      </c>
      <c r="I5" s="102" t="s">
        <v>53</v>
      </c>
      <c r="J5" s="105">
        <v>4</v>
      </c>
      <c r="K5" s="108" t="s">
        <v>60</v>
      </c>
      <c r="L5" s="44">
        <v>4999432.4084999999</v>
      </c>
      <c r="M5" s="44">
        <v>2286697.1422999999</v>
      </c>
      <c r="N5" s="44">
        <v>1926</v>
      </c>
      <c r="O5" s="44">
        <v>0</v>
      </c>
      <c r="P5" s="44">
        <v>0</v>
      </c>
      <c r="Q5" s="44">
        <v>0</v>
      </c>
      <c r="R5" s="44">
        <v>0</v>
      </c>
      <c r="S5" s="44">
        <v>0</v>
      </c>
      <c r="T5" s="44">
        <v>0</v>
      </c>
      <c r="U5" s="44">
        <v>0</v>
      </c>
      <c r="V5" s="44">
        <f t="shared" si="0"/>
        <v>0</v>
      </c>
      <c r="W5" s="44">
        <f t="shared" si="1"/>
        <v>0</v>
      </c>
      <c r="X5" s="44">
        <f t="shared" si="2"/>
        <v>0</v>
      </c>
      <c r="Y5" s="44">
        <f t="shared" si="3"/>
        <v>0</v>
      </c>
      <c r="Z5" s="44">
        <f t="shared" si="4"/>
        <v>0</v>
      </c>
      <c r="AA5" s="44">
        <f t="shared" si="5"/>
        <v>0</v>
      </c>
      <c r="AB5" s="44">
        <f t="shared" si="6"/>
        <v>0</v>
      </c>
      <c r="AC5" s="44" t="s">
        <v>58</v>
      </c>
      <c r="AD5" s="44">
        <v>5</v>
      </c>
      <c r="AE5" s="44">
        <f t="shared" si="7"/>
        <v>0.5</v>
      </c>
      <c r="AF5" s="44">
        <v>6</v>
      </c>
      <c r="AG5" s="44">
        <v>15</v>
      </c>
      <c r="AH5" s="44">
        <f t="shared" si="8"/>
        <v>2.9015624999999996E-2</v>
      </c>
      <c r="AI5" s="44">
        <f t="shared" si="9"/>
        <v>0.52901562499999999</v>
      </c>
      <c r="AJ5" s="47">
        <v>3.04359</v>
      </c>
      <c r="AK5" s="44">
        <f>+OF!$Q$25</f>
        <v>0.40329614695340504</v>
      </c>
      <c r="AL5" s="45">
        <f t="shared" si="10"/>
        <v>403.29614695340507</v>
      </c>
      <c r="AM5" s="44">
        <f>+AJ5/Caudales!$X$7*'DISTRIBUCION DE CAUDALES'!AL5</f>
        <v>89.988352155444844</v>
      </c>
      <c r="AN5" s="44">
        <f>+Caudales!$U$11*1000</f>
        <v>125</v>
      </c>
      <c r="AO5" s="44">
        <f>+AJ5/Caudales!$X$7*'DISTRIBUCION DE CAUDALES'!AN5</f>
        <v>27.891523646840614</v>
      </c>
      <c r="AP5" s="44">
        <f t="shared" si="11"/>
        <v>62.096828508604233</v>
      </c>
      <c r="AQ5" s="114">
        <f t="shared" si="14"/>
        <v>53.31907503638201</v>
      </c>
      <c r="AR5" s="115">
        <f t="shared" si="15"/>
        <v>0.85864409369947192</v>
      </c>
      <c r="AS5" s="50">
        <f t="shared" si="16"/>
        <v>0.13</v>
      </c>
      <c r="AT5" s="118">
        <f>+AS5+AT4</f>
        <v>8.7777534722222228</v>
      </c>
      <c r="AU5" s="40">
        <f t="shared" si="12"/>
        <v>44.541321564159787</v>
      </c>
      <c r="AV5" s="150" t="str">
        <f t="shared" si="13"/>
        <v>La Fuente SI tiene sufiencie oferta para usuarios futuros</v>
      </c>
    </row>
    <row r="6" spans="1:48" x14ac:dyDescent="0.2">
      <c r="A6" s="149">
        <v>19</v>
      </c>
      <c r="B6" s="44">
        <v>504</v>
      </c>
      <c r="C6" s="44" t="s">
        <v>61</v>
      </c>
      <c r="D6" s="44" t="s">
        <v>65</v>
      </c>
      <c r="E6" s="44" t="s">
        <v>66</v>
      </c>
      <c r="F6" s="44" t="s">
        <v>64</v>
      </c>
      <c r="G6" s="44">
        <v>0.13</v>
      </c>
      <c r="H6" s="99" t="s">
        <v>52</v>
      </c>
      <c r="I6" s="102" t="s">
        <v>53</v>
      </c>
      <c r="J6" s="105">
        <v>5</v>
      </c>
      <c r="K6" s="108" t="s">
        <v>60</v>
      </c>
      <c r="L6" s="44">
        <v>4999432.4084999999</v>
      </c>
      <c r="M6" s="44">
        <v>2286697.1422999999</v>
      </c>
      <c r="N6" s="44">
        <v>1926</v>
      </c>
      <c r="O6" s="44">
        <v>0</v>
      </c>
      <c r="P6" s="44">
        <v>0</v>
      </c>
      <c r="Q6" s="44">
        <v>0</v>
      </c>
      <c r="R6" s="44">
        <v>0</v>
      </c>
      <c r="S6" s="44">
        <v>0</v>
      </c>
      <c r="T6" s="44">
        <v>0</v>
      </c>
      <c r="U6" s="44">
        <v>0</v>
      </c>
      <c r="V6" s="44">
        <f t="shared" si="0"/>
        <v>0</v>
      </c>
      <c r="W6" s="44">
        <f t="shared" si="1"/>
        <v>0</v>
      </c>
      <c r="X6" s="44">
        <f t="shared" si="2"/>
        <v>0</v>
      </c>
      <c r="Y6" s="44">
        <f t="shared" si="3"/>
        <v>0</v>
      </c>
      <c r="Z6" s="44">
        <f t="shared" si="4"/>
        <v>0</v>
      </c>
      <c r="AA6" s="44">
        <f t="shared" si="5"/>
        <v>0</v>
      </c>
      <c r="AB6" s="44">
        <f t="shared" si="6"/>
        <v>0</v>
      </c>
      <c r="AC6" s="44" t="s">
        <v>58</v>
      </c>
      <c r="AD6" s="44">
        <v>5</v>
      </c>
      <c r="AE6" s="44">
        <f t="shared" si="7"/>
        <v>0.5</v>
      </c>
      <c r="AF6" s="44"/>
      <c r="AG6" s="44">
        <v>15</v>
      </c>
      <c r="AH6" s="44">
        <f t="shared" si="8"/>
        <v>1.6119791666666668E-2</v>
      </c>
      <c r="AI6" s="44">
        <f t="shared" si="9"/>
        <v>0.51611979166666666</v>
      </c>
      <c r="AJ6" s="47">
        <v>3.04359</v>
      </c>
      <c r="AK6" s="44">
        <f>+OF!$Q$25</f>
        <v>0.40329614695340504</v>
      </c>
      <c r="AL6" s="45">
        <f t="shared" si="10"/>
        <v>403.29614695340507</v>
      </c>
      <c r="AM6" s="44">
        <f>+AJ6/Caudales!$X$7*'DISTRIBUCION DE CAUDALES'!AL6</f>
        <v>89.988352155444844</v>
      </c>
      <c r="AN6" s="44">
        <f>+Caudales!$U$11*1000</f>
        <v>125</v>
      </c>
      <c r="AO6" s="44">
        <f>+AJ6/Caudales!$X$7*'DISTRIBUCION DE CAUDALES'!AN6</f>
        <v>27.891523646840614</v>
      </c>
      <c r="AP6" s="44">
        <f t="shared" si="11"/>
        <v>62.096828508604233</v>
      </c>
      <c r="AQ6" s="114">
        <f t="shared" si="14"/>
        <v>53.189075036382008</v>
      </c>
      <c r="AR6" s="115">
        <f t="shared" si="15"/>
        <v>0.85655058903712045</v>
      </c>
      <c r="AS6" s="50">
        <f t="shared" si="16"/>
        <v>0.13</v>
      </c>
      <c r="AT6" s="118">
        <f>+AS6+AT5</f>
        <v>8.9077534722222236</v>
      </c>
      <c r="AU6" s="40">
        <f t="shared" si="12"/>
        <v>44.281321564159782</v>
      </c>
      <c r="AV6" s="150" t="str">
        <f t="shared" si="13"/>
        <v>La Fuente SI tiene sufiencie oferta para usuarios futuros</v>
      </c>
    </row>
    <row r="7" spans="1:48" ht="13.5" thickBot="1" x14ac:dyDescent="0.25">
      <c r="A7" s="151">
        <v>23</v>
      </c>
      <c r="B7" s="152">
        <v>0</v>
      </c>
      <c r="C7" s="152" t="s">
        <v>67</v>
      </c>
      <c r="D7" s="152"/>
      <c r="E7" s="152"/>
      <c r="F7" s="152"/>
      <c r="G7" s="152">
        <v>0</v>
      </c>
      <c r="H7" s="153" t="s">
        <v>52</v>
      </c>
      <c r="I7" s="154" t="s">
        <v>53</v>
      </c>
      <c r="J7" s="155">
        <v>6</v>
      </c>
      <c r="K7" s="156" t="s">
        <v>60</v>
      </c>
      <c r="L7" s="152">
        <v>4999504.7374999998</v>
      </c>
      <c r="M7" s="152">
        <v>2286881.8062999998</v>
      </c>
      <c r="N7" s="152">
        <v>0</v>
      </c>
      <c r="O7" s="152">
        <v>0</v>
      </c>
      <c r="P7" s="152">
        <v>0</v>
      </c>
      <c r="Q7" s="152">
        <v>0</v>
      </c>
      <c r="R7" s="152">
        <v>0</v>
      </c>
      <c r="S7" s="152">
        <v>0</v>
      </c>
      <c r="T7" s="152">
        <v>0</v>
      </c>
      <c r="U7" s="152">
        <v>0</v>
      </c>
      <c r="V7" s="152">
        <f t="shared" si="0"/>
        <v>0</v>
      </c>
      <c r="W7" s="152">
        <f t="shared" si="1"/>
        <v>0</v>
      </c>
      <c r="X7" s="152">
        <f t="shared" si="2"/>
        <v>0</v>
      </c>
      <c r="Y7" s="152">
        <f t="shared" si="3"/>
        <v>0</v>
      </c>
      <c r="Z7" s="152">
        <f t="shared" si="4"/>
        <v>0</v>
      </c>
      <c r="AA7" s="152">
        <f t="shared" si="5"/>
        <v>0</v>
      </c>
      <c r="AB7" s="152">
        <f t="shared" si="6"/>
        <v>0</v>
      </c>
      <c r="AC7" s="152"/>
      <c r="AD7" s="152">
        <v>15</v>
      </c>
      <c r="AE7" s="152">
        <f t="shared" si="7"/>
        <v>1.5</v>
      </c>
      <c r="AF7" s="152">
        <v>100</v>
      </c>
      <c r="AG7" s="152">
        <v>50</v>
      </c>
      <c r="AH7" s="152">
        <f t="shared" si="8"/>
        <v>0.26866319444444442</v>
      </c>
      <c r="AI7" s="152">
        <f t="shared" si="9"/>
        <v>1.7686631944444444</v>
      </c>
      <c r="AJ7" s="157">
        <v>3.9676800000000001</v>
      </c>
      <c r="AK7" s="152">
        <f>+OF!$Q$25</f>
        <v>0.40329614695340504</v>
      </c>
      <c r="AL7" s="158">
        <f t="shared" si="10"/>
        <v>403.29614695340507</v>
      </c>
      <c r="AM7" s="152">
        <f>+AJ7/Caudales!$X$7*'DISTRIBUCION DE CAUDALES'!AL7</f>
        <v>117.310473841784</v>
      </c>
      <c r="AN7" s="152">
        <f>+Caudales!$U$11*1000</f>
        <v>125</v>
      </c>
      <c r="AO7" s="152">
        <f>+AJ7/Caudales!$X$7*'DISTRIBUCION DE CAUDALES'!AN7</f>
        <v>36.359904107680919</v>
      </c>
      <c r="AP7" s="152">
        <f t="shared" si="11"/>
        <v>80.950569734103084</v>
      </c>
      <c r="AQ7" s="159">
        <f t="shared" si="14"/>
        <v>70.274153067436416</v>
      </c>
      <c r="AR7" s="160">
        <f t="shared" si="15"/>
        <v>0.86811190209364419</v>
      </c>
      <c r="AS7" s="161">
        <f t="shared" si="16"/>
        <v>1.7686631944444444</v>
      </c>
      <c r="AT7" s="162">
        <f>+AS7+AT6</f>
        <v>10.676416666666668</v>
      </c>
      <c r="AU7" s="163">
        <f t="shared" si="12"/>
        <v>59.597736400769747</v>
      </c>
      <c r="AV7" s="164" t="str">
        <f t="shared" si="13"/>
        <v>La Fuente SI tiene sufiencie oferta para usuarios futuros</v>
      </c>
    </row>
    <row r="8" spans="1:48" x14ac:dyDescent="0.2">
      <c r="A8" s="135">
        <v>8</v>
      </c>
      <c r="B8" s="136">
        <v>85</v>
      </c>
      <c r="C8" s="136" t="s">
        <v>68</v>
      </c>
      <c r="D8" s="136" t="s">
        <v>69</v>
      </c>
      <c r="E8" s="136" t="s">
        <v>70</v>
      </c>
      <c r="F8" s="136" t="s">
        <v>71</v>
      </c>
      <c r="G8" s="136">
        <v>0.32</v>
      </c>
      <c r="H8" s="137" t="s">
        <v>72</v>
      </c>
      <c r="I8" s="138" t="s">
        <v>53</v>
      </c>
      <c r="J8" s="139">
        <v>1</v>
      </c>
      <c r="K8" s="140" t="s">
        <v>54</v>
      </c>
      <c r="L8" s="136">
        <v>4999811.4818000002</v>
      </c>
      <c r="M8" s="136">
        <v>2289209.8764</v>
      </c>
      <c r="N8" s="136">
        <v>1962.1</v>
      </c>
      <c r="O8" s="136">
        <v>0</v>
      </c>
      <c r="P8" s="136">
        <v>0</v>
      </c>
      <c r="Q8" s="136">
        <v>0</v>
      </c>
      <c r="R8" s="136">
        <v>0</v>
      </c>
      <c r="S8" s="136">
        <v>0</v>
      </c>
      <c r="T8" s="136">
        <v>400</v>
      </c>
      <c r="U8" s="136">
        <v>0</v>
      </c>
      <c r="V8" s="136">
        <f t="shared" si="0"/>
        <v>0</v>
      </c>
      <c r="W8" s="136">
        <f t="shared" si="1"/>
        <v>0</v>
      </c>
      <c r="X8" s="136">
        <f t="shared" si="2"/>
        <v>0</v>
      </c>
      <c r="Y8" s="136">
        <f t="shared" si="3"/>
        <v>0</v>
      </c>
      <c r="Z8" s="136">
        <f t="shared" si="4"/>
        <v>0</v>
      </c>
      <c r="AA8" s="136">
        <f t="shared" si="5"/>
        <v>1.111111111111111E-2</v>
      </c>
      <c r="AB8" s="136">
        <f t="shared" si="6"/>
        <v>0</v>
      </c>
      <c r="AC8" s="136" t="s">
        <v>73</v>
      </c>
      <c r="AD8" s="136">
        <v>7</v>
      </c>
      <c r="AE8" s="136">
        <f t="shared" si="7"/>
        <v>0.70000000000000007</v>
      </c>
      <c r="AF8" s="136">
        <v>4</v>
      </c>
      <c r="AG8" s="136">
        <v>12</v>
      </c>
      <c r="AH8" s="136">
        <f t="shared" si="8"/>
        <v>2.1493055555555557E-2</v>
      </c>
      <c r="AI8" s="136">
        <f t="shared" si="9"/>
        <v>0.73260416666666672</v>
      </c>
      <c r="AJ8" s="136">
        <v>1.1771199999999999</v>
      </c>
      <c r="AK8" s="136">
        <f>+OF!$Q$25</f>
        <v>0.40329614695340504</v>
      </c>
      <c r="AL8" s="142">
        <f t="shared" si="10"/>
        <v>403.29614695340507</v>
      </c>
      <c r="AM8" s="136">
        <f>+AJ8/Caudales!$X$7*'DISTRIBUCION DE CAUDALES'!AL8</f>
        <v>34.803337206791063</v>
      </c>
      <c r="AN8" s="136">
        <f>+Caudales!$U$11*1000</f>
        <v>125</v>
      </c>
      <c r="AO8" s="136">
        <f>+AJ8/Caudales!$X$7*'DISTRIBUCION DE CAUDALES'!AN8</f>
        <v>10.787152775232217</v>
      </c>
      <c r="AP8" s="136">
        <f t="shared" si="11"/>
        <v>24.016184431558848</v>
      </c>
      <c r="AQ8" s="143">
        <f>+AP8</f>
        <v>24.016184431558848</v>
      </c>
      <c r="AR8" s="144">
        <f t="shared" si="15"/>
        <v>1</v>
      </c>
      <c r="AS8" s="145">
        <f t="shared" si="16"/>
        <v>0.32</v>
      </c>
      <c r="AT8" s="167">
        <f>+AS8</f>
        <v>0.32</v>
      </c>
      <c r="AU8" s="147">
        <f t="shared" si="12"/>
        <v>23.696184431558848</v>
      </c>
      <c r="AV8" s="148" t="str">
        <f t="shared" si="13"/>
        <v>La Fuente SI tiene sufiencie oferta para usuarios futuros</v>
      </c>
    </row>
    <row r="9" spans="1:48" x14ac:dyDescent="0.2">
      <c r="A9" s="149">
        <v>12</v>
      </c>
      <c r="B9" s="44">
        <v>90</v>
      </c>
      <c r="C9" s="44" t="s">
        <v>74</v>
      </c>
      <c r="D9" s="44" t="s">
        <v>75</v>
      </c>
      <c r="E9" s="44" t="s">
        <v>76</v>
      </c>
      <c r="F9" s="44" t="s">
        <v>77</v>
      </c>
      <c r="G9" s="44">
        <v>0.16800000000000001</v>
      </c>
      <c r="H9" s="99" t="s">
        <v>72</v>
      </c>
      <c r="I9" s="102" t="s">
        <v>53</v>
      </c>
      <c r="J9" s="105">
        <v>2</v>
      </c>
      <c r="K9" s="108" t="s">
        <v>54</v>
      </c>
      <c r="L9" s="44">
        <v>4999810.1831999999</v>
      </c>
      <c r="M9" s="44">
        <v>2288610.4627999999</v>
      </c>
      <c r="N9" s="44">
        <v>1881.08</v>
      </c>
      <c r="O9" s="44">
        <v>0</v>
      </c>
      <c r="P9" s="44">
        <v>0</v>
      </c>
      <c r="Q9" s="44">
        <v>5</v>
      </c>
      <c r="R9" s="44">
        <v>0</v>
      </c>
      <c r="S9" s="44">
        <v>0</v>
      </c>
      <c r="T9" s="44">
        <v>0</v>
      </c>
      <c r="U9" s="44">
        <v>8000</v>
      </c>
      <c r="V9" s="44">
        <f t="shared" si="0"/>
        <v>0</v>
      </c>
      <c r="W9" s="44">
        <f t="shared" si="1"/>
        <v>0</v>
      </c>
      <c r="X9" s="44">
        <f t="shared" si="2"/>
        <v>1.1574074074074073E-3</v>
      </c>
      <c r="Y9" s="44">
        <f t="shared" si="3"/>
        <v>0</v>
      </c>
      <c r="Z9" s="44">
        <f t="shared" si="4"/>
        <v>0</v>
      </c>
      <c r="AA9" s="44">
        <f t="shared" si="5"/>
        <v>0</v>
      </c>
      <c r="AB9" s="44">
        <f t="shared" si="6"/>
        <v>0.22222222222222221</v>
      </c>
      <c r="AC9" s="44" t="s">
        <v>78</v>
      </c>
      <c r="AD9" s="44">
        <v>4</v>
      </c>
      <c r="AE9" s="44">
        <f t="shared" si="7"/>
        <v>0.4</v>
      </c>
      <c r="AF9" s="44">
        <v>6</v>
      </c>
      <c r="AG9" s="44">
        <v>10</v>
      </c>
      <c r="AH9" s="44">
        <f t="shared" si="8"/>
        <v>2.3642361111111111E-2</v>
      </c>
      <c r="AI9" s="44">
        <f t="shared" si="9"/>
        <v>0.64702199074074074</v>
      </c>
      <c r="AJ9" s="47">
        <v>1.46356</v>
      </c>
      <c r="AK9" s="44">
        <f>+OF!$Q$25</f>
        <v>0.40329614695340504</v>
      </c>
      <c r="AL9" s="45">
        <f t="shared" si="10"/>
        <v>403.29614695340507</v>
      </c>
      <c r="AM9" s="44">
        <f>+AJ9/Caudales!$X$7*'DISTRIBUCION DE CAUDALES'!AL9</f>
        <v>43.272370023762349</v>
      </c>
      <c r="AN9" s="44">
        <f>+Caudales!$U$11*1000</f>
        <v>125</v>
      </c>
      <c r="AO9" s="44">
        <f>+AJ9/Caudales!$X$7*'DISTRIBUCION DE CAUDALES'!AN9</f>
        <v>13.412095041897906</v>
      </c>
      <c r="AP9" s="44">
        <f t="shared" si="11"/>
        <v>29.860274981864443</v>
      </c>
      <c r="AQ9" s="114">
        <f>+AP9-AT9</f>
        <v>29.372274981864443</v>
      </c>
      <c r="AR9" s="115">
        <f t="shared" si="15"/>
        <v>0.98365721681074991</v>
      </c>
      <c r="AS9" s="50">
        <f t="shared" si="16"/>
        <v>0.16800000000000001</v>
      </c>
      <c r="AT9" s="118">
        <f>+AT8+AS9</f>
        <v>0.48799999999999999</v>
      </c>
      <c r="AU9" s="40">
        <f t="shared" si="12"/>
        <v>28.884274981864444</v>
      </c>
      <c r="AV9" s="150" t="str">
        <f t="shared" si="13"/>
        <v>La Fuente SI tiene sufiencie oferta para usuarios futuros</v>
      </c>
    </row>
    <row r="10" spans="1:48" x14ac:dyDescent="0.2">
      <c r="A10" s="149">
        <v>11</v>
      </c>
      <c r="B10" s="44">
        <v>89</v>
      </c>
      <c r="C10" s="44" t="s">
        <v>79</v>
      </c>
      <c r="D10" s="44" t="s">
        <v>80</v>
      </c>
      <c r="E10" s="44" t="s">
        <v>81</v>
      </c>
      <c r="F10" s="44" t="s">
        <v>82</v>
      </c>
      <c r="G10" s="44">
        <v>0.32600000000000001</v>
      </c>
      <c r="H10" s="99" t="s">
        <v>72</v>
      </c>
      <c r="I10" s="102" t="s">
        <v>53</v>
      </c>
      <c r="J10" s="105">
        <v>3</v>
      </c>
      <c r="K10" s="108" t="s">
        <v>60</v>
      </c>
      <c r="L10" s="44">
        <v>4999857.9718000004</v>
      </c>
      <c r="M10" s="44">
        <v>2288534.4331999999</v>
      </c>
      <c r="N10" s="44">
        <v>1961.41</v>
      </c>
      <c r="O10" s="44">
        <v>0</v>
      </c>
      <c r="P10" s="44">
        <v>0</v>
      </c>
      <c r="Q10" s="44">
        <v>0</v>
      </c>
      <c r="R10" s="44">
        <v>0</v>
      </c>
      <c r="S10" s="44">
        <v>0</v>
      </c>
      <c r="T10" s="44">
        <v>0</v>
      </c>
      <c r="U10" s="44">
        <v>0</v>
      </c>
      <c r="V10" s="44">
        <f t="shared" si="0"/>
        <v>0</v>
      </c>
      <c r="W10" s="44">
        <f t="shared" si="1"/>
        <v>0</v>
      </c>
      <c r="X10" s="44">
        <f t="shared" si="2"/>
        <v>0</v>
      </c>
      <c r="Y10" s="44">
        <f t="shared" si="3"/>
        <v>0</v>
      </c>
      <c r="Z10" s="44">
        <f t="shared" si="4"/>
        <v>0</v>
      </c>
      <c r="AA10" s="44">
        <f t="shared" si="5"/>
        <v>0</v>
      </c>
      <c r="AB10" s="44">
        <f t="shared" si="6"/>
        <v>0</v>
      </c>
      <c r="AC10" s="44" t="s">
        <v>58</v>
      </c>
      <c r="AD10" s="44">
        <v>5</v>
      </c>
      <c r="AE10" s="44">
        <f t="shared" si="7"/>
        <v>0.5</v>
      </c>
      <c r="AF10" s="44">
        <v>2</v>
      </c>
      <c r="AG10" s="44">
        <v>4</v>
      </c>
      <c r="AH10" s="44">
        <f t="shared" si="8"/>
        <v>8.5972222222222214E-3</v>
      </c>
      <c r="AI10" s="44">
        <f t="shared" si="9"/>
        <v>0.50859722222222226</v>
      </c>
      <c r="AJ10" s="47">
        <v>1.46356</v>
      </c>
      <c r="AK10" s="44">
        <f>+OF!$Q$25</f>
        <v>0.40329614695340504</v>
      </c>
      <c r="AL10" s="45">
        <f t="shared" si="10"/>
        <v>403.29614695340507</v>
      </c>
      <c r="AM10" s="44">
        <f>+AJ10/Caudales!$X$7*'DISTRIBUCION DE CAUDALES'!AL10</f>
        <v>43.272370023762349</v>
      </c>
      <c r="AN10" s="44">
        <f>+Caudales!$U$11*1000</f>
        <v>125</v>
      </c>
      <c r="AO10" s="44">
        <f>+AJ10/Caudales!$X$7*'DISTRIBUCION DE CAUDALES'!AN10</f>
        <v>13.412095041897906</v>
      </c>
      <c r="AP10" s="44">
        <f t="shared" si="11"/>
        <v>29.860274981864443</v>
      </c>
      <c r="AQ10" s="114">
        <f t="shared" ref="AQ10:AQ11" si="17">+AP10-AT10</f>
        <v>29.046274981864443</v>
      </c>
      <c r="AR10" s="115">
        <f t="shared" si="15"/>
        <v>0.97273970181137381</v>
      </c>
      <c r="AS10" s="50">
        <f t="shared" si="16"/>
        <v>0.32600000000000001</v>
      </c>
      <c r="AT10" s="119">
        <f>+AS10+AT9</f>
        <v>0.81400000000000006</v>
      </c>
      <c r="AU10" s="40">
        <f t="shared" si="12"/>
        <v>28.232274981864443</v>
      </c>
      <c r="AV10" s="150" t="str">
        <f t="shared" si="13"/>
        <v>La Fuente SI tiene sufiencie oferta para usuarios futuros</v>
      </c>
    </row>
    <row r="11" spans="1:48" ht="13.5" thickBot="1" x14ac:dyDescent="0.25">
      <c r="A11" s="151">
        <v>1</v>
      </c>
      <c r="B11" s="152">
        <v>70</v>
      </c>
      <c r="C11" s="152" t="s">
        <v>83</v>
      </c>
      <c r="D11" s="152" t="s">
        <v>80</v>
      </c>
      <c r="E11" s="152" t="s">
        <v>81</v>
      </c>
      <c r="F11" s="152" t="s">
        <v>82</v>
      </c>
      <c r="G11" s="152">
        <v>0.32600000000000001</v>
      </c>
      <c r="H11" s="153" t="s">
        <v>72</v>
      </c>
      <c r="I11" s="154" t="s">
        <v>53</v>
      </c>
      <c r="J11" s="155">
        <v>4</v>
      </c>
      <c r="K11" s="156" t="s">
        <v>60</v>
      </c>
      <c r="L11" s="152">
        <v>4999857.9718000004</v>
      </c>
      <c r="M11" s="152">
        <v>2288534.4331999999</v>
      </c>
      <c r="N11" s="152">
        <v>1961.41</v>
      </c>
      <c r="O11" s="152">
        <v>0</v>
      </c>
      <c r="P11" s="152">
        <v>0</v>
      </c>
      <c r="Q11" s="152">
        <v>0</v>
      </c>
      <c r="R11" s="152">
        <v>0</v>
      </c>
      <c r="S11" s="152">
        <v>0</v>
      </c>
      <c r="T11" s="152">
        <v>0</v>
      </c>
      <c r="U11" s="152">
        <v>0</v>
      </c>
      <c r="V11" s="152">
        <f t="shared" si="0"/>
        <v>0</v>
      </c>
      <c r="W11" s="152">
        <f t="shared" si="1"/>
        <v>0</v>
      </c>
      <c r="X11" s="152">
        <f t="shared" si="2"/>
        <v>0</v>
      </c>
      <c r="Y11" s="152">
        <f t="shared" si="3"/>
        <v>0</v>
      </c>
      <c r="Z11" s="152">
        <f t="shared" si="4"/>
        <v>0</v>
      </c>
      <c r="AA11" s="152">
        <f t="shared" si="5"/>
        <v>0</v>
      </c>
      <c r="AB11" s="152">
        <f t="shared" si="6"/>
        <v>0</v>
      </c>
      <c r="AC11" s="152" t="s">
        <v>84</v>
      </c>
      <c r="AD11" s="152">
        <v>12</v>
      </c>
      <c r="AE11" s="152">
        <f t="shared" si="7"/>
        <v>1.2000000000000002</v>
      </c>
      <c r="AF11" s="152">
        <v>5</v>
      </c>
      <c r="AG11" s="152">
        <v>0</v>
      </c>
      <c r="AH11" s="152">
        <f t="shared" si="8"/>
        <v>1.0746527777777778E-2</v>
      </c>
      <c r="AI11" s="152">
        <f t="shared" si="9"/>
        <v>1.210746527777778</v>
      </c>
      <c r="AJ11" s="157">
        <v>1.46356</v>
      </c>
      <c r="AK11" s="152">
        <f>+OF!$Q$25</f>
        <v>0.40329614695340504</v>
      </c>
      <c r="AL11" s="158">
        <f t="shared" si="10"/>
        <v>403.29614695340507</v>
      </c>
      <c r="AM11" s="152">
        <f>+AJ11/Caudales!$X$7*'DISTRIBUCION DE CAUDALES'!AL11</f>
        <v>43.272370023762349</v>
      </c>
      <c r="AN11" s="152">
        <f>+Caudales!$U$11*1000</f>
        <v>125</v>
      </c>
      <c r="AO11" s="152">
        <f>+AJ11/Caudales!$X$7*'DISTRIBUCION DE CAUDALES'!AN11</f>
        <v>13.412095041897906</v>
      </c>
      <c r="AP11" s="152">
        <f t="shared" si="11"/>
        <v>29.860274981864443</v>
      </c>
      <c r="AQ11" s="159">
        <f t="shared" si="17"/>
        <v>28.720274981864442</v>
      </c>
      <c r="AR11" s="160">
        <f t="shared" si="15"/>
        <v>0.96182218681199771</v>
      </c>
      <c r="AS11" s="161">
        <f t="shared" si="16"/>
        <v>0.32600000000000001</v>
      </c>
      <c r="AT11" s="168">
        <f>+AS11+AT10</f>
        <v>1.1400000000000001</v>
      </c>
      <c r="AU11" s="163">
        <f t="shared" si="12"/>
        <v>27.580274981864441</v>
      </c>
      <c r="AV11" s="164" t="str">
        <f t="shared" si="13"/>
        <v>La Fuente SI tiene sufiencie oferta para usuarios futuros</v>
      </c>
    </row>
    <row r="12" spans="1:48" x14ac:dyDescent="0.2">
      <c r="A12" s="135">
        <v>21</v>
      </c>
      <c r="B12" s="136">
        <v>0</v>
      </c>
      <c r="C12" s="136" t="s">
        <v>85</v>
      </c>
      <c r="D12" s="136"/>
      <c r="E12" s="136"/>
      <c r="F12" s="136" t="s">
        <v>58</v>
      </c>
      <c r="G12" s="136">
        <v>0</v>
      </c>
      <c r="H12" s="137" t="s">
        <v>86</v>
      </c>
      <c r="I12" s="138" t="s">
        <v>53</v>
      </c>
      <c r="J12" s="139">
        <v>1</v>
      </c>
      <c r="K12" s="140" t="s">
        <v>87</v>
      </c>
      <c r="L12" s="136">
        <v>4999894.1485000001</v>
      </c>
      <c r="M12" s="136">
        <v>2290935.0170999998</v>
      </c>
      <c r="N12" s="136">
        <v>0</v>
      </c>
      <c r="O12" s="136">
        <v>0</v>
      </c>
      <c r="P12" s="136">
        <v>0</v>
      </c>
      <c r="Q12" s="136">
        <v>0</v>
      </c>
      <c r="R12" s="136">
        <v>0</v>
      </c>
      <c r="S12" s="136">
        <v>0</v>
      </c>
      <c r="T12" s="136">
        <v>0</v>
      </c>
      <c r="U12" s="136">
        <v>0</v>
      </c>
      <c r="V12" s="136">
        <f t="shared" si="0"/>
        <v>0</v>
      </c>
      <c r="W12" s="136">
        <f t="shared" si="1"/>
        <v>0</v>
      </c>
      <c r="X12" s="136">
        <f t="shared" si="2"/>
        <v>0</v>
      </c>
      <c r="Y12" s="136">
        <f t="shared" si="3"/>
        <v>0</v>
      </c>
      <c r="Z12" s="136">
        <f t="shared" si="4"/>
        <v>0</v>
      </c>
      <c r="AA12" s="136">
        <f t="shared" si="5"/>
        <v>0</v>
      </c>
      <c r="AB12" s="136">
        <f t="shared" si="6"/>
        <v>0</v>
      </c>
      <c r="AC12" s="136"/>
      <c r="AD12" s="136">
        <v>15</v>
      </c>
      <c r="AE12" s="136">
        <f t="shared" si="7"/>
        <v>1.5</v>
      </c>
      <c r="AF12" s="136">
        <v>0</v>
      </c>
      <c r="AG12" s="136">
        <v>0</v>
      </c>
      <c r="AH12" s="136">
        <f t="shared" si="8"/>
        <v>0</v>
      </c>
      <c r="AI12" s="136">
        <f t="shared" si="9"/>
        <v>1.5</v>
      </c>
      <c r="AJ12" s="141">
        <v>1.38408</v>
      </c>
      <c r="AK12" s="136">
        <f>+OF!$Q$25</f>
        <v>0.40329614695340504</v>
      </c>
      <c r="AL12" s="142">
        <f t="shared" si="10"/>
        <v>403.29614695340507</v>
      </c>
      <c r="AM12" s="136">
        <f>+AJ12/Caudales!$X$7*'DISTRIBUCION DE CAUDALES'!AL12</f>
        <v>40.92242333931577</v>
      </c>
      <c r="AN12" s="136">
        <f>+Caudales!$U$11*1000</f>
        <v>125</v>
      </c>
      <c r="AO12" s="136">
        <f>+AJ12/Caudales!$X$7*'DISTRIBUCION DE CAUDALES'!AN12</f>
        <v>12.683738627449543</v>
      </c>
      <c r="AP12" s="136">
        <f t="shared" si="11"/>
        <v>28.238684711866227</v>
      </c>
      <c r="AQ12" s="143">
        <f>+AP12-AT12</f>
        <v>26.738684711866227</v>
      </c>
      <c r="AR12" s="144">
        <f>+AQ12/AP12</f>
        <v>0.94688137867236843</v>
      </c>
      <c r="AS12" s="145">
        <f t="shared" si="16"/>
        <v>1.5</v>
      </c>
      <c r="AT12" s="146">
        <f>+AS12</f>
        <v>1.5</v>
      </c>
      <c r="AU12" s="147">
        <f t="shared" si="12"/>
        <v>25.238684711866227</v>
      </c>
      <c r="AV12" s="148" t="str">
        <f t="shared" si="13"/>
        <v>La Fuente SI tiene sufiencie oferta para usuarios futuros</v>
      </c>
    </row>
    <row r="13" spans="1:48" x14ac:dyDescent="0.2">
      <c r="A13" s="149">
        <v>4</v>
      </c>
      <c r="B13" s="44">
        <v>76</v>
      </c>
      <c r="C13" s="44" t="s">
        <v>88</v>
      </c>
      <c r="D13" s="44" t="s">
        <v>89</v>
      </c>
      <c r="E13" s="44" t="s">
        <v>90</v>
      </c>
      <c r="F13" s="44" t="s">
        <v>91</v>
      </c>
      <c r="G13" s="44">
        <v>0.38800000000000001</v>
      </c>
      <c r="H13" s="99" t="s">
        <v>86</v>
      </c>
      <c r="I13" s="102" t="s">
        <v>53</v>
      </c>
      <c r="J13" s="105">
        <v>2</v>
      </c>
      <c r="K13" s="108" t="s">
        <v>87</v>
      </c>
      <c r="L13" s="44">
        <v>4999855.8732000003</v>
      </c>
      <c r="M13" s="44">
        <v>2290791.2404</v>
      </c>
      <c r="N13" s="44">
        <v>1972.57</v>
      </c>
      <c r="O13" s="44">
        <v>0</v>
      </c>
      <c r="P13" s="44">
        <v>0</v>
      </c>
      <c r="Q13" s="44">
        <v>1</v>
      </c>
      <c r="R13" s="44">
        <v>0</v>
      </c>
      <c r="S13" s="44">
        <v>0</v>
      </c>
      <c r="T13" s="44">
        <v>0</v>
      </c>
      <c r="U13" s="44">
        <v>600</v>
      </c>
      <c r="V13" s="44">
        <f t="shared" si="0"/>
        <v>0</v>
      </c>
      <c r="W13" s="44">
        <f t="shared" si="1"/>
        <v>0</v>
      </c>
      <c r="X13" s="44">
        <f t="shared" si="2"/>
        <v>2.3148148148148149E-4</v>
      </c>
      <c r="Y13" s="44">
        <f t="shared" si="3"/>
        <v>0</v>
      </c>
      <c r="Z13" s="44">
        <f t="shared" si="4"/>
        <v>0</v>
      </c>
      <c r="AA13" s="44">
        <f t="shared" si="5"/>
        <v>0</v>
      </c>
      <c r="AB13" s="44">
        <f t="shared" si="6"/>
        <v>1.6666666666666666E-2</v>
      </c>
      <c r="AC13" s="44" t="s">
        <v>92</v>
      </c>
      <c r="AD13" s="44">
        <v>10</v>
      </c>
      <c r="AE13" s="44">
        <f t="shared" si="7"/>
        <v>1</v>
      </c>
      <c r="AF13" s="44">
        <v>8</v>
      </c>
      <c r="AG13" s="44">
        <v>6</v>
      </c>
      <c r="AH13" s="44">
        <f t="shared" si="8"/>
        <v>2.3642361111111111E-2</v>
      </c>
      <c r="AI13" s="44">
        <f t="shared" si="9"/>
        <v>1.0405405092592592</v>
      </c>
      <c r="AJ13" s="172">
        <v>1.76</v>
      </c>
      <c r="AK13" s="44">
        <f>+OF!$Q$25</f>
        <v>0.40329614695340504</v>
      </c>
      <c r="AL13" s="45">
        <f t="shared" si="10"/>
        <v>403.29614695340507</v>
      </c>
      <c r="AM13" s="44">
        <f>+AJ13/Caudales!$X$7*'DISTRIBUCION DE CAUDALES'!AL13</f>
        <v>52.037067999823535</v>
      </c>
      <c r="AN13" s="44">
        <f>+Caudales!$U$11*1000</f>
        <v>125</v>
      </c>
      <c r="AO13" s="44">
        <f>+AJ13/Caudales!$X$7*'DISTRIBUCION DE CAUDALES'!AN13</f>
        <v>16.128677521755385</v>
      </c>
      <c r="AP13" s="44">
        <f t="shared" si="11"/>
        <v>35.908390478068149</v>
      </c>
      <c r="AQ13" s="131">
        <f t="shared" ref="AQ13:AQ21" si="18">+AP13-AT13</f>
        <v>34.020390478068151</v>
      </c>
      <c r="AR13" s="173">
        <f t="shared" ref="AR13:AR24" si="19">+AQ13/AP13</f>
        <v>0.94742175923610006</v>
      </c>
      <c r="AS13" s="50">
        <f t="shared" si="16"/>
        <v>0.38800000000000001</v>
      </c>
      <c r="AT13" s="119">
        <f>+AT12+AS13</f>
        <v>1.8879999999999999</v>
      </c>
      <c r="AU13" s="40">
        <f t="shared" si="12"/>
        <v>32.132390478068153</v>
      </c>
      <c r="AV13" s="150" t="str">
        <f t="shared" si="13"/>
        <v>La Fuente SI tiene sufiencie oferta para usuarios futuros</v>
      </c>
    </row>
    <row r="14" spans="1:48" x14ac:dyDescent="0.2">
      <c r="A14" s="149">
        <v>14</v>
      </c>
      <c r="B14" s="44">
        <v>107</v>
      </c>
      <c r="C14" s="44" t="s">
        <v>93</v>
      </c>
      <c r="D14" s="44" t="s">
        <v>94</v>
      </c>
      <c r="E14" s="44" t="s">
        <v>95</v>
      </c>
      <c r="F14" s="44" t="s">
        <v>96</v>
      </c>
      <c r="G14" s="44">
        <v>3.3000000000000002E-2</v>
      </c>
      <c r="H14" s="99" t="s">
        <v>86</v>
      </c>
      <c r="I14" s="102" t="s">
        <v>53</v>
      </c>
      <c r="J14" s="105">
        <v>3</v>
      </c>
      <c r="K14" s="108" t="s">
        <v>87</v>
      </c>
      <c r="L14" s="44">
        <v>4999468.4312000005</v>
      </c>
      <c r="M14" s="44">
        <v>2290414.4492000001</v>
      </c>
      <c r="N14" s="44">
        <v>1931</v>
      </c>
      <c r="O14" s="44">
        <v>0</v>
      </c>
      <c r="P14" s="44">
        <v>0</v>
      </c>
      <c r="Q14" s="44">
        <v>2</v>
      </c>
      <c r="R14" s="44">
        <v>0</v>
      </c>
      <c r="S14" s="44">
        <v>1</v>
      </c>
      <c r="T14" s="44">
        <v>0</v>
      </c>
      <c r="U14" s="44">
        <v>0</v>
      </c>
      <c r="V14" s="44">
        <f t="shared" si="0"/>
        <v>0</v>
      </c>
      <c r="W14" s="44">
        <f t="shared" si="1"/>
        <v>0</v>
      </c>
      <c r="X14" s="44">
        <f t="shared" si="2"/>
        <v>4.6296296296296298E-4</v>
      </c>
      <c r="Y14" s="44">
        <f t="shared" si="3"/>
        <v>0</v>
      </c>
      <c r="Z14" s="44">
        <f t="shared" si="4"/>
        <v>8.1018518518518516E-5</v>
      </c>
      <c r="AA14" s="44">
        <f t="shared" si="5"/>
        <v>0</v>
      </c>
      <c r="AB14" s="44">
        <f t="shared" si="6"/>
        <v>0</v>
      </c>
      <c r="AC14" s="44" t="s">
        <v>73</v>
      </c>
      <c r="AD14" s="44">
        <v>3</v>
      </c>
      <c r="AE14" s="44">
        <f t="shared" si="7"/>
        <v>0.30000000000000004</v>
      </c>
      <c r="AF14" s="44">
        <v>6</v>
      </c>
      <c r="AG14" s="44">
        <v>0</v>
      </c>
      <c r="AH14" s="44">
        <f t="shared" si="8"/>
        <v>1.2895833333333332E-2</v>
      </c>
      <c r="AI14" s="44">
        <f t="shared" si="9"/>
        <v>0.31343981481481487</v>
      </c>
      <c r="AJ14" s="47">
        <v>1.95841</v>
      </c>
      <c r="AK14" s="44">
        <f>+OF!$Q$25</f>
        <v>0.40329614695340504</v>
      </c>
      <c r="AL14" s="45">
        <f t="shared" si="10"/>
        <v>403.29614695340507</v>
      </c>
      <c r="AM14" s="44">
        <f>+AJ14/Caudales!$X$7*'DISTRIBUCION DE CAUDALES'!AL14</f>
        <v>57.903360421326362</v>
      </c>
      <c r="AN14" s="44">
        <f>+Caudales!$U$11*1000</f>
        <v>125</v>
      </c>
      <c r="AO14" s="44">
        <f>+AJ14/Caudales!$X$7*'DISTRIBUCION DE CAUDALES'!AN14</f>
        <v>17.946910991693731</v>
      </c>
      <c r="AP14" s="44">
        <f t="shared" si="11"/>
        <v>39.956449429632627</v>
      </c>
      <c r="AQ14" s="131">
        <f t="shared" si="18"/>
        <v>38.035449429632628</v>
      </c>
      <c r="AR14" s="173">
        <f t="shared" si="19"/>
        <v>0.95192265510520213</v>
      </c>
      <c r="AS14" s="50">
        <f t="shared" si="16"/>
        <v>3.3000000000000002E-2</v>
      </c>
      <c r="AT14" s="119">
        <f t="shared" ref="AT14:AT21" si="20">+AT13+AS14</f>
        <v>1.9209999999999998</v>
      </c>
      <c r="AU14" s="40">
        <f t="shared" si="12"/>
        <v>36.114449429632629</v>
      </c>
      <c r="AV14" s="150" t="str">
        <f t="shared" si="13"/>
        <v>La Fuente SI tiene sufiencie oferta para usuarios futuros</v>
      </c>
    </row>
    <row r="15" spans="1:48" x14ac:dyDescent="0.2">
      <c r="A15" s="149">
        <v>15</v>
      </c>
      <c r="B15" s="44">
        <v>109</v>
      </c>
      <c r="C15" s="44" t="s">
        <v>97</v>
      </c>
      <c r="D15" s="44" t="s">
        <v>98</v>
      </c>
      <c r="E15" s="44" t="s">
        <v>99</v>
      </c>
      <c r="F15" s="44" t="s">
        <v>96</v>
      </c>
      <c r="G15" s="44">
        <v>3.4000000000000002E-2</v>
      </c>
      <c r="H15" s="99" t="s">
        <v>86</v>
      </c>
      <c r="I15" s="102" t="s">
        <v>53</v>
      </c>
      <c r="J15" s="105">
        <v>4</v>
      </c>
      <c r="K15" s="108" t="s">
        <v>87</v>
      </c>
      <c r="L15" s="44">
        <v>4999468.4312000005</v>
      </c>
      <c r="M15" s="44">
        <v>2290414.4492000001</v>
      </c>
      <c r="N15" s="44">
        <v>1931</v>
      </c>
      <c r="O15" s="44">
        <v>0</v>
      </c>
      <c r="P15" s="44">
        <v>0</v>
      </c>
      <c r="Q15" s="44">
        <v>3</v>
      </c>
      <c r="R15" s="44">
        <v>0</v>
      </c>
      <c r="S15" s="44">
        <v>0</v>
      </c>
      <c r="T15" s="44">
        <v>20000</v>
      </c>
      <c r="U15" s="44">
        <v>0</v>
      </c>
      <c r="V15" s="44">
        <f t="shared" si="0"/>
        <v>0</v>
      </c>
      <c r="W15" s="44">
        <f t="shared" si="1"/>
        <v>0</v>
      </c>
      <c r="X15" s="44">
        <f t="shared" si="2"/>
        <v>6.9444444444444447E-4</v>
      </c>
      <c r="Y15" s="44">
        <f t="shared" si="3"/>
        <v>0</v>
      </c>
      <c r="Z15" s="44">
        <f t="shared" si="4"/>
        <v>0</v>
      </c>
      <c r="AA15" s="44">
        <f t="shared" si="5"/>
        <v>0.55555555555555547</v>
      </c>
      <c r="AB15" s="44">
        <f t="shared" si="6"/>
        <v>0</v>
      </c>
      <c r="AC15" s="44" t="s">
        <v>73</v>
      </c>
      <c r="AD15" s="44">
        <v>3</v>
      </c>
      <c r="AE15" s="44">
        <f t="shared" si="7"/>
        <v>0.30000000000000004</v>
      </c>
      <c r="AF15" s="44">
        <v>3</v>
      </c>
      <c r="AG15" s="44">
        <v>10</v>
      </c>
      <c r="AH15" s="44">
        <f t="shared" si="8"/>
        <v>1.7194444444444443E-2</v>
      </c>
      <c r="AI15" s="44">
        <f t="shared" si="9"/>
        <v>0.87344444444444436</v>
      </c>
      <c r="AJ15" s="47">
        <v>1.95841</v>
      </c>
      <c r="AK15" s="44">
        <f>+OF!$Q$25</f>
        <v>0.40329614695340504</v>
      </c>
      <c r="AL15" s="45">
        <f t="shared" si="10"/>
        <v>403.29614695340507</v>
      </c>
      <c r="AM15" s="44">
        <f>+AJ15/Caudales!$X$7*'DISTRIBUCION DE CAUDALES'!AL15</f>
        <v>57.903360421326362</v>
      </c>
      <c r="AN15" s="44">
        <f>+Caudales!$U$11*1000</f>
        <v>125</v>
      </c>
      <c r="AO15" s="44">
        <f>+AJ15/Caudales!$X$7*'DISTRIBUCION DE CAUDALES'!AN15</f>
        <v>17.946910991693731</v>
      </c>
      <c r="AP15" s="44">
        <f t="shared" si="11"/>
        <v>39.956449429632627</v>
      </c>
      <c r="AQ15" s="131">
        <f t="shared" si="18"/>
        <v>38.001449429632629</v>
      </c>
      <c r="AR15" s="173">
        <f t="shared" si="19"/>
        <v>0.95107172864688705</v>
      </c>
      <c r="AS15" s="50">
        <f t="shared" si="16"/>
        <v>3.4000000000000002E-2</v>
      </c>
      <c r="AT15" s="119">
        <f t="shared" si="20"/>
        <v>1.9549999999999998</v>
      </c>
      <c r="AU15" s="40">
        <f t="shared" si="12"/>
        <v>36.046449429632631</v>
      </c>
      <c r="AV15" s="150" t="str">
        <f t="shared" si="13"/>
        <v>La Fuente SI tiene sufiencie oferta para usuarios futuros</v>
      </c>
    </row>
    <row r="16" spans="1:48" x14ac:dyDescent="0.2">
      <c r="A16" s="149">
        <v>16</v>
      </c>
      <c r="B16" s="44">
        <v>110</v>
      </c>
      <c r="C16" s="44" t="s">
        <v>100</v>
      </c>
      <c r="D16" s="44" t="s">
        <v>101</v>
      </c>
      <c r="E16" s="44" t="s">
        <v>102</v>
      </c>
      <c r="F16" s="44" t="s">
        <v>51</v>
      </c>
      <c r="G16" s="44">
        <v>0.02</v>
      </c>
      <c r="H16" s="99" t="s">
        <v>86</v>
      </c>
      <c r="I16" s="102" t="s">
        <v>53</v>
      </c>
      <c r="J16" s="105">
        <v>5</v>
      </c>
      <c r="K16" s="108" t="s">
        <v>87</v>
      </c>
      <c r="L16" s="44">
        <v>4999468.4312000005</v>
      </c>
      <c r="M16" s="44">
        <v>2290414.4492000001</v>
      </c>
      <c r="N16" s="44">
        <v>1931</v>
      </c>
      <c r="O16" s="44">
        <v>0</v>
      </c>
      <c r="P16" s="44">
        <v>0</v>
      </c>
      <c r="Q16" s="44">
        <v>0</v>
      </c>
      <c r="R16" s="44">
        <v>0</v>
      </c>
      <c r="S16" s="44">
        <v>0</v>
      </c>
      <c r="T16" s="44">
        <v>0</v>
      </c>
      <c r="U16" s="44">
        <v>0</v>
      </c>
      <c r="V16" s="44">
        <f t="shared" si="0"/>
        <v>0</v>
      </c>
      <c r="W16" s="44">
        <f t="shared" si="1"/>
        <v>0</v>
      </c>
      <c r="X16" s="44">
        <f t="shared" si="2"/>
        <v>0</v>
      </c>
      <c r="Y16" s="44">
        <f t="shared" si="3"/>
        <v>0</v>
      </c>
      <c r="Z16" s="44">
        <f t="shared" si="4"/>
        <v>0</v>
      </c>
      <c r="AA16" s="44">
        <f t="shared" si="5"/>
        <v>0</v>
      </c>
      <c r="AB16" s="44">
        <f t="shared" si="6"/>
        <v>0</v>
      </c>
      <c r="AC16" s="44" t="s">
        <v>58</v>
      </c>
      <c r="AD16" s="44">
        <v>5</v>
      </c>
      <c r="AE16" s="44">
        <f t="shared" si="7"/>
        <v>0.5</v>
      </c>
      <c r="AF16" s="44">
        <v>4</v>
      </c>
      <c r="AG16" s="44">
        <v>2</v>
      </c>
      <c r="AH16" s="44">
        <f t="shared" si="8"/>
        <v>1.0746527777777778E-2</v>
      </c>
      <c r="AI16" s="44">
        <f t="shared" si="9"/>
        <v>0.51074652777777774</v>
      </c>
      <c r="AJ16" s="47">
        <v>1.95841</v>
      </c>
      <c r="AK16" s="44">
        <f>+OF!$Q$25</f>
        <v>0.40329614695340504</v>
      </c>
      <c r="AL16" s="45">
        <f t="shared" si="10"/>
        <v>403.29614695340507</v>
      </c>
      <c r="AM16" s="44">
        <f>+AJ16/Caudales!$X$7*'DISTRIBUCION DE CAUDALES'!AL16</f>
        <v>57.903360421326362</v>
      </c>
      <c r="AN16" s="44">
        <f>+Caudales!$U$11*1000</f>
        <v>125</v>
      </c>
      <c r="AO16" s="44">
        <f>+AJ16/Caudales!$X$7*'DISTRIBUCION DE CAUDALES'!AN16</f>
        <v>17.946910991693731</v>
      </c>
      <c r="AP16" s="44">
        <f t="shared" si="11"/>
        <v>39.956449429632627</v>
      </c>
      <c r="AQ16" s="131">
        <f t="shared" si="18"/>
        <v>37.981449429632626</v>
      </c>
      <c r="AR16" s="173">
        <f t="shared" si="19"/>
        <v>0.95057118367140758</v>
      </c>
      <c r="AS16" s="50">
        <f t="shared" si="16"/>
        <v>0.02</v>
      </c>
      <c r="AT16" s="119">
        <f t="shared" si="20"/>
        <v>1.9749999999999999</v>
      </c>
      <c r="AU16" s="40">
        <f t="shared" si="12"/>
        <v>36.006449429632625</v>
      </c>
      <c r="AV16" s="150" t="str">
        <f t="shared" si="13"/>
        <v>La Fuente SI tiene sufiencie oferta para usuarios futuros</v>
      </c>
    </row>
    <row r="17" spans="1:48" x14ac:dyDescent="0.2">
      <c r="A17" s="149">
        <v>17</v>
      </c>
      <c r="B17" s="44">
        <v>111</v>
      </c>
      <c r="C17" s="44" t="s">
        <v>103</v>
      </c>
      <c r="D17" s="44" t="s">
        <v>104</v>
      </c>
      <c r="E17" s="44" t="s">
        <v>105</v>
      </c>
      <c r="F17" s="44" t="s">
        <v>96</v>
      </c>
      <c r="G17" s="44">
        <v>0.02</v>
      </c>
      <c r="H17" s="99" t="s">
        <v>86</v>
      </c>
      <c r="I17" s="102" t="s">
        <v>53</v>
      </c>
      <c r="J17" s="105">
        <v>6</v>
      </c>
      <c r="K17" s="108" t="s">
        <v>87</v>
      </c>
      <c r="L17" s="44">
        <v>4999468.4312000005</v>
      </c>
      <c r="M17" s="44">
        <v>2290414.4492000001</v>
      </c>
      <c r="N17" s="44">
        <v>1931</v>
      </c>
      <c r="O17" s="44">
        <v>0</v>
      </c>
      <c r="P17" s="44">
        <v>0</v>
      </c>
      <c r="Q17" s="44">
        <v>0</v>
      </c>
      <c r="R17" s="44">
        <v>0</v>
      </c>
      <c r="S17" s="44">
        <v>0</v>
      </c>
      <c r="T17" s="44">
        <v>0</v>
      </c>
      <c r="U17" s="44">
        <v>0</v>
      </c>
      <c r="V17" s="44">
        <f t="shared" si="0"/>
        <v>0</v>
      </c>
      <c r="W17" s="44">
        <f t="shared" si="1"/>
        <v>0</v>
      </c>
      <c r="X17" s="44">
        <f t="shared" si="2"/>
        <v>0</v>
      </c>
      <c r="Y17" s="44">
        <f t="shared" si="3"/>
        <v>0</v>
      </c>
      <c r="Z17" s="44">
        <f t="shared" si="4"/>
        <v>0</v>
      </c>
      <c r="AA17" s="44">
        <f t="shared" si="5"/>
        <v>0</v>
      </c>
      <c r="AB17" s="44">
        <f t="shared" si="6"/>
        <v>0</v>
      </c>
      <c r="AC17" s="44" t="s">
        <v>73</v>
      </c>
      <c r="AD17" s="44">
        <v>2</v>
      </c>
      <c r="AE17" s="44">
        <f t="shared" si="7"/>
        <v>0.2</v>
      </c>
      <c r="AF17" s="44">
        <v>2</v>
      </c>
      <c r="AG17" s="44">
        <v>2</v>
      </c>
      <c r="AH17" s="44">
        <f t="shared" si="8"/>
        <v>6.447916666666666E-3</v>
      </c>
      <c r="AI17" s="44">
        <f t="shared" si="9"/>
        <v>0.20644791666666668</v>
      </c>
      <c r="AJ17" s="47">
        <v>1.95841</v>
      </c>
      <c r="AK17" s="44">
        <f>+OF!$Q$25</f>
        <v>0.40329614695340504</v>
      </c>
      <c r="AL17" s="45">
        <f t="shared" si="10"/>
        <v>403.29614695340507</v>
      </c>
      <c r="AM17" s="44">
        <f>+AJ17/Caudales!$X$7*'DISTRIBUCION DE CAUDALES'!AL17</f>
        <v>57.903360421326362</v>
      </c>
      <c r="AN17" s="44">
        <f>+Caudales!$U$11*1000</f>
        <v>125</v>
      </c>
      <c r="AO17" s="44">
        <f>+AJ17/Caudales!$X$7*'DISTRIBUCION DE CAUDALES'!AN17</f>
        <v>17.946910991693731</v>
      </c>
      <c r="AP17" s="44">
        <f t="shared" si="11"/>
        <v>39.956449429632627</v>
      </c>
      <c r="AQ17" s="131">
        <f t="shared" si="18"/>
        <v>37.96144942963263</v>
      </c>
      <c r="AR17" s="173">
        <f t="shared" si="19"/>
        <v>0.95007063869592834</v>
      </c>
      <c r="AS17" s="50">
        <f t="shared" si="16"/>
        <v>0.02</v>
      </c>
      <c r="AT17" s="119">
        <f t="shared" si="20"/>
        <v>1.9949999999999999</v>
      </c>
      <c r="AU17" s="40">
        <f t="shared" si="12"/>
        <v>35.966449429632632</v>
      </c>
      <c r="AV17" s="150" t="str">
        <f t="shared" si="13"/>
        <v>La Fuente SI tiene sufiencie oferta para usuarios futuros</v>
      </c>
    </row>
    <row r="18" spans="1:48" x14ac:dyDescent="0.2">
      <c r="A18" s="149">
        <v>3</v>
      </c>
      <c r="B18" s="44">
        <v>73</v>
      </c>
      <c r="C18" s="44" t="s">
        <v>106</v>
      </c>
      <c r="D18" s="44" t="s">
        <v>107</v>
      </c>
      <c r="E18" s="44" t="s">
        <v>108</v>
      </c>
      <c r="F18" s="44" t="s">
        <v>96</v>
      </c>
      <c r="G18" s="44">
        <v>3.5000000000000003E-2</v>
      </c>
      <c r="H18" s="99" t="s">
        <v>86</v>
      </c>
      <c r="I18" s="102" t="s">
        <v>53</v>
      </c>
      <c r="J18" s="105">
        <v>7</v>
      </c>
      <c r="K18" s="108" t="s">
        <v>87</v>
      </c>
      <c r="L18" s="44">
        <v>4999390.2123999996</v>
      </c>
      <c r="M18" s="44">
        <v>2290278.7511</v>
      </c>
      <c r="N18" s="44">
        <v>1900.99</v>
      </c>
      <c r="O18" s="44">
        <v>0</v>
      </c>
      <c r="P18" s="44">
        <v>0</v>
      </c>
      <c r="Q18" s="44">
        <v>0</v>
      </c>
      <c r="R18" s="44">
        <v>0</v>
      </c>
      <c r="S18" s="44">
        <v>0</v>
      </c>
      <c r="T18" s="44">
        <v>0</v>
      </c>
      <c r="U18" s="44">
        <v>0</v>
      </c>
      <c r="V18" s="44">
        <f t="shared" si="0"/>
        <v>0</v>
      </c>
      <c r="W18" s="44">
        <f t="shared" si="1"/>
        <v>0</v>
      </c>
      <c r="X18" s="44">
        <f t="shared" si="2"/>
        <v>0</v>
      </c>
      <c r="Y18" s="44">
        <f t="shared" si="3"/>
        <v>0</v>
      </c>
      <c r="Z18" s="44">
        <f t="shared" si="4"/>
        <v>0</v>
      </c>
      <c r="AA18" s="44">
        <f t="shared" si="5"/>
        <v>0</v>
      </c>
      <c r="AB18" s="44">
        <f t="shared" si="6"/>
        <v>0</v>
      </c>
      <c r="AC18" s="44" t="s">
        <v>109</v>
      </c>
      <c r="AD18" s="44">
        <v>5.5</v>
      </c>
      <c r="AE18" s="44">
        <f t="shared" si="7"/>
        <v>0.55000000000000004</v>
      </c>
      <c r="AF18" s="44">
        <v>5</v>
      </c>
      <c r="AG18" s="44">
        <v>5</v>
      </c>
      <c r="AH18" s="44">
        <f t="shared" si="8"/>
        <v>1.6119791666666668E-2</v>
      </c>
      <c r="AI18" s="44">
        <f t="shared" si="9"/>
        <v>0.56611979166666671</v>
      </c>
      <c r="AJ18" s="44">
        <v>2.4354200000000001</v>
      </c>
      <c r="AK18" s="44">
        <f>+OF!$Q$25</f>
        <v>0.40329614695340504</v>
      </c>
      <c r="AL18" s="45">
        <f t="shared" si="10"/>
        <v>403.29614695340507</v>
      </c>
      <c r="AM18" s="44">
        <f>+AJ18/Caudales!$X$7*'DISTRIBUCION DE CAUDALES'!AL18</f>
        <v>72.006884175074006</v>
      </c>
      <c r="AN18" s="44">
        <f>+Caudales!$U$11*1000</f>
        <v>125</v>
      </c>
      <c r="AO18" s="44">
        <f>+AJ18/Caudales!$X$7*'DISTRIBUCION DE CAUDALES'!AN18</f>
        <v>22.318240801155401</v>
      </c>
      <c r="AP18" s="44">
        <f t="shared" si="11"/>
        <v>49.688643373918609</v>
      </c>
      <c r="AQ18" s="131">
        <f t="shared" si="18"/>
        <v>47.658643373918608</v>
      </c>
      <c r="AR18" s="173">
        <f t="shared" si="19"/>
        <v>0.95914559420099721</v>
      </c>
      <c r="AS18" s="50">
        <f t="shared" si="16"/>
        <v>3.5000000000000003E-2</v>
      </c>
      <c r="AT18" s="119">
        <f t="shared" si="20"/>
        <v>2.0299999999999998</v>
      </c>
      <c r="AU18" s="40">
        <f t="shared" si="12"/>
        <v>45.628643373918607</v>
      </c>
      <c r="AV18" s="150" t="str">
        <f t="shared" si="13"/>
        <v>La Fuente SI tiene sufiencie oferta para usuarios futuros</v>
      </c>
    </row>
    <row r="19" spans="1:48" x14ac:dyDescent="0.2">
      <c r="A19" s="149">
        <v>2</v>
      </c>
      <c r="B19" s="44">
        <v>72</v>
      </c>
      <c r="C19" s="44" t="s">
        <v>110</v>
      </c>
      <c r="D19" s="44" t="s">
        <v>111</v>
      </c>
      <c r="E19" s="44" t="s">
        <v>112</v>
      </c>
      <c r="F19" s="44" t="s">
        <v>113</v>
      </c>
      <c r="G19" s="44">
        <v>0</v>
      </c>
      <c r="H19" s="99" t="s">
        <v>86</v>
      </c>
      <c r="I19" s="102" t="s">
        <v>53</v>
      </c>
      <c r="J19" s="105">
        <v>8</v>
      </c>
      <c r="K19" s="108" t="s">
        <v>87</v>
      </c>
      <c r="L19" s="44">
        <v>4999390.2123999996</v>
      </c>
      <c r="M19" s="44">
        <v>2290278.7511</v>
      </c>
      <c r="N19" s="44">
        <v>1900.99</v>
      </c>
      <c r="O19" s="44">
        <v>0</v>
      </c>
      <c r="P19" s="44">
        <v>0</v>
      </c>
      <c r="Q19" s="44">
        <v>0</v>
      </c>
      <c r="R19" s="44">
        <v>0</v>
      </c>
      <c r="S19" s="44">
        <v>0</v>
      </c>
      <c r="T19" s="44">
        <v>0</v>
      </c>
      <c r="U19" s="44">
        <v>0</v>
      </c>
      <c r="V19" s="44">
        <f t="shared" si="0"/>
        <v>0</v>
      </c>
      <c r="W19" s="44">
        <f t="shared" si="1"/>
        <v>0</v>
      </c>
      <c r="X19" s="44">
        <f t="shared" si="2"/>
        <v>0</v>
      </c>
      <c r="Y19" s="44">
        <f t="shared" si="3"/>
        <v>0</v>
      </c>
      <c r="Z19" s="44">
        <f t="shared" si="4"/>
        <v>0</v>
      </c>
      <c r="AA19" s="44">
        <f t="shared" si="5"/>
        <v>0</v>
      </c>
      <c r="AB19" s="44">
        <f t="shared" si="6"/>
        <v>0</v>
      </c>
      <c r="AC19" s="44" t="s">
        <v>114</v>
      </c>
      <c r="AD19" s="44">
        <v>3.5</v>
      </c>
      <c r="AE19" s="44">
        <f t="shared" si="7"/>
        <v>0.35000000000000003</v>
      </c>
      <c r="AF19" s="44">
        <v>5</v>
      </c>
      <c r="AG19" s="44">
        <v>0</v>
      </c>
      <c r="AH19" s="44">
        <f t="shared" si="8"/>
        <v>1.0746527777777778E-2</v>
      </c>
      <c r="AI19" s="44">
        <f t="shared" si="9"/>
        <v>0.36074652777777783</v>
      </c>
      <c r="AJ19" s="44">
        <v>2.4354200000000001</v>
      </c>
      <c r="AK19" s="44">
        <f>+OF!$Q$25</f>
        <v>0.40329614695340504</v>
      </c>
      <c r="AL19" s="45">
        <f t="shared" si="10"/>
        <v>403.29614695340507</v>
      </c>
      <c r="AM19" s="44">
        <f>+AJ19/Caudales!$X$7*'DISTRIBUCION DE CAUDALES'!AL19</f>
        <v>72.006884175074006</v>
      </c>
      <c r="AN19" s="44">
        <f>+Caudales!$U$11*1000</f>
        <v>125</v>
      </c>
      <c r="AO19" s="44">
        <f>+AJ19/Caudales!$X$7*'DISTRIBUCION DE CAUDALES'!AN19</f>
        <v>22.318240801155401</v>
      </c>
      <c r="AP19" s="44">
        <f t="shared" si="11"/>
        <v>49.688643373918609</v>
      </c>
      <c r="AQ19" s="131">
        <f t="shared" si="18"/>
        <v>47.29789684614083</v>
      </c>
      <c r="AR19" s="173">
        <f t="shared" si="19"/>
        <v>0.95188545378897038</v>
      </c>
      <c r="AS19" s="50">
        <f t="shared" si="16"/>
        <v>0.36074652777777783</v>
      </c>
      <c r="AT19" s="119">
        <f t="shared" si="20"/>
        <v>2.3907465277777775</v>
      </c>
      <c r="AU19" s="40">
        <f t="shared" si="12"/>
        <v>44.907150318363051</v>
      </c>
      <c r="AV19" s="150" t="str">
        <f t="shared" si="13"/>
        <v>La Fuente SI tiene sufiencie oferta para usuarios futuros</v>
      </c>
    </row>
    <row r="20" spans="1:48" x14ac:dyDescent="0.2">
      <c r="A20" s="149">
        <v>9</v>
      </c>
      <c r="B20" s="44">
        <v>86</v>
      </c>
      <c r="C20" s="44" t="s">
        <v>110</v>
      </c>
      <c r="D20" s="44" t="s">
        <v>115</v>
      </c>
      <c r="E20" s="44" t="s">
        <v>112</v>
      </c>
      <c r="F20" s="44" t="s">
        <v>116</v>
      </c>
      <c r="G20" s="44">
        <v>0</v>
      </c>
      <c r="H20" s="99" t="s">
        <v>86</v>
      </c>
      <c r="I20" s="102" t="s">
        <v>53</v>
      </c>
      <c r="J20" s="105">
        <v>9</v>
      </c>
      <c r="K20" s="108" t="s">
        <v>87</v>
      </c>
      <c r="L20" s="44">
        <v>4999390.2123999996</v>
      </c>
      <c r="M20" s="44">
        <v>2290278.7511</v>
      </c>
      <c r="N20" s="44">
        <v>1900.99</v>
      </c>
      <c r="O20" s="44">
        <v>0</v>
      </c>
      <c r="P20" s="44">
        <v>0</v>
      </c>
      <c r="Q20" s="44">
        <v>0</v>
      </c>
      <c r="R20" s="44">
        <v>0</v>
      </c>
      <c r="S20" s="44">
        <v>0</v>
      </c>
      <c r="T20" s="44">
        <v>0</v>
      </c>
      <c r="U20" s="44">
        <v>0</v>
      </c>
      <c r="V20" s="44">
        <f t="shared" si="0"/>
        <v>0</v>
      </c>
      <c r="W20" s="44">
        <f t="shared" si="1"/>
        <v>0</v>
      </c>
      <c r="X20" s="44">
        <f t="shared" si="2"/>
        <v>0</v>
      </c>
      <c r="Y20" s="44">
        <f t="shared" si="3"/>
        <v>0</v>
      </c>
      <c r="Z20" s="44">
        <f t="shared" si="4"/>
        <v>0</v>
      </c>
      <c r="AA20" s="44">
        <f t="shared" si="5"/>
        <v>0</v>
      </c>
      <c r="AB20" s="44">
        <f t="shared" si="6"/>
        <v>0</v>
      </c>
      <c r="AC20" s="44" t="s">
        <v>117</v>
      </c>
      <c r="AD20" s="44">
        <v>3.5</v>
      </c>
      <c r="AE20" s="44">
        <f t="shared" si="7"/>
        <v>0.35000000000000003</v>
      </c>
      <c r="AF20" s="44">
        <v>5</v>
      </c>
      <c r="AG20" s="44">
        <v>0</v>
      </c>
      <c r="AH20" s="44">
        <f t="shared" si="8"/>
        <v>1.0746527777777778E-2</v>
      </c>
      <c r="AI20" s="44">
        <f t="shared" si="9"/>
        <v>0.36074652777777783</v>
      </c>
      <c r="AJ20" s="44">
        <v>2.4354200000000001</v>
      </c>
      <c r="AK20" s="44">
        <f>+OF!$Q$25</f>
        <v>0.40329614695340504</v>
      </c>
      <c r="AL20" s="45">
        <f t="shared" si="10"/>
        <v>403.29614695340507</v>
      </c>
      <c r="AM20" s="44">
        <f>+AJ20/Caudales!$X$7*'DISTRIBUCION DE CAUDALES'!AL20</f>
        <v>72.006884175074006</v>
      </c>
      <c r="AN20" s="44">
        <f>+Caudales!$U$11*1000</f>
        <v>125</v>
      </c>
      <c r="AO20" s="44">
        <f>+AJ20/Caudales!$X$7*'DISTRIBUCION DE CAUDALES'!AN20</f>
        <v>22.318240801155401</v>
      </c>
      <c r="AP20" s="44">
        <f t="shared" si="11"/>
        <v>49.688643373918609</v>
      </c>
      <c r="AQ20" s="131">
        <f t="shared" si="18"/>
        <v>46.937150318363052</v>
      </c>
      <c r="AR20" s="173">
        <f t="shared" si="19"/>
        <v>0.94462531337694344</v>
      </c>
      <c r="AS20" s="50">
        <f t="shared" si="16"/>
        <v>0.36074652777777783</v>
      </c>
      <c r="AT20" s="119">
        <f t="shared" si="20"/>
        <v>2.7514930555555552</v>
      </c>
      <c r="AU20" s="40">
        <f t="shared" si="12"/>
        <v>44.185657262807496</v>
      </c>
      <c r="AV20" s="150" t="str">
        <f t="shared" si="13"/>
        <v>La Fuente SI tiene sufiencie oferta para usuarios futuros</v>
      </c>
    </row>
    <row r="21" spans="1:48" ht="13.5" thickBot="1" x14ac:dyDescent="0.25">
      <c r="A21" s="177">
        <v>5</v>
      </c>
      <c r="B21" s="171">
        <v>82</v>
      </c>
      <c r="C21" s="171" t="s">
        <v>118</v>
      </c>
      <c r="D21" s="171" t="s">
        <v>119</v>
      </c>
      <c r="E21" s="171" t="s">
        <v>120</v>
      </c>
      <c r="F21" s="171" t="s">
        <v>116</v>
      </c>
      <c r="G21" s="171">
        <v>0</v>
      </c>
      <c r="H21" s="178" t="s">
        <v>86</v>
      </c>
      <c r="I21" s="179" t="s">
        <v>53</v>
      </c>
      <c r="J21" s="180">
        <v>10</v>
      </c>
      <c r="K21" s="181" t="s">
        <v>87</v>
      </c>
      <c r="L21" s="171">
        <v>4999216.9908999996</v>
      </c>
      <c r="M21" s="171">
        <v>2290099.3018</v>
      </c>
      <c r="N21" s="171">
        <v>1879.1</v>
      </c>
      <c r="O21" s="171">
        <v>0</v>
      </c>
      <c r="P21" s="171">
        <v>0</v>
      </c>
      <c r="Q21" s="171">
        <v>0</v>
      </c>
      <c r="R21" s="171">
        <v>0</v>
      </c>
      <c r="S21" s="171">
        <v>0</v>
      </c>
      <c r="T21" s="171">
        <v>0</v>
      </c>
      <c r="U21" s="171">
        <v>500</v>
      </c>
      <c r="V21" s="171">
        <f t="shared" si="0"/>
        <v>0</v>
      </c>
      <c r="W21" s="171">
        <f t="shared" si="1"/>
        <v>0</v>
      </c>
      <c r="X21" s="171">
        <f t="shared" si="2"/>
        <v>0</v>
      </c>
      <c r="Y21" s="171">
        <f t="shared" si="3"/>
        <v>0</v>
      </c>
      <c r="Z21" s="171">
        <f t="shared" si="4"/>
        <v>0</v>
      </c>
      <c r="AA21" s="171">
        <f t="shared" si="5"/>
        <v>0</v>
      </c>
      <c r="AB21" s="171">
        <f t="shared" si="6"/>
        <v>1.3888888888888888E-2</v>
      </c>
      <c r="AC21" s="171" t="s">
        <v>121</v>
      </c>
      <c r="AD21" s="171">
        <v>2</v>
      </c>
      <c r="AE21" s="171">
        <f t="shared" si="7"/>
        <v>0.2</v>
      </c>
      <c r="AF21" s="171">
        <v>0</v>
      </c>
      <c r="AG21" s="171">
        <v>0</v>
      </c>
      <c r="AH21" s="171">
        <f t="shared" si="8"/>
        <v>0</v>
      </c>
      <c r="AI21" s="171">
        <f t="shared" si="9"/>
        <v>0.21388888888888891</v>
      </c>
      <c r="AJ21" s="171">
        <v>3.2897099999999999</v>
      </c>
      <c r="AK21" s="171">
        <f>+OF!$Q$25</f>
        <v>0.40329614695340504</v>
      </c>
      <c r="AL21" s="182">
        <f t="shared" si="10"/>
        <v>403.29614695340507</v>
      </c>
      <c r="AM21" s="171">
        <f>+AJ21/Caudales!$X$7*'DISTRIBUCION DE CAUDALES'!AL21</f>
        <v>97.265263050965601</v>
      </c>
      <c r="AN21" s="171">
        <f>+Caudales!$U$11*1000</f>
        <v>125</v>
      </c>
      <c r="AO21" s="171">
        <f>+AJ21/Caudales!$X$7*'DISTRIBUCION DE CAUDALES'!AN21</f>
        <v>30.146972573916994</v>
      </c>
      <c r="AP21" s="171">
        <f t="shared" si="11"/>
        <v>67.118290477048603</v>
      </c>
      <c r="AQ21" s="165">
        <f t="shared" si="18"/>
        <v>64.152908532604158</v>
      </c>
      <c r="AR21" s="166">
        <f t="shared" si="19"/>
        <v>0.95581857160890482</v>
      </c>
      <c r="AS21" s="183">
        <f t="shared" si="16"/>
        <v>0.21388888888888891</v>
      </c>
      <c r="AT21" s="169">
        <f t="shared" si="20"/>
        <v>2.9653819444444443</v>
      </c>
      <c r="AU21" s="170">
        <f t="shared" si="12"/>
        <v>61.187526588159713</v>
      </c>
      <c r="AV21" s="184" t="str">
        <f t="shared" si="13"/>
        <v>La Fuente SI tiene sufiencie oferta para usuarios futuros</v>
      </c>
    </row>
    <row r="22" spans="1:48" x14ac:dyDescent="0.2">
      <c r="A22" s="135">
        <v>10</v>
      </c>
      <c r="B22" s="136">
        <v>88</v>
      </c>
      <c r="C22" s="136" t="s">
        <v>122</v>
      </c>
      <c r="D22" s="136" t="s">
        <v>123</v>
      </c>
      <c r="E22" s="136" t="s">
        <v>124</v>
      </c>
      <c r="F22" s="136" t="s">
        <v>116</v>
      </c>
      <c r="G22" s="136">
        <v>0</v>
      </c>
      <c r="H22" s="137" t="s">
        <v>125</v>
      </c>
      <c r="I22" s="138" t="s">
        <v>53</v>
      </c>
      <c r="J22" s="139">
        <v>1</v>
      </c>
      <c r="K22" s="140" t="s">
        <v>54</v>
      </c>
      <c r="L22" s="136">
        <v>4998948.3381000003</v>
      </c>
      <c r="M22" s="136">
        <v>2289217.7414000002</v>
      </c>
      <c r="N22" s="136">
        <v>1922.67</v>
      </c>
      <c r="O22" s="136">
        <v>0</v>
      </c>
      <c r="P22" s="136">
        <v>0</v>
      </c>
      <c r="Q22" s="136">
        <v>0</v>
      </c>
      <c r="R22" s="136">
        <v>0</v>
      </c>
      <c r="S22" s="136">
        <v>0</v>
      </c>
      <c r="T22" s="136">
        <v>0</v>
      </c>
      <c r="U22" s="136">
        <v>0</v>
      </c>
      <c r="V22" s="136">
        <f t="shared" si="0"/>
        <v>0</v>
      </c>
      <c r="W22" s="136">
        <f t="shared" si="1"/>
        <v>0</v>
      </c>
      <c r="X22" s="136">
        <f t="shared" si="2"/>
        <v>0</v>
      </c>
      <c r="Y22" s="136">
        <f t="shared" si="3"/>
        <v>0</v>
      </c>
      <c r="Z22" s="136">
        <f t="shared" si="4"/>
        <v>0</v>
      </c>
      <c r="AA22" s="136">
        <f t="shared" si="5"/>
        <v>0</v>
      </c>
      <c r="AB22" s="136">
        <f t="shared" si="6"/>
        <v>0</v>
      </c>
      <c r="AC22" s="136" t="s">
        <v>126</v>
      </c>
      <c r="AD22" s="136">
        <v>3</v>
      </c>
      <c r="AE22" s="136">
        <f t="shared" si="7"/>
        <v>0.30000000000000004</v>
      </c>
      <c r="AF22" s="136">
        <v>0</v>
      </c>
      <c r="AG22" s="136">
        <v>5</v>
      </c>
      <c r="AH22" s="136">
        <f t="shared" si="8"/>
        <v>5.3732638888888892E-3</v>
      </c>
      <c r="AI22" s="136">
        <f t="shared" si="9"/>
        <v>0.30537326388888891</v>
      </c>
      <c r="AJ22" s="136">
        <v>14.8428</v>
      </c>
      <c r="AK22" s="136">
        <f>+OF!$Q$25</f>
        <v>0.40329614695340504</v>
      </c>
      <c r="AL22" s="142">
        <f t="shared" si="10"/>
        <v>403.29614695340507</v>
      </c>
      <c r="AM22" s="136">
        <f>+AJ22/Caudales!$X$7*'DISTRIBUCION DE CAUDALES'!AL22</f>
        <v>438.84988233396632</v>
      </c>
      <c r="AN22" s="136">
        <f>+Caudales!$U$11*1000</f>
        <v>125</v>
      </c>
      <c r="AO22" s="136">
        <f>+AJ22/Caudales!$X$7*'DISTRIBUCION DE CAUDALES'!AN22</f>
        <v>136.01973563631299</v>
      </c>
      <c r="AP22" s="136">
        <f t="shared" si="11"/>
        <v>302.83014669765333</v>
      </c>
      <c r="AQ22" s="143">
        <f>+AP22-AT22</f>
        <v>287.74297482265331</v>
      </c>
      <c r="AR22" s="144">
        <f t="shared" si="19"/>
        <v>0.95017942553102841</v>
      </c>
      <c r="AS22" s="145">
        <f t="shared" si="16"/>
        <v>0.30537326388888891</v>
      </c>
      <c r="AT22" s="167">
        <f>+AT7+AS22+AT11+AT21</f>
        <v>15.087171875000003</v>
      </c>
      <c r="AU22" s="147">
        <f t="shared" si="12"/>
        <v>272.65580294765329</v>
      </c>
      <c r="AV22" s="148" t="str">
        <f t="shared" si="13"/>
        <v>La Fuente SI tiene sufiencie oferta para usuarios futuros</v>
      </c>
    </row>
    <row r="23" spans="1:48" x14ac:dyDescent="0.2">
      <c r="A23" s="149">
        <v>6</v>
      </c>
      <c r="B23" s="44">
        <v>83</v>
      </c>
      <c r="C23" s="44" t="s">
        <v>127</v>
      </c>
      <c r="D23" s="44" t="s">
        <v>128</v>
      </c>
      <c r="E23" s="44" t="s">
        <v>129</v>
      </c>
      <c r="F23" s="44" t="s">
        <v>130</v>
      </c>
      <c r="G23" s="44">
        <v>0.312</v>
      </c>
      <c r="H23" s="99" t="s">
        <v>125</v>
      </c>
      <c r="I23" s="102" t="s">
        <v>53</v>
      </c>
      <c r="J23" s="105">
        <v>2</v>
      </c>
      <c r="K23" s="108" t="s">
        <v>54</v>
      </c>
      <c r="L23" s="44">
        <v>4998807.2547000004</v>
      </c>
      <c r="M23" s="44">
        <v>2289116.1461</v>
      </c>
      <c r="N23" s="44">
        <v>1857.13</v>
      </c>
      <c r="O23" s="44">
        <v>0</v>
      </c>
      <c r="P23" s="44">
        <v>0</v>
      </c>
      <c r="Q23" s="44">
        <v>0</v>
      </c>
      <c r="R23" s="44">
        <v>0</v>
      </c>
      <c r="S23" s="44">
        <v>0</v>
      </c>
      <c r="T23" s="44">
        <v>0</v>
      </c>
      <c r="U23" s="44">
        <v>0</v>
      </c>
      <c r="V23" s="44">
        <f t="shared" si="0"/>
        <v>0</v>
      </c>
      <c r="W23" s="44">
        <f t="shared" si="1"/>
        <v>0</v>
      </c>
      <c r="X23" s="44">
        <f t="shared" si="2"/>
        <v>0</v>
      </c>
      <c r="Y23" s="44">
        <f t="shared" si="3"/>
        <v>0</v>
      </c>
      <c r="Z23" s="44">
        <f t="shared" si="4"/>
        <v>0</v>
      </c>
      <c r="AA23" s="44">
        <f t="shared" si="5"/>
        <v>0</v>
      </c>
      <c r="AB23" s="44">
        <f t="shared" si="6"/>
        <v>0</v>
      </c>
      <c r="AC23" s="44" t="s">
        <v>131</v>
      </c>
      <c r="AD23" s="44">
        <v>4</v>
      </c>
      <c r="AE23" s="44">
        <f t="shared" si="7"/>
        <v>0.4</v>
      </c>
      <c r="AF23" s="44">
        <v>8</v>
      </c>
      <c r="AG23" s="44">
        <v>10</v>
      </c>
      <c r="AH23" s="44">
        <f t="shared" si="8"/>
        <v>2.7940972222222221E-2</v>
      </c>
      <c r="AI23" s="44">
        <f t="shared" si="9"/>
        <v>0.42794097222222227</v>
      </c>
      <c r="AJ23" s="44">
        <v>14.8428</v>
      </c>
      <c r="AK23" s="44">
        <f>+OF!$Q$25</f>
        <v>0.40329614695340504</v>
      </c>
      <c r="AL23" s="45">
        <f t="shared" si="10"/>
        <v>403.29614695340507</v>
      </c>
      <c r="AM23" s="44">
        <f>+AJ23/Caudales!$X$7*'DISTRIBUCION DE CAUDALES'!AL23</f>
        <v>438.84988233396632</v>
      </c>
      <c r="AN23" s="44">
        <f>+Caudales!$U$11*1000</f>
        <v>125</v>
      </c>
      <c r="AO23" s="44">
        <f>+AJ23/Caudales!$X$7*'DISTRIBUCION DE CAUDALES'!AN23</f>
        <v>136.01973563631299</v>
      </c>
      <c r="AP23" s="44">
        <f t="shared" si="11"/>
        <v>302.83014669765333</v>
      </c>
      <c r="AQ23" s="114">
        <f t="shared" ref="AQ23:AQ25" si="21">+AP23-AT23</f>
        <v>287.43097482265335</v>
      </c>
      <c r="AR23" s="115">
        <f t="shared" si="19"/>
        <v>0.9491491450143682</v>
      </c>
      <c r="AS23" s="50">
        <f t="shared" si="16"/>
        <v>0.312</v>
      </c>
      <c r="AT23" s="119">
        <f>+AS23+AT22</f>
        <v>15.399171875000002</v>
      </c>
      <c r="AU23" s="40">
        <f t="shared" si="12"/>
        <v>272.03180294765338</v>
      </c>
      <c r="AV23" s="150" t="str">
        <f t="shared" si="13"/>
        <v>La Fuente SI tiene sufiencie oferta para usuarios futuros</v>
      </c>
    </row>
    <row r="24" spans="1:48" x14ac:dyDescent="0.2">
      <c r="A24" s="149">
        <v>7</v>
      </c>
      <c r="B24" s="44">
        <v>84</v>
      </c>
      <c r="C24" s="44" t="s">
        <v>127</v>
      </c>
      <c r="D24" s="44" t="s">
        <v>128</v>
      </c>
      <c r="E24" s="44" t="s">
        <v>129</v>
      </c>
      <c r="F24" s="44" t="s">
        <v>130</v>
      </c>
      <c r="G24" s="44">
        <v>0.312</v>
      </c>
      <c r="H24" s="99" t="s">
        <v>125</v>
      </c>
      <c r="I24" s="102" t="s">
        <v>53</v>
      </c>
      <c r="J24" s="105">
        <v>3</v>
      </c>
      <c r="K24" s="108" t="s">
        <v>54</v>
      </c>
      <c r="L24" s="44">
        <v>4998807.2547000004</v>
      </c>
      <c r="M24" s="44">
        <v>2289116.1461</v>
      </c>
      <c r="N24" s="44">
        <v>1857.13</v>
      </c>
      <c r="O24" s="44">
        <v>0</v>
      </c>
      <c r="P24" s="44">
        <v>0</v>
      </c>
      <c r="Q24" s="44">
        <v>0</v>
      </c>
      <c r="R24" s="44">
        <v>0</v>
      </c>
      <c r="S24" s="44">
        <v>0</v>
      </c>
      <c r="T24" s="44">
        <v>0</v>
      </c>
      <c r="U24" s="44">
        <v>0</v>
      </c>
      <c r="V24" s="44">
        <f t="shared" si="0"/>
        <v>0</v>
      </c>
      <c r="W24" s="44">
        <f t="shared" si="1"/>
        <v>0</v>
      </c>
      <c r="X24" s="44">
        <f t="shared" si="2"/>
        <v>0</v>
      </c>
      <c r="Y24" s="44">
        <f t="shared" si="3"/>
        <v>0</v>
      </c>
      <c r="Z24" s="44">
        <f t="shared" si="4"/>
        <v>0</v>
      </c>
      <c r="AA24" s="44">
        <f t="shared" si="5"/>
        <v>0</v>
      </c>
      <c r="AB24" s="44">
        <f t="shared" si="6"/>
        <v>0</v>
      </c>
      <c r="AC24" s="44" t="s">
        <v>132</v>
      </c>
      <c r="AD24" s="44">
        <v>3</v>
      </c>
      <c r="AE24" s="44">
        <f t="shared" si="7"/>
        <v>0.30000000000000004</v>
      </c>
      <c r="AF24" s="44">
        <v>6</v>
      </c>
      <c r="AG24" s="44">
        <v>15</v>
      </c>
      <c r="AH24" s="44">
        <f t="shared" si="8"/>
        <v>2.9015624999999996E-2</v>
      </c>
      <c r="AI24" s="44">
        <f t="shared" si="9"/>
        <v>0.32901562500000003</v>
      </c>
      <c r="AJ24" s="44">
        <v>14.8428</v>
      </c>
      <c r="AK24" s="44">
        <f>+OF!$Q$25</f>
        <v>0.40329614695340504</v>
      </c>
      <c r="AL24" s="45">
        <f t="shared" si="10"/>
        <v>403.29614695340507</v>
      </c>
      <c r="AM24" s="44">
        <f>+AJ24/Caudales!$X$7*'DISTRIBUCION DE CAUDALES'!AL24</f>
        <v>438.84988233396632</v>
      </c>
      <c r="AN24" s="44">
        <f>+Caudales!$U$11*1000</f>
        <v>125</v>
      </c>
      <c r="AO24" s="44">
        <f>+AJ24/Caudales!$X$7*'DISTRIBUCION DE CAUDALES'!AN24</f>
        <v>136.01973563631299</v>
      </c>
      <c r="AP24" s="44">
        <f t="shared" si="11"/>
        <v>302.83014669765333</v>
      </c>
      <c r="AQ24" s="114">
        <f t="shared" si="21"/>
        <v>287.11897482265334</v>
      </c>
      <c r="AR24" s="115">
        <f t="shared" si="19"/>
        <v>0.94811886449770777</v>
      </c>
      <c r="AS24" s="50">
        <f t="shared" si="16"/>
        <v>0.312</v>
      </c>
      <c r="AT24" s="119">
        <f t="shared" ref="AT24:AT25" si="22">+AS24+AT23</f>
        <v>15.711171875000002</v>
      </c>
      <c r="AU24" s="40">
        <f t="shared" si="12"/>
        <v>271.40780294765335</v>
      </c>
      <c r="AV24" s="150" t="str">
        <f t="shared" si="13"/>
        <v>La Fuente SI tiene sufiencie oferta para usuarios futuros</v>
      </c>
    </row>
    <row r="25" spans="1:48" ht="13.5" thickBot="1" x14ac:dyDescent="0.25">
      <c r="A25" s="151">
        <v>13</v>
      </c>
      <c r="B25" s="152">
        <v>106</v>
      </c>
      <c r="C25" s="152" t="s">
        <v>133</v>
      </c>
      <c r="D25" s="152" t="s">
        <v>134</v>
      </c>
      <c r="E25" s="152" t="s">
        <v>135</v>
      </c>
      <c r="F25" s="152" t="s">
        <v>136</v>
      </c>
      <c r="G25" s="152">
        <v>1.7999999999999999E-2</v>
      </c>
      <c r="H25" s="153" t="s">
        <v>125</v>
      </c>
      <c r="I25" s="154" t="s">
        <v>53</v>
      </c>
      <c r="J25" s="155">
        <v>4</v>
      </c>
      <c r="K25" s="156" t="s">
        <v>54</v>
      </c>
      <c r="L25" s="152">
        <v>4998681.9035999998</v>
      </c>
      <c r="M25" s="152">
        <v>2289359.1822000002</v>
      </c>
      <c r="N25" s="152">
        <v>1881.99</v>
      </c>
      <c r="O25" s="152">
        <v>0</v>
      </c>
      <c r="P25" s="152">
        <v>0</v>
      </c>
      <c r="Q25" s="152">
        <v>0</v>
      </c>
      <c r="R25" s="152">
        <v>0</v>
      </c>
      <c r="S25" s="152">
        <v>0</v>
      </c>
      <c r="T25" s="152">
        <v>0</v>
      </c>
      <c r="U25" s="152">
        <v>0</v>
      </c>
      <c r="V25" s="152">
        <f t="shared" ref="V25" si="23">+O25*80/86400</f>
        <v>0</v>
      </c>
      <c r="W25" s="152">
        <f t="shared" ref="W25" si="24">+O25*50/86400</f>
        <v>0</v>
      </c>
      <c r="X25" s="152">
        <f t="shared" ref="X25" si="25">+Q25*20/86400</f>
        <v>0</v>
      </c>
      <c r="Y25" s="152">
        <f t="shared" ref="Y25" si="26">(9.6/86400)*R25</f>
        <v>0</v>
      </c>
      <c r="Z25" s="152">
        <f t="shared" ref="Z25" si="27">(7/86400)*S25</f>
        <v>0</v>
      </c>
      <c r="AA25" s="152">
        <f t="shared" ref="AA25" si="28">(2.4/86400)*T25</f>
        <v>0</v>
      </c>
      <c r="AB25" s="152">
        <f t="shared" ref="AB25" si="29">(2.4/86400)*U25</f>
        <v>0</v>
      </c>
      <c r="AC25" s="152" t="s">
        <v>58</v>
      </c>
      <c r="AD25" s="152">
        <v>3</v>
      </c>
      <c r="AE25" s="152">
        <f t="shared" ref="AE25" si="30">0.1*AD25</f>
        <v>0.30000000000000004</v>
      </c>
      <c r="AF25" s="152">
        <v>6</v>
      </c>
      <c r="AG25" s="152">
        <v>10</v>
      </c>
      <c r="AH25" s="152">
        <f t="shared" ref="AH25" si="31">(AF25+(AG25*0.5)  )*185.7/86400</f>
        <v>2.3642361111111111E-2</v>
      </c>
      <c r="AI25" s="152">
        <f t="shared" ref="AI25" si="32">+V25+W25+X25+Y25+Z25+AA25+AB25+AE25+AH25</f>
        <v>0.32364236111111117</v>
      </c>
      <c r="AJ25" s="152">
        <v>14.8428</v>
      </c>
      <c r="AK25" s="152">
        <f>+OF!$Q$25</f>
        <v>0.40329614695340504</v>
      </c>
      <c r="AL25" s="158">
        <f t="shared" ref="AL25" si="33">+AK25*1000</f>
        <v>403.29614695340507</v>
      </c>
      <c r="AM25" s="152">
        <f>+AJ25/Caudales!$X$7*'DISTRIBUCION DE CAUDALES'!AL25</f>
        <v>438.84988233396632</v>
      </c>
      <c r="AN25" s="152">
        <f>+Caudales!$U$11*1000</f>
        <v>125</v>
      </c>
      <c r="AO25" s="152">
        <f>+AJ25/Caudales!$X$7*'DISTRIBUCION DE CAUDALES'!AN25</f>
        <v>136.01973563631299</v>
      </c>
      <c r="AP25" s="152">
        <f t="shared" ref="AP25" si="34">+AM25-AO25</f>
        <v>302.83014669765333</v>
      </c>
      <c r="AQ25" s="159">
        <f t="shared" si="21"/>
        <v>287.10097482265331</v>
      </c>
      <c r="AR25" s="160">
        <f>+AQ25/AP25</f>
        <v>0.94805942523713105</v>
      </c>
      <c r="AS25" s="161">
        <f t="shared" si="16"/>
        <v>1.7999999999999999E-2</v>
      </c>
      <c r="AT25" s="162">
        <f t="shared" si="22"/>
        <v>15.729171875000002</v>
      </c>
      <c r="AU25" s="233">
        <f t="shared" si="12"/>
        <v>271.37180294765329</v>
      </c>
      <c r="AV25" s="234" t="str">
        <f t="shared" ref="AV25" si="35">IF(AU25&gt;AO25,"La Fuente SI tiene sufiencie oferta para usuarios futuros", "La Fuente NO tiene sufiencie oferta para usuarios futuros")</f>
        <v>La Fuente SI tiene sufiencie oferta para usuarios futuros</v>
      </c>
    </row>
    <row r="26" spans="1:48" ht="51.75" thickBot="1" x14ac:dyDescent="0.25">
      <c r="A26" s="33" t="s">
        <v>0</v>
      </c>
      <c r="B26" s="33" t="s">
        <v>1</v>
      </c>
      <c r="C26" s="33" t="s">
        <v>2</v>
      </c>
      <c r="D26" s="33" t="s">
        <v>3</v>
      </c>
      <c r="E26" s="33" t="s">
        <v>4</v>
      </c>
      <c r="F26" s="33" t="s">
        <v>5</v>
      </c>
      <c r="G26" s="33" t="s">
        <v>137</v>
      </c>
      <c r="H26" s="98" t="s">
        <v>7</v>
      </c>
      <c r="I26" s="101" t="s">
        <v>8</v>
      </c>
      <c r="J26" s="104" t="s">
        <v>9</v>
      </c>
      <c r="K26" s="107" t="s">
        <v>10</v>
      </c>
      <c r="L26" s="33" t="s">
        <v>11</v>
      </c>
      <c r="M26" s="33" t="s">
        <v>12</v>
      </c>
      <c r="N26" s="33" t="s">
        <v>13</v>
      </c>
      <c r="O26" s="41" t="s">
        <v>14</v>
      </c>
      <c r="P26" s="41" t="s">
        <v>15</v>
      </c>
      <c r="Q26" s="41" t="s">
        <v>16</v>
      </c>
      <c r="R26" s="41" t="s">
        <v>17</v>
      </c>
      <c r="S26" s="41" t="s">
        <v>18</v>
      </c>
      <c r="T26" s="41" t="s">
        <v>19</v>
      </c>
      <c r="U26" s="41" t="s">
        <v>20</v>
      </c>
      <c r="V26" s="41" t="s">
        <v>21</v>
      </c>
      <c r="W26" s="41" t="s">
        <v>22</v>
      </c>
      <c r="X26" s="41" t="s">
        <v>23</v>
      </c>
      <c r="Y26" s="41" t="s">
        <v>24</v>
      </c>
      <c r="Z26" s="41" t="s">
        <v>25</v>
      </c>
      <c r="AA26" s="41" t="s">
        <v>26</v>
      </c>
      <c r="AB26" s="41" t="s">
        <v>27</v>
      </c>
      <c r="AC26" s="41" t="s">
        <v>28</v>
      </c>
      <c r="AD26" s="41" t="s">
        <v>29</v>
      </c>
      <c r="AE26" s="41" t="s">
        <v>30</v>
      </c>
      <c r="AF26" s="41" t="s">
        <v>31</v>
      </c>
      <c r="AG26" s="41" t="s">
        <v>32</v>
      </c>
      <c r="AH26" s="41" t="s">
        <v>33</v>
      </c>
      <c r="AI26" s="41" t="s">
        <v>34</v>
      </c>
      <c r="AJ26" s="33" t="s">
        <v>35</v>
      </c>
      <c r="AK26" s="35" t="s">
        <v>36</v>
      </c>
      <c r="AL26" s="35" t="s">
        <v>37</v>
      </c>
      <c r="AM26" s="33" t="s">
        <v>38</v>
      </c>
      <c r="AN26" s="35" t="s">
        <v>39</v>
      </c>
      <c r="AO26" s="35" t="s">
        <v>40</v>
      </c>
      <c r="AP26" s="35" t="s">
        <v>41</v>
      </c>
      <c r="AQ26" s="113" t="s">
        <v>42</v>
      </c>
      <c r="AR26" s="113" t="s">
        <v>43</v>
      </c>
      <c r="AS26" s="111" t="s">
        <v>44</v>
      </c>
      <c r="AT26" s="117" t="s">
        <v>138</v>
      </c>
      <c r="AU26" s="123" t="s">
        <v>46</v>
      </c>
      <c r="AV26" s="35" t="s">
        <v>47</v>
      </c>
    </row>
    <row r="27" spans="1:48" ht="13.5" thickBot="1" x14ac:dyDescent="0.25">
      <c r="A27" s="201">
        <v>20</v>
      </c>
      <c r="B27" s="202">
        <v>307</v>
      </c>
      <c r="C27" s="203" t="s">
        <v>139</v>
      </c>
      <c r="D27" s="202" t="s">
        <v>140</v>
      </c>
      <c r="E27" s="202" t="s">
        <v>58</v>
      </c>
      <c r="F27" s="202" t="s">
        <v>51</v>
      </c>
      <c r="G27" s="202">
        <v>0</v>
      </c>
      <c r="H27" s="137" t="s">
        <v>141</v>
      </c>
      <c r="I27" s="138" t="s">
        <v>142</v>
      </c>
      <c r="J27" s="139">
        <v>1</v>
      </c>
      <c r="K27" s="140" t="s">
        <v>87</v>
      </c>
      <c r="L27" s="202">
        <v>4999551.0555999996</v>
      </c>
      <c r="M27" s="202">
        <v>2291658.0599000002</v>
      </c>
      <c r="N27" s="202">
        <v>2185</v>
      </c>
      <c r="O27" s="202">
        <v>0</v>
      </c>
      <c r="P27" s="202">
        <v>0</v>
      </c>
      <c r="Q27" s="202">
        <v>0</v>
      </c>
      <c r="R27" s="202">
        <v>0</v>
      </c>
      <c r="S27" s="202">
        <v>0</v>
      </c>
      <c r="T27" s="202">
        <v>0</v>
      </c>
      <c r="U27" s="202">
        <v>0</v>
      </c>
      <c r="V27" s="202">
        <f t="shared" ref="V27" si="36">+O27*80/86400</f>
        <v>0</v>
      </c>
      <c r="W27" s="202">
        <f t="shared" ref="W27" si="37">+O27*50/86400</f>
        <v>0</v>
      </c>
      <c r="X27" s="202">
        <f t="shared" ref="X27" si="38">+Q27*20/86400</f>
        <v>0</v>
      </c>
      <c r="Y27" s="202">
        <f t="shared" ref="Y27" si="39">(9.6/86400)*R27</f>
        <v>0</v>
      </c>
      <c r="Z27" s="202">
        <f t="shared" ref="Z27" si="40">(7/86400)*S27</f>
        <v>0</v>
      </c>
      <c r="AA27" s="202">
        <f t="shared" ref="AA27" si="41">(2.4/86400)*T27</f>
        <v>0</v>
      </c>
      <c r="AB27" s="202">
        <f t="shared" ref="AB27" si="42">(2.4/86400)*U27</f>
        <v>0</v>
      </c>
      <c r="AC27" s="202" t="s">
        <v>143</v>
      </c>
      <c r="AD27" s="202">
        <v>2</v>
      </c>
      <c r="AE27" s="202">
        <f t="shared" ref="AE27" si="43">0.1*AD27</f>
        <v>0.2</v>
      </c>
      <c r="AF27" s="202">
        <v>4</v>
      </c>
      <c r="AG27" s="202">
        <v>4</v>
      </c>
      <c r="AH27" s="202">
        <f t="shared" ref="AH27" si="44">(AF27+(AG27*0.5)  )*185.7/86400</f>
        <v>1.2895833333333332E-2</v>
      </c>
      <c r="AI27" s="202">
        <f t="shared" ref="AI27" si="45">+V27+W27+X27+Y27+Z27+AA27+AB27+AE27+AH27</f>
        <v>0.21289583333333334</v>
      </c>
      <c r="AJ27" s="205">
        <v>0.183028</v>
      </c>
      <c r="AK27" s="147">
        <f>+OF!$U$18</f>
        <v>1.2956666666666665E-2</v>
      </c>
      <c r="AL27" s="147">
        <f t="shared" ref="AL27" si="46">+AK27*1000</f>
        <v>12.956666666666665</v>
      </c>
      <c r="AM27" s="202">
        <f>+AJ27/Caudales!$X$7*'DISTRIBUCION DE CAUDALES'!AL27</f>
        <v>0.1738548849121109</v>
      </c>
      <c r="AN27" s="202">
        <f>+Caudales!$U$4*1000</f>
        <v>5.0000000000000001E-3</v>
      </c>
      <c r="AO27" s="202">
        <f>+AJ27/Caudales!$X$7*'DISTRIBUCION DE CAUDALES'!AN27</f>
        <v>6.7090899760269203E-5</v>
      </c>
      <c r="AP27" s="202">
        <f t="shared" ref="AP27" si="47">+AM27-AO27</f>
        <v>0.17378779401235064</v>
      </c>
      <c r="AQ27" s="143">
        <f>+AP27-AT27</f>
        <v>0.15578779401235066</v>
      </c>
      <c r="AR27" s="144">
        <f>+AQ27/AP27</f>
        <v>0.89642540719102071</v>
      </c>
      <c r="AS27" s="145">
        <v>1.7999999999999999E-2</v>
      </c>
      <c r="AT27" s="146">
        <f>+AS27</f>
        <v>1.7999999999999999E-2</v>
      </c>
      <c r="AU27" s="147">
        <f t="shared" ref="AU27:AU53" si="48">+AQ27-AT27</f>
        <v>0.13778779401235067</v>
      </c>
      <c r="AV27" s="206" t="str">
        <f>IF(AU27&gt;AO27,"La Fuente SI tiene sufiencie oferta para usuarios futuros", "La Fuente NO tiene sufiencie oferta para usuarios futuros")</f>
        <v>La Fuente SI tiene sufiencie oferta para usuarios futuros</v>
      </c>
    </row>
    <row r="28" spans="1:48" ht="13.5" thickBot="1" x14ac:dyDescent="0.25">
      <c r="A28" s="213">
        <v>20</v>
      </c>
      <c r="B28" s="214">
        <v>307</v>
      </c>
      <c r="C28" s="215" t="s">
        <v>139</v>
      </c>
      <c r="D28" s="214" t="s">
        <v>140</v>
      </c>
      <c r="E28" s="214" t="s">
        <v>58</v>
      </c>
      <c r="F28" s="214" t="s">
        <v>51</v>
      </c>
      <c r="G28" s="214">
        <v>0</v>
      </c>
      <c r="H28" s="178" t="s">
        <v>141</v>
      </c>
      <c r="I28" s="179" t="s">
        <v>142</v>
      </c>
      <c r="J28" s="180">
        <v>2</v>
      </c>
      <c r="K28" s="226" t="s">
        <v>87</v>
      </c>
      <c r="L28" s="214">
        <v>4999551.0555999996</v>
      </c>
      <c r="M28" s="214">
        <v>2291658.0599000002</v>
      </c>
      <c r="N28" s="214">
        <v>2185</v>
      </c>
      <c r="O28" s="214">
        <v>0</v>
      </c>
      <c r="P28" s="214">
        <v>0</v>
      </c>
      <c r="Q28" s="214">
        <v>0</v>
      </c>
      <c r="R28" s="214">
        <v>0</v>
      </c>
      <c r="S28" s="214">
        <v>0</v>
      </c>
      <c r="T28" s="214">
        <v>0</v>
      </c>
      <c r="U28" s="214">
        <v>0</v>
      </c>
      <c r="V28" s="214">
        <f t="shared" ref="V28:V38" si="49">+O28*80/86400</f>
        <v>0</v>
      </c>
      <c r="W28" s="214">
        <f t="shared" ref="W28:W38" si="50">+O28*50/86400</f>
        <v>0</v>
      </c>
      <c r="X28" s="214">
        <f t="shared" ref="X28:X64" si="51">+Q28*20/86400</f>
        <v>0</v>
      </c>
      <c r="Y28" s="214">
        <f t="shared" ref="Y28:Y64" si="52">(9.6/86400)*R28</f>
        <v>0</v>
      </c>
      <c r="Z28" s="214">
        <f t="shared" ref="Z28:Z64" si="53">(7/86400)*S28</f>
        <v>0</v>
      </c>
      <c r="AA28" s="214">
        <f t="shared" ref="AA28:AA38" si="54">(2.4/86400)*T28</f>
        <v>0</v>
      </c>
      <c r="AB28" s="214">
        <f t="shared" ref="AB28:AB38" si="55">(2.4/86400)*U28</f>
        <v>0</v>
      </c>
      <c r="AC28" s="214" t="s">
        <v>143</v>
      </c>
      <c r="AD28" s="214">
        <v>2</v>
      </c>
      <c r="AE28" s="214">
        <f t="shared" ref="AE28:AE64" si="56">0.1*AD28</f>
        <v>0.2</v>
      </c>
      <c r="AF28" s="214">
        <v>4</v>
      </c>
      <c r="AG28" s="214">
        <v>4</v>
      </c>
      <c r="AH28" s="214">
        <f t="shared" ref="AH28:AH38" si="57">(AF28+(AG28*0.5)  )*185.7/86400</f>
        <v>1.2895833333333332E-2</v>
      </c>
      <c r="AI28" s="214">
        <f t="shared" ref="AI28:AI64" si="58">+V28+W28+X28+Y28+Z28+AA28+AB28+AE28+AH28</f>
        <v>0.21289583333333334</v>
      </c>
      <c r="AJ28" s="216">
        <v>0.183028</v>
      </c>
      <c r="AK28" s="170">
        <f>+OF!$U$18</f>
        <v>1.2956666666666665E-2</v>
      </c>
      <c r="AL28" s="170">
        <f t="shared" ref="AL28:AL64" si="59">+AK28*1000</f>
        <v>12.956666666666665</v>
      </c>
      <c r="AM28" s="214">
        <f>+AJ28/Caudales!$X$7*'DISTRIBUCION DE CAUDALES'!AL28</f>
        <v>0.1738548849121109</v>
      </c>
      <c r="AN28" s="214">
        <f>+Caudales!$U$4*1000</f>
        <v>5.0000000000000001E-3</v>
      </c>
      <c r="AO28" s="214">
        <f>+AJ28/Caudales!$X$7*'DISTRIBUCION DE CAUDALES'!AN28</f>
        <v>6.7090899760269203E-5</v>
      </c>
      <c r="AP28" s="214">
        <f t="shared" ref="AP28:AP61" si="60">+AM28-AO28</f>
        <v>0.17378779401235064</v>
      </c>
      <c r="AQ28" s="217">
        <f>+AP28-AT28</f>
        <v>0.13778779401235064</v>
      </c>
      <c r="AR28" s="218">
        <f>+AQ28/AP28</f>
        <v>0.7928508143820413</v>
      </c>
      <c r="AS28" s="183">
        <v>1.7999999999999999E-2</v>
      </c>
      <c r="AT28" s="219">
        <f>+AS28+AT27</f>
        <v>3.5999999999999997E-2</v>
      </c>
      <c r="AU28" s="170">
        <f t="shared" si="48"/>
        <v>0.10178779401235064</v>
      </c>
      <c r="AV28" s="220" t="str">
        <f>IF(AU28&gt;AO28,"La Fuente SI tiene sufiencie oferta para usuarios futuros", "La Fuente NO tiene sufiencie oferta para usuarios futuros")</f>
        <v>La Fuente SI tiene sufiencie oferta para usuarios futuros</v>
      </c>
    </row>
    <row r="29" spans="1:48" x14ac:dyDescent="0.2">
      <c r="A29" s="201">
        <v>23</v>
      </c>
      <c r="B29" s="202">
        <v>452</v>
      </c>
      <c r="C29" s="203" t="s">
        <v>144</v>
      </c>
      <c r="D29" s="202" t="s">
        <v>145</v>
      </c>
      <c r="E29" s="202" t="s">
        <v>58</v>
      </c>
      <c r="F29" s="202" t="s">
        <v>51</v>
      </c>
      <c r="G29" s="202">
        <v>2.4E-2</v>
      </c>
      <c r="H29" s="137" t="s">
        <v>146</v>
      </c>
      <c r="I29" s="138" t="s">
        <v>142</v>
      </c>
      <c r="J29" s="139">
        <v>1</v>
      </c>
      <c r="K29" s="140" t="s">
        <v>87</v>
      </c>
      <c r="L29" s="202">
        <v>4998016.2002999997</v>
      </c>
      <c r="M29" s="202">
        <v>2291039.9992999998</v>
      </c>
      <c r="N29" s="202">
        <v>1957.6</v>
      </c>
      <c r="O29" s="202">
        <v>0</v>
      </c>
      <c r="P29" s="202">
        <v>0</v>
      </c>
      <c r="Q29" s="202">
        <v>0</v>
      </c>
      <c r="R29" s="202">
        <v>0</v>
      </c>
      <c r="S29" s="202">
        <v>0</v>
      </c>
      <c r="T29" s="202">
        <v>5</v>
      </c>
      <c r="U29" s="202">
        <v>0</v>
      </c>
      <c r="V29" s="202">
        <f t="shared" si="49"/>
        <v>0</v>
      </c>
      <c r="W29" s="202">
        <f t="shared" si="50"/>
        <v>0</v>
      </c>
      <c r="X29" s="202">
        <f t="shared" si="51"/>
        <v>0</v>
      </c>
      <c r="Y29" s="202">
        <f t="shared" si="52"/>
        <v>0</v>
      </c>
      <c r="Z29" s="202">
        <f t="shared" si="53"/>
        <v>0</v>
      </c>
      <c r="AA29" s="202">
        <f t="shared" si="54"/>
        <v>1.3888888888888889E-4</v>
      </c>
      <c r="AB29" s="202">
        <f t="shared" si="55"/>
        <v>0</v>
      </c>
      <c r="AC29" s="202" t="s">
        <v>147</v>
      </c>
      <c r="AD29" s="202">
        <v>8</v>
      </c>
      <c r="AE29" s="202">
        <f t="shared" si="56"/>
        <v>0.8</v>
      </c>
      <c r="AF29" s="202">
        <v>4</v>
      </c>
      <c r="AG29" s="202">
        <v>3</v>
      </c>
      <c r="AH29" s="202">
        <f t="shared" si="57"/>
        <v>1.1821180555555555E-2</v>
      </c>
      <c r="AI29" s="202">
        <f t="shared" si="58"/>
        <v>0.81196006944444454</v>
      </c>
      <c r="AJ29" s="205">
        <v>0.54464000000000001</v>
      </c>
      <c r="AK29" s="147">
        <f>+OF!$U$18</f>
        <v>1.2956666666666665E-2</v>
      </c>
      <c r="AL29" s="147">
        <f t="shared" si="59"/>
        <v>12.956666666666665</v>
      </c>
      <c r="AM29" s="202">
        <f>+AJ29/Caudales!$X$7*'DISTRIBUCION DE CAUDALES'!AL29</f>
        <v>0.51734338198817709</v>
      </c>
      <c r="AN29" s="202">
        <f>+Caudales!$U$4*1000</f>
        <v>5.0000000000000001E-3</v>
      </c>
      <c r="AO29" s="202">
        <f>+AJ29/Caudales!$X$7*'DISTRIBUCION DE CAUDALES'!AN29</f>
        <v>1.9964370285111032E-4</v>
      </c>
      <c r="AP29" s="202">
        <f t="shared" si="60"/>
        <v>0.517143738285326</v>
      </c>
      <c r="AQ29" s="143">
        <f>+AP29-AT29</f>
        <v>0.49314373828532598</v>
      </c>
      <c r="AR29" s="144">
        <f>+AQ29/AP29</f>
        <v>0.95359123929533418</v>
      </c>
      <c r="AS29" s="145">
        <f>IF(G29=0,AI29,IF(AI29&lt;G29,AI29,G29))</f>
        <v>2.4E-2</v>
      </c>
      <c r="AT29" s="146">
        <f>+AS29</f>
        <v>2.4E-2</v>
      </c>
      <c r="AU29" s="147">
        <f t="shared" si="48"/>
        <v>0.46914373828532596</v>
      </c>
      <c r="AV29" s="206" t="str">
        <f t="shared" ref="AV29:AV30" si="61">IF(AU29&gt;AO29,"La Fuente SI tiene sufiencie oferta para usuarios futuros", "La Fuente NO tiene sufiencie oferta para usuarios futuros")</f>
        <v>La Fuente SI tiene sufiencie oferta para usuarios futuros</v>
      </c>
    </row>
    <row r="30" spans="1:48" ht="13.5" thickBot="1" x14ac:dyDescent="0.25">
      <c r="A30" s="207">
        <v>26</v>
      </c>
      <c r="B30" s="208">
        <v>455</v>
      </c>
      <c r="C30" s="209" t="s">
        <v>148</v>
      </c>
      <c r="D30" s="208" t="s">
        <v>149</v>
      </c>
      <c r="E30" s="208" t="s">
        <v>150</v>
      </c>
      <c r="F30" s="208" t="s">
        <v>51</v>
      </c>
      <c r="G30" s="208">
        <v>6.3E-2</v>
      </c>
      <c r="H30" s="153" t="s">
        <v>146</v>
      </c>
      <c r="I30" s="154" t="s">
        <v>142</v>
      </c>
      <c r="J30" s="155">
        <v>2</v>
      </c>
      <c r="K30" s="156" t="s">
        <v>87</v>
      </c>
      <c r="L30" s="208">
        <v>4998016.2002999997</v>
      </c>
      <c r="M30" s="208">
        <v>2291039.9992999998</v>
      </c>
      <c r="N30" s="208">
        <v>1957.6</v>
      </c>
      <c r="O30" s="208">
        <v>0</v>
      </c>
      <c r="P30" s="208">
        <v>0</v>
      </c>
      <c r="Q30" s="208">
        <v>0</v>
      </c>
      <c r="R30" s="208">
        <v>0</v>
      </c>
      <c r="S30" s="208">
        <v>0</v>
      </c>
      <c r="T30" s="208">
        <v>10</v>
      </c>
      <c r="U30" s="208">
        <v>100</v>
      </c>
      <c r="V30" s="208">
        <f t="shared" si="49"/>
        <v>0</v>
      </c>
      <c r="W30" s="208">
        <f t="shared" si="50"/>
        <v>0</v>
      </c>
      <c r="X30" s="208">
        <f t="shared" si="51"/>
        <v>0</v>
      </c>
      <c r="Y30" s="208">
        <f t="shared" si="52"/>
        <v>0</v>
      </c>
      <c r="Z30" s="208">
        <f t="shared" si="53"/>
        <v>0</v>
      </c>
      <c r="AA30" s="208">
        <f t="shared" si="54"/>
        <v>2.7777777777777778E-4</v>
      </c>
      <c r="AB30" s="208">
        <f t="shared" si="55"/>
        <v>2.7777777777777775E-3</v>
      </c>
      <c r="AC30" s="208" t="s">
        <v>73</v>
      </c>
      <c r="AD30" s="208">
        <v>4</v>
      </c>
      <c r="AE30" s="208">
        <f t="shared" si="56"/>
        <v>0.4</v>
      </c>
      <c r="AF30" s="208">
        <v>4</v>
      </c>
      <c r="AG30" s="208">
        <v>5</v>
      </c>
      <c r="AH30" s="208">
        <f t="shared" si="57"/>
        <v>1.3970486111111111E-2</v>
      </c>
      <c r="AI30" s="208">
        <f t="shared" si="58"/>
        <v>0.41702604166666668</v>
      </c>
      <c r="AJ30" s="211">
        <v>0.54464000000000001</v>
      </c>
      <c r="AK30" s="163">
        <f>+OF!$U$18</f>
        <v>1.2956666666666665E-2</v>
      </c>
      <c r="AL30" s="163">
        <f t="shared" si="59"/>
        <v>12.956666666666665</v>
      </c>
      <c r="AM30" s="208">
        <f>+AJ30/Caudales!$X$7*'DISTRIBUCION DE CAUDALES'!AL30</f>
        <v>0.51734338198817709</v>
      </c>
      <c r="AN30" s="208">
        <f>+Caudales!$U$4*1000</f>
        <v>5.0000000000000001E-3</v>
      </c>
      <c r="AO30" s="208">
        <f>+AJ30/Caudales!$X$7*'DISTRIBUCION DE CAUDALES'!AN30</f>
        <v>1.9964370285111032E-4</v>
      </c>
      <c r="AP30" s="208">
        <f t="shared" si="60"/>
        <v>0.517143738285326</v>
      </c>
      <c r="AQ30" s="159">
        <f>+AP30-AT30</f>
        <v>0.43014373828532604</v>
      </c>
      <c r="AR30" s="160">
        <f>+AQ30/AP30</f>
        <v>0.83176824244558667</v>
      </c>
      <c r="AS30" s="161">
        <f>IF(G30=0,AI30,IF(AI30&lt;G30,AI30,G30))</f>
        <v>6.3E-2</v>
      </c>
      <c r="AT30" s="162">
        <f>+AS30+AT29</f>
        <v>8.6999999999999994E-2</v>
      </c>
      <c r="AU30" s="163">
        <f t="shared" si="48"/>
        <v>0.34314373828532607</v>
      </c>
      <c r="AV30" s="212" t="str">
        <f t="shared" si="61"/>
        <v>La Fuente SI tiene sufiencie oferta para usuarios futuros</v>
      </c>
    </row>
    <row r="31" spans="1:48" x14ac:dyDescent="0.2">
      <c r="A31" s="224">
        <v>5</v>
      </c>
      <c r="B31" s="185">
        <v>80</v>
      </c>
      <c r="C31" s="186" t="s">
        <v>118</v>
      </c>
      <c r="D31" s="185" t="s">
        <v>119</v>
      </c>
      <c r="E31" s="185" t="s">
        <v>120</v>
      </c>
      <c r="F31" s="185" t="s">
        <v>116</v>
      </c>
      <c r="G31" s="185">
        <v>0</v>
      </c>
      <c r="H31" s="126" t="s">
        <v>125</v>
      </c>
      <c r="I31" s="127" t="s">
        <v>142</v>
      </c>
      <c r="J31" s="128">
        <v>1</v>
      </c>
      <c r="K31" s="129" t="s">
        <v>87</v>
      </c>
      <c r="L31" s="185">
        <v>4995950.6660000002</v>
      </c>
      <c r="M31" s="185">
        <v>2290337.1678999998</v>
      </c>
      <c r="N31" s="185">
        <v>1782.39</v>
      </c>
      <c r="O31" s="185">
        <v>0</v>
      </c>
      <c r="P31" s="185">
        <v>0</v>
      </c>
      <c r="Q31" s="185">
        <v>5</v>
      </c>
      <c r="R31" s="185">
        <v>0</v>
      </c>
      <c r="S31" s="185">
        <v>0</v>
      </c>
      <c r="T31" s="185">
        <v>0</v>
      </c>
      <c r="U31" s="185">
        <v>3000</v>
      </c>
      <c r="V31" s="185">
        <f t="shared" si="49"/>
        <v>0</v>
      </c>
      <c r="W31" s="185">
        <f t="shared" si="50"/>
        <v>0</v>
      </c>
      <c r="X31" s="185">
        <f t="shared" si="51"/>
        <v>1.1574074074074073E-3</v>
      </c>
      <c r="Y31" s="185">
        <f t="shared" si="52"/>
        <v>0</v>
      </c>
      <c r="Z31" s="185">
        <f t="shared" si="53"/>
        <v>0</v>
      </c>
      <c r="AA31" s="185">
        <f t="shared" si="54"/>
        <v>0</v>
      </c>
      <c r="AB31" s="185">
        <f t="shared" si="55"/>
        <v>8.3333333333333329E-2</v>
      </c>
      <c r="AC31" s="185" t="s">
        <v>151</v>
      </c>
      <c r="AD31" s="185">
        <v>4</v>
      </c>
      <c r="AE31" s="185">
        <f t="shared" si="56"/>
        <v>0.4</v>
      </c>
      <c r="AF31" s="185">
        <v>0</v>
      </c>
      <c r="AG31" s="185">
        <v>0</v>
      </c>
      <c r="AH31" s="185">
        <f t="shared" si="57"/>
        <v>0</v>
      </c>
      <c r="AI31" s="185">
        <f t="shared" si="58"/>
        <v>0.48449074074074078</v>
      </c>
      <c r="AJ31" s="188">
        <v>0.66693000000000002</v>
      </c>
      <c r="AK31" s="134">
        <f>+OF!$U$18</f>
        <v>1.2956666666666665E-2</v>
      </c>
      <c r="AL31" s="134">
        <f t="shared" si="59"/>
        <v>12.956666666666665</v>
      </c>
      <c r="AM31" s="185">
        <f>+AJ31/Caudales!$X$7*'DISTRIBUCION DE CAUDALES'!AL31</f>
        <v>0.63350437307097351</v>
      </c>
      <c r="AN31" s="185">
        <f>+Caudales!$U$4*1000</f>
        <v>5.0000000000000001E-3</v>
      </c>
      <c r="AO31" s="185">
        <f>+AJ31/Caudales!$X$7*'DISTRIBUCION DE CAUDALES'!AN31</f>
        <v>2.4447042953600729E-4</v>
      </c>
      <c r="AP31" s="185">
        <f t="shared" si="60"/>
        <v>0.6332599026414375</v>
      </c>
      <c r="AQ31" s="131">
        <f t="shared" ref="AQ31:AQ33" si="62">+AP31-AT31</f>
        <v>0.41714011097477083</v>
      </c>
      <c r="AR31" s="173">
        <f t="shared" ref="AR31:AR33" si="63">+AQ31/AP31</f>
        <v>0.65871865443367983</v>
      </c>
      <c r="AS31" s="132">
        <v>0.21611979166666667</v>
      </c>
      <c r="AT31" s="133">
        <f>+AS31</f>
        <v>0.21611979166666667</v>
      </c>
      <c r="AU31" s="134">
        <f t="shared" si="48"/>
        <v>0.20102031930810416</v>
      </c>
      <c r="AV31" s="225" t="str">
        <f>IF(AU31&gt;AP31,"La Fuente SI tiene sufiencie oferta para usuarios futuros", "La Fuente NO tiene sufiencie oferta para usuarios futuros")</f>
        <v>La Fuente NO tiene sufiencie oferta para usuarios futuros</v>
      </c>
    </row>
    <row r="32" spans="1:48" x14ac:dyDescent="0.2">
      <c r="A32" s="221">
        <v>6</v>
      </c>
      <c r="B32" s="37">
        <v>81</v>
      </c>
      <c r="C32" s="38" t="s">
        <v>118</v>
      </c>
      <c r="D32" s="37" t="s">
        <v>152</v>
      </c>
      <c r="E32" s="37" t="s">
        <v>120</v>
      </c>
      <c r="F32" s="37" t="s">
        <v>116</v>
      </c>
      <c r="G32" s="37">
        <v>0</v>
      </c>
      <c r="H32" s="99" t="s">
        <v>125</v>
      </c>
      <c r="I32" s="102" t="s">
        <v>142</v>
      </c>
      <c r="J32" s="105">
        <v>2</v>
      </c>
      <c r="K32" s="108" t="s">
        <v>87</v>
      </c>
      <c r="L32" s="37">
        <v>4995857.1053999998</v>
      </c>
      <c r="M32" s="37">
        <v>2290037.6592999999</v>
      </c>
      <c r="N32" s="37">
        <v>0</v>
      </c>
      <c r="O32" s="37">
        <v>0</v>
      </c>
      <c r="P32" s="37">
        <v>0</v>
      </c>
      <c r="Q32" s="37">
        <v>4</v>
      </c>
      <c r="R32" s="37">
        <v>0</v>
      </c>
      <c r="S32" s="37">
        <v>0</v>
      </c>
      <c r="T32" s="37">
        <v>0</v>
      </c>
      <c r="U32" s="37">
        <v>3000</v>
      </c>
      <c r="V32" s="37">
        <f t="shared" si="49"/>
        <v>0</v>
      </c>
      <c r="W32" s="37">
        <f t="shared" si="50"/>
        <v>0</v>
      </c>
      <c r="X32" s="37">
        <f t="shared" si="51"/>
        <v>9.2592592592592596E-4</v>
      </c>
      <c r="Y32" s="37">
        <f t="shared" si="52"/>
        <v>0</v>
      </c>
      <c r="Z32" s="37">
        <f t="shared" si="53"/>
        <v>0</v>
      </c>
      <c r="AA32" s="37">
        <f t="shared" si="54"/>
        <v>0</v>
      </c>
      <c r="AB32" s="37">
        <f t="shared" si="55"/>
        <v>8.3333333333333329E-2</v>
      </c>
      <c r="AC32" s="37" t="s">
        <v>153</v>
      </c>
      <c r="AD32" s="37">
        <v>5</v>
      </c>
      <c r="AE32" s="37">
        <f t="shared" si="56"/>
        <v>0.5</v>
      </c>
      <c r="AF32" s="37">
        <v>0</v>
      </c>
      <c r="AG32" s="37">
        <v>0</v>
      </c>
      <c r="AH32" s="37">
        <f t="shared" si="57"/>
        <v>0</v>
      </c>
      <c r="AI32" s="37">
        <f t="shared" si="58"/>
        <v>0.58425925925925926</v>
      </c>
      <c r="AJ32" s="43">
        <v>1.0607139999999999</v>
      </c>
      <c r="AK32" s="40">
        <f>+OF!$U$18</f>
        <v>1.2956666666666665E-2</v>
      </c>
      <c r="AL32" s="40">
        <f t="shared" si="59"/>
        <v>12.956666666666665</v>
      </c>
      <c r="AM32" s="37">
        <f>+AJ32/Caudales!$X$7*'DISTRIBUCION DE CAUDALES'!AL32</f>
        <v>1.0075524531474136</v>
      </c>
      <c r="AN32" s="37">
        <f>+Caudales!$U$4*1000</f>
        <v>5.0000000000000001E-3</v>
      </c>
      <c r="AO32" s="37">
        <f>+AJ32/Caudales!$X$7*'DISTRIBUCION DE CAUDALES'!AN32</f>
        <v>3.8881622838207372E-4</v>
      </c>
      <c r="AP32" s="37">
        <f t="shared" si="60"/>
        <v>1.0071636369190315</v>
      </c>
      <c r="AQ32" s="114">
        <f t="shared" si="62"/>
        <v>0.5749240535856982</v>
      </c>
      <c r="AR32" s="115">
        <f t="shared" si="63"/>
        <v>0.57083480033534795</v>
      </c>
      <c r="AS32" s="50">
        <v>0.21611979166666667</v>
      </c>
      <c r="AT32" s="118">
        <f>+AT31+AS32</f>
        <v>0.43223958333333334</v>
      </c>
      <c r="AU32" s="40">
        <f t="shared" si="48"/>
        <v>0.14268447025236486</v>
      </c>
      <c r="AV32" s="222" t="str">
        <f>IF(AU32&gt;AP32,"La Fuente SI tiene sufiencie oferta para usuarios futuros", "La Fuente NO tiene sufiencie oferta para usuarios futuros")</f>
        <v>La Fuente NO tiene sufiencie oferta para usuarios futuros</v>
      </c>
    </row>
    <row r="33" spans="1:48" ht="12.75" customHeight="1" thickBot="1" x14ac:dyDescent="0.25">
      <c r="A33" s="207">
        <v>9</v>
      </c>
      <c r="B33" s="208">
        <v>99</v>
      </c>
      <c r="C33" s="209" t="s">
        <v>154</v>
      </c>
      <c r="D33" s="208" t="s">
        <v>155</v>
      </c>
      <c r="E33" s="208" t="s">
        <v>58</v>
      </c>
      <c r="F33" s="208" t="s">
        <v>116</v>
      </c>
      <c r="G33" s="208">
        <v>0</v>
      </c>
      <c r="H33" s="153" t="s">
        <v>125</v>
      </c>
      <c r="I33" s="154" t="s">
        <v>142</v>
      </c>
      <c r="J33" s="155">
        <v>3</v>
      </c>
      <c r="K33" s="156" t="s">
        <v>87</v>
      </c>
      <c r="L33" s="208">
        <v>4995845.9993000003</v>
      </c>
      <c r="M33" s="208">
        <v>2289527.9037000001</v>
      </c>
      <c r="N33" s="208">
        <v>1675</v>
      </c>
      <c r="O33" s="208">
        <v>0</v>
      </c>
      <c r="P33" s="208">
        <v>0</v>
      </c>
      <c r="Q33" s="208">
        <v>0</v>
      </c>
      <c r="R33" s="208">
        <v>0</v>
      </c>
      <c r="S33" s="208">
        <v>0</v>
      </c>
      <c r="T33" s="208">
        <v>0</v>
      </c>
      <c r="U33" s="208">
        <v>0</v>
      </c>
      <c r="V33" s="208">
        <f t="shared" si="49"/>
        <v>0</v>
      </c>
      <c r="W33" s="208">
        <f t="shared" si="50"/>
        <v>0</v>
      </c>
      <c r="X33" s="208">
        <f t="shared" si="51"/>
        <v>0</v>
      </c>
      <c r="Y33" s="208">
        <f t="shared" si="52"/>
        <v>0</v>
      </c>
      <c r="Z33" s="208">
        <f t="shared" si="53"/>
        <v>0</v>
      </c>
      <c r="AA33" s="208">
        <f t="shared" si="54"/>
        <v>0</v>
      </c>
      <c r="AB33" s="208">
        <f t="shared" si="55"/>
        <v>0</v>
      </c>
      <c r="AC33" s="208" t="s">
        <v>58</v>
      </c>
      <c r="AD33" s="208">
        <v>1</v>
      </c>
      <c r="AE33" s="208">
        <f t="shared" si="56"/>
        <v>0.1</v>
      </c>
      <c r="AF33" s="208">
        <v>0</v>
      </c>
      <c r="AG33" s="208">
        <v>0</v>
      </c>
      <c r="AH33" s="208">
        <f t="shared" si="57"/>
        <v>0</v>
      </c>
      <c r="AI33" s="208">
        <f t="shared" si="58"/>
        <v>0.1</v>
      </c>
      <c r="AJ33" s="211">
        <v>1.392574</v>
      </c>
      <c r="AK33" s="163">
        <f>+OF!$U$18</f>
        <v>1.2956666666666665E-2</v>
      </c>
      <c r="AL33" s="163">
        <f t="shared" si="59"/>
        <v>12.956666666666665</v>
      </c>
      <c r="AM33" s="208">
        <f>+AJ33/Caudales!$X$7*'DISTRIBUCION DE CAUDALES'!AL33</f>
        <v>1.3227800801057648</v>
      </c>
      <c r="AN33" s="208">
        <f>+Caudales!$U$4*1000</f>
        <v>5.0000000000000001E-3</v>
      </c>
      <c r="AO33" s="208">
        <f>+AJ33/Caudales!$X$7*'DISTRIBUCION DE CAUDALES'!AN33</f>
        <v>5.1046311298138603E-4</v>
      </c>
      <c r="AP33" s="208">
        <f t="shared" si="60"/>
        <v>1.3222696169927834</v>
      </c>
      <c r="AQ33" s="159">
        <f t="shared" si="62"/>
        <v>0.79003003365945013</v>
      </c>
      <c r="AR33" s="160">
        <f t="shared" si="63"/>
        <v>0.59748028957679811</v>
      </c>
      <c r="AS33" s="161">
        <f>IF(G33=0,AI33,IF(AI33&lt;G33,AI33,G33))</f>
        <v>0.1</v>
      </c>
      <c r="AT33" s="162">
        <f>+AT32+AS33</f>
        <v>0.53223958333333332</v>
      </c>
      <c r="AU33" s="233">
        <f t="shared" si="48"/>
        <v>0.2577904503261168</v>
      </c>
      <c r="AV33" s="212" t="str">
        <f>IF(AU33&gt;AP33,"La Fuente SI tiene sufiencie oferta para usuarios futuros", "La Fuente NO tiene sufiencie oferta para usuarios futuros")</f>
        <v>La Fuente NO tiene sufiencie oferta para usuarios futuros</v>
      </c>
    </row>
    <row r="34" spans="1:48" x14ac:dyDescent="0.2">
      <c r="A34" s="224">
        <v>13</v>
      </c>
      <c r="B34" s="185">
        <v>279</v>
      </c>
      <c r="C34" s="186" t="s">
        <v>156</v>
      </c>
      <c r="D34" s="185" t="s">
        <v>157</v>
      </c>
      <c r="E34" s="185" t="s">
        <v>58</v>
      </c>
      <c r="F34" s="185" t="s">
        <v>116</v>
      </c>
      <c r="G34" s="185">
        <v>0</v>
      </c>
      <c r="H34" s="126" t="s">
        <v>158</v>
      </c>
      <c r="I34" s="127" t="s">
        <v>142</v>
      </c>
      <c r="J34" s="128">
        <v>1</v>
      </c>
      <c r="K34" s="129" t="s">
        <v>87</v>
      </c>
      <c r="L34" s="185">
        <v>4999329.3816999998</v>
      </c>
      <c r="M34" s="185">
        <v>2292168.0466999998</v>
      </c>
      <c r="N34" s="185">
        <v>2160</v>
      </c>
      <c r="O34" s="185">
        <v>0</v>
      </c>
      <c r="P34" s="185">
        <v>0</v>
      </c>
      <c r="Q34" s="185">
        <v>0</v>
      </c>
      <c r="R34" s="185">
        <v>0</v>
      </c>
      <c r="S34" s="185">
        <v>0</v>
      </c>
      <c r="T34" s="185">
        <v>0</v>
      </c>
      <c r="U34" s="185">
        <v>0</v>
      </c>
      <c r="V34" s="185">
        <f t="shared" si="49"/>
        <v>0</v>
      </c>
      <c r="W34" s="185">
        <f t="shared" si="50"/>
        <v>0</v>
      </c>
      <c r="X34" s="185">
        <f t="shared" si="51"/>
        <v>0</v>
      </c>
      <c r="Y34" s="185">
        <f t="shared" si="52"/>
        <v>0</v>
      </c>
      <c r="Z34" s="185">
        <f t="shared" si="53"/>
        <v>0</v>
      </c>
      <c r="AA34" s="185">
        <f t="shared" si="54"/>
        <v>0</v>
      </c>
      <c r="AB34" s="185">
        <f t="shared" si="55"/>
        <v>0</v>
      </c>
      <c r="AC34" s="185" t="s">
        <v>73</v>
      </c>
      <c r="AD34" s="185">
        <v>0</v>
      </c>
      <c r="AE34" s="185">
        <f t="shared" si="56"/>
        <v>0</v>
      </c>
      <c r="AF34" s="185">
        <v>3</v>
      </c>
      <c r="AG34" s="185">
        <v>0</v>
      </c>
      <c r="AH34" s="185">
        <f t="shared" si="57"/>
        <v>6.447916666666666E-3</v>
      </c>
      <c r="AI34" s="187">
        <f t="shared" si="58"/>
        <v>6.447916666666666E-3</v>
      </c>
      <c r="AJ34" s="188">
        <v>0.46412199999999998</v>
      </c>
      <c r="AK34" s="134">
        <f>+OF!$U$18</f>
        <v>1.2956666666666665E-2</v>
      </c>
      <c r="AL34" s="134">
        <f t="shared" si="59"/>
        <v>12.956666666666665</v>
      </c>
      <c r="AM34" s="185">
        <f>+AJ34/Caudales!$X$7*'DISTRIBUCION DE CAUDALES'!AL34</f>
        <v>0.44086083492787298</v>
      </c>
      <c r="AN34" s="185">
        <f>+Caudales!$U$4*1000</f>
        <v>5.0000000000000001E-3</v>
      </c>
      <c r="AO34" s="185">
        <f>+AJ34/Caudales!$X$7*'DISTRIBUCION DE CAUDALES'!AN34</f>
        <v>1.7012895610800347E-4</v>
      </c>
      <c r="AP34" s="185">
        <f t="shared" si="60"/>
        <v>0.44069070597176496</v>
      </c>
      <c r="AQ34" s="131">
        <f>+AP34-AT34</f>
        <v>0.4342427893050983</v>
      </c>
      <c r="AR34" s="173">
        <f>+AQ34/AP34</f>
        <v>0.98536861209167459</v>
      </c>
      <c r="AS34" s="132">
        <f>IF(G34=0,AI34,IF(AI34&lt;G34,AI34,G34))</f>
        <v>6.447916666666666E-3</v>
      </c>
      <c r="AT34" s="133">
        <f>+AS34</f>
        <v>6.447916666666666E-3</v>
      </c>
      <c r="AU34" s="134">
        <f t="shared" si="48"/>
        <v>0.42779487263843163</v>
      </c>
      <c r="AV34" s="225" t="str">
        <f>IF(AU34&gt;AO34,"La Fuente SI tiene sufiencie oferta para usuarios futuros", "La Fuente NO tiene sufiencie oferta para usuarios futuros")</f>
        <v>La Fuente SI tiene sufiencie oferta para usuarios futuros</v>
      </c>
    </row>
    <row r="35" spans="1:48" x14ac:dyDescent="0.2">
      <c r="A35" s="221">
        <v>14</v>
      </c>
      <c r="B35" s="37">
        <v>281</v>
      </c>
      <c r="C35" s="38" t="s">
        <v>159</v>
      </c>
      <c r="D35" s="37" t="s">
        <v>160</v>
      </c>
      <c r="E35" s="37" t="s">
        <v>58</v>
      </c>
      <c r="F35" s="37" t="s">
        <v>58</v>
      </c>
      <c r="G35" s="37">
        <v>0</v>
      </c>
      <c r="H35" s="99" t="s">
        <v>158</v>
      </c>
      <c r="I35" s="102" t="s">
        <v>142</v>
      </c>
      <c r="J35" s="105">
        <v>2</v>
      </c>
      <c r="K35" s="108" t="s">
        <v>87</v>
      </c>
      <c r="L35" s="37">
        <v>4999329.3816999998</v>
      </c>
      <c r="M35" s="37">
        <v>2292168.0466999998</v>
      </c>
      <c r="N35" s="37">
        <v>2160</v>
      </c>
      <c r="O35" s="37">
        <v>0</v>
      </c>
      <c r="P35" s="37">
        <v>0</v>
      </c>
      <c r="Q35" s="37">
        <v>0</v>
      </c>
      <c r="R35" s="37">
        <v>0</v>
      </c>
      <c r="S35" s="37">
        <v>0</v>
      </c>
      <c r="T35" s="37">
        <v>0</v>
      </c>
      <c r="U35" s="37">
        <v>0</v>
      </c>
      <c r="V35" s="37">
        <f t="shared" si="49"/>
        <v>0</v>
      </c>
      <c r="W35" s="37">
        <f t="shared" si="50"/>
        <v>0</v>
      </c>
      <c r="X35" s="37">
        <f t="shared" si="51"/>
        <v>0</v>
      </c>
      <c r="Y35" s="37">
        <f t="shared" si="52"/>
        <v>0</v>
      </c>
      <c r="Z35" s="37">
        <f t="shared" si="53"/>
        <v>0</v>
      </c>
      <c r="AA35" s="37">
        <f t="shared" si="54"/>
        <v>0</v>
      </c>
      <c r="AB35" s="37">
        <f t="shared" si="55"/>
        <v>0</v>
      </c>
      <c r="AC35" s="37" t="s">
        <v>58</v>
      </c>
      <c r="AD35" s="37">
        <v>0</v>
      </c>
      <c r="AE35" s="37">
        <f t="shared" si="56"/>
        <v>0</v>
      </c>
      <c r="AF35" s="37">
        <v>3</v>
      </c>
      <c r="AG35" s="37">
        <v>20</v>
      </c>
      <c r="AH35" s="37">
        <f t="shared" si="57"/>
        <v>2.7940972222222221E-2</v>
      </c>
      <c r="AI35" s="42">
        <f t="shared" si="58"/>
        <v>2.7940972222222221E-2</v>
      </c>
      <c r="AJ35" s="43">
        <v>0.46412199999999998</v>
      </c>
      <c r="AK35" s="40">
        <f>+OF!$U$18</f>
        <v>1.2956666666666665E-2</v>
      </c>
      <c r="AL35" s="40">
        <f t="shared" si="59"/>
        <v>12.956666666666665</v>
      </c>
      <c r="AM35" s="37">
        <f>+AJ35/Caudales!$X$7*'DISTRIBUCION DE CAUDALES'!AL35</f>
        <v>0.44086083492787298</v>
      </c>
      <c r="AN35" s="37">
        <f>+Caudales!$U$4*1000</f>
        <v>5.0000000000000001E-3</v>
      </c>
      <c r="AO35" s="37">
        <f>+AJ35/Caudales!$X$7*'DISTRIBUCION DE CAUDALES'!AN35</f>
        <v>1.7012895610800347E-4</v>
      </c>
      <c r="AP35" s="37">
        <f t="shared" si="60"/>
        <v>0.44069070597176496</v>
      </c>
      <c r="AQ35" s="114">
        <f t="shared" ref="AQ35:AQ61" si="64">+AP35-AT35</f>
        <v>0.40630181708287605</v>
      </c>
      <c r="AR35" s="115">
        <f t="shared" ref="AR35:AR64" si="65">+AQ35/AP35</f>
        <v>0.92196593115559777</v>
      </c>
      <c r="AS35" s="50">
        <f>IF(G35=0,AI35,IF(AI35&lt;G35,AI35,G35))</f>
        <v>2.7940972222222221E-2</v>
      </c>
      <c r="AT35" s="118">
        <f>+AT34+AS35</f>
        <v>3.4388888888888886E-2</v>
      </c>
      <c r="AU35" s="40">
        <f t="shared" si="48"/>
        <v>0.37191292819398714</v>
      </c>
      <c r="AV35" s="222" t="str">
        <f t="shared" ref="AV35:AV61" si="66">IF(AU35&gt;AO35,"La Fuente SI tiene sufiencie oferta para usuarios futuros", "La Fuente NO tiene sufiencie oferta para usuarios futuros")</f>
        <v>La Fuente SI tiene sufiencie oferta para usuarios futuros</v>
      </c>
    </row>
    <row r="36" spans="1:48" x14ac:dyDescent="0.2">
      <c r="A36" s="221">
        <v>16</v>
      </c>
      <c r="B36" s="37">
        <v>283</v>
      </c>
      <c r="C36" s="38" t="s">
        <v>161</v>
      </c>
      <c r="D36" s="37" t="s">
        <v>162</v>
      </c>
      <c r="E36" s="37" t="s">
        <v>58</v>
      </c>
      <c r="F36" s="37" t="s">
        <v>116</v>
      </c>
      <c r="G36" s="37">
        <v>0</v>
      </c>
      <c r="H36" s="99" t="s">
        <v>158</v>
      </c>
      <c r="I36" s="102" t="s">
        <v>142</v>
      </c>
      <c r="J36" s="105">
        <v>3</v>
      </c>
      <c r="K36" s="108" t="s">
        <v>87</v>
      </c>
      <c r="L36" s="37">
        <v>4999329.3816999998</v>
      </c>
      <c r="M36" s="37">
        <v>2292168.0466999998</v>
      </c>
      <c r="N36" s="37">
        <v>2160</v>
      </c>
      <c r="O36" s="37">
        <v>0</v>
      </c>
      <c r="P36" s="37">
        <v>0</v>
      </c>
      <c r="Q36" s="37">
        <v>0</v>
      </c>
      <c r="R36" s="37">
        <v>0</v>
      </c>
      <c r="S36" s="37">
        <v>0</v>
      </c>
      <c r="T36" s="37">
        <v>400</v>
      </c>
      <c r="U36" s="37">
        <v>1500</v>
      </c>
      <c r="V36" s="37">
        <f t="shared" si="49"/>
        <v>0</v>
      </c>
      <c r="W36" s="37">
        <f t="shared" si="50"/>
        <v>0</v>
      </c>
      <c r="X36" s="37">
        <f t="shared" si="51"/>
        <v>0</v>
      </c>
      <c r="Y36" s="37">
        <f t="shared" si="52"/>
        <v>0</v>
      </c>
      <c r="Z36" s="37">
        <f t="shared" si="53"/>
        <v>0</v>
      </c>
      <c r="AA36" s="37">
        <f t="shared" si="54"/>
        <v>1.111111111111111E-2</v>
      </c>
      <c r="AB36" s="37">
        <f t="shared" si="55"/>
        <v>4.1666666666666664E-2</v>
      </c>
      <c r="AC36" s="37" t="s">
        <v>163</v>
      </c>
      <c r="AD36" s="37">
        <v>3</v>
      </c>
      <c r="AE36" s="37">
        <f t="shared" si="56"/>
        <v>0.30000000000000004</v>
      </c>
      <c r="AF36" s="37">
        <v>6</v>
      </c>
      <c r="AG36" s="37">
        <v>4</v>
      </c>
      <c r="AH36" s="37">
        <f t="shared" si="57"/>
        <v>1.7194444444444443E-2</v>
      </c>
      <c r="AI36" s="37">
        <f t="shared" si="58"/>
        <v>0.36997222222222226</v>
      </c>
      <c r="AJ36" s="43">
        <v>0.46412199999999998</v>
      </c>
      <c r="AK36" s="40">
        <f>+OF!$U$18</f>
        <v>1.2956666666666665E-2</v>
      </c>
      <c r="AL36" s="40">
        <f t="shared" si="59"/>
        <v>12.956666666666665</v>
      </c>
      <c r="AM36" s="37">
        <f>+AJ36/Caudales!$X$7*'DISTRIBUCION DE CAUDALES'!AL36</f>
        <v>0.44086083492787298</v>
      </c>
      <c r="AN36" s="37">
        <f>+Caudales!$U$4*1000</f>
        <v>5.0000000000000001E-3</v>
      </c>
      <c r="AO36" s="37">
        <f>+AJ36/Caudales!$X$7*'DISTRIBUCION DE CAUDALES'!AN36</f>
        <v>1.7012895610800347E-4</v>
      </c>
      <c r="AP36" s="37">
        <f t="shared" si="60"/>
        <v>0.44069070597176496</v>
      </c>
      <c r="AQ36" s="114">
        <f t="shared" si="64"/>
        <v>0.37191292819398719</v>
      </c>
      <c r="AR36" s="115">
        <f t="shared" si="65"/>
        <v>0.84393186231119577</v>
      </c>
      <c r="AS36" s="50">
        <v>3.4388888888888886E-2</v>
      </c>
      <c r="AT36" s="118">
        <f>+AT35+AS36</f>
        <v>6.8777777777777771E-2</v>
      </c>
      <c r="AU36" s="40">
        <f t="shared" si="48"/>
        <v>0.30313515041620942</v>
      </c>
      <c r="AV36" s="222" t="str">
        <f t="shared" si="66"/>
        <v>La Fuente SI tiene sufiencie oferta para usuarios futuros</v>
      </c>
    </row>
    <row r="37" spans="1:48" x14ac:dyDescent="0.2">
      <c r="A37" s="221">
        <v>17</v>
      </c>
      <c r="B37" s="37">
        <v>284</v>
      </c>
      <c r="C37" s="38" t="s">
        <v>164</v>
      </c>
      <c r="D37" s="37" t="s">
        <v>165</v>
      </c>
      <c r="E37" s="37" t="s">
        <v>166</v>
      </c>
      <c r="F37" s="37" t="s">
        <v>116</v>
      </c>
      <c r="G37" s="37">
        <v>0</v>
      </c>
      <c r="H37" s="99" t="s">
        <v>158</v>
      </c>
      <c r="I37" s="102" t="s">
        <v>142</v>
      </c>
      <c r="J37" s="105">
        <v>4</v>
      </c>
      <c r="K37" s="108" t="s">
        <v>87</v>
      </c>
      <c r="L37" s="37">
        <v>4999329.3816999998</v>
      </c>
      <c r="M37" s="37">
        <v>2292168.0466999998</v>
      </c>
      <c r="N37" s="37">
        <v>2160</v>
      </c>
      <c r="O37" s="37">
        <v>0</v>
      </c>
      <c r="P37" s="37">
        <v>0</v>
      </c>
      <c r="Q37" s="37">
        <v>0</v>
      </c>
      <c r="R37" s="37">
        <v>0</v>
      </c>
      <c r="S37" s="37">
        <v>0</v>
      </c>
      <c r="T37" s="37">
        <v>0</v>
      </c>
      <c r="U37" s="37">
        <v>0</v>
      </c>
      <c r="V37" s="37">
        <f t="shared" si="49"/>
        <v>0</v>
      </c>
      <c r="W37" s="37">
        <f t="shared" si="50"/>
        <v>0</v>
      </c>
      <c r="X37" s="37">
        <f t="shared" si="51"/>
        <v>0</v>
      </c>
      <c r="Y37" s="37">
        <f t="shared" si="52"/>
        <v>0</v>
      </c>
      <c r="Z37" s="37">
        <f t="shared" si="53"/>
        <v>0</v>
      </c>
      <c r="AA37" s="37">
        <f t="shared" si="54"/>
        <v>0</v>
      </c>
      <c r="AB37" s="37">
        <f t="shared" si="55"/>
        <v>0</v>
      </c>
      <c r="AC37" s="37" t="s">
        <v>167</v>
      </c>
      <c r="AD37" s="37">
        <v>0</v>
      </c>
      <c r="AE37" s="37">
        <f t="shared" si="56"/>
        <v>0</v>
      </c>
      <c r="AF37" s="37">
        <v>6</v>
      </c>
      <c r="AG37" s="37">
        <v>20</v>
      </c>
      <c r="AH37" s="37">
        <f t="shared" si="57"/>
        <v>3.4388888888888886E-2</v>
      </c>
      <c r="AI37" s="37">
        <f t="shared" si="58"/>
        <v>3.4388888888888886E-2</v>
      </c>
      <c r="AJ37" s="43">
        <v>0.46412199999999998</v>
      </c>
      <c r="AK37" s="40">
        <f>+OF!$U$18</f>
        <v>1.2956666666666665E-2</v>
      </c>
      <c r="AL37" s="40">
        <f t="shared" si="59"/>
        <v>12.956666666666665</v>
      </c>
      <c r="AM37" s="37">
        <f>+AJ37/Caudales!$X$7*'DISTRIBUCION DE CAUDALES'!AL37</f>
        <v>0.44086083492787298</v>
      </c>
      <c r="AN37" s="37">
        <f>+Caudales!$U$4*1000</f>
        <v>5.0000000000000001E-3</v>
      </c>
      <c r="AO37" s="37">
        <f>+AJ37/Caudales!$X$7*'DISTRIBUCION DE CAUDALES'!AN37</f>
        <v>1.7012895610800347E-4</v>
      </c>
      <c r="AP37" s="37">
        <f t="shared" si="60"/>
        <v>0.44069070597176496</v>
      </c>
      <c r="AQ37" s="114">
        <f t="shared" si="64"/>
        <v>0.33752403930509833</v>
      </c>
      <c r="AR37" s="115">
        <f t="shared" si="65"/>
        <v>0.76589779346679365</v>
      </c>
      <c r="AS37" s="50">
        <f>IF(G37=0,AI37,IF(AI37&lt;G37,AI37,G37))</f>
        <v>3.4388888888888886E-2</v>
      </c>
      <c r="AT37" s="118">
        <f>+AT36+AS37</f>
        <v>0.10316666666666666</v>
      </c>
      <c r="AU37" s="40">
        <f t="shared" si="48"/>
        <v>0.23435737263843168</v>
      </c>
      <c r="AV37" s="222" t="str">
        <f t="shared" si="66"/>
        <v>La Fuente SI tiene sufiencie oferta para usuarios futuros</v>
      </c>
    </row>
    <row r="38" spans="1:48" x14ac:dyDescent="0.2">
      <c r="A38" s="221">
        <v>18</v>
      </c>
      <c r="B38" s="37">
        <v>285</v>
      </c>
      <c r="C38" s="38" t="s">
        <v>168</v>
      </c>
      <c r="D38" s="37" t="s">
        <v>169</v>
      </c>
      <c r="E38" s="37" t="s">
        <v>170</v>
      </c>
      <c r="F38" s="37" t="s">
        <v>116</v>
      </c>
      <c r="G38" s="37">
        <v>0</v>
      </c>
      <c r="H38" s="99" t="s">
        <v>158</v>
      </c>
      <c r="I38" s="102" t="s">
        <v>142</v>
      </c>
      <c r="J38" s="105">
        <v>5</v>
      </c>
      <c r="K38" s="108" t="s">
        <v>87</v>
      </c>
      <c r="L38" s="37">
        <v>4999329.3816999998</v>
      </c>
      <c r="M38" s="37">
        <v>2292168.0466999998</v>
      </c>
      <c r="N38" s="37">
        <v>2160</v>
      </c>
      <c r="O38" s="37">
        <v>0</v>
      </c>
      <c r="P38" s="37">
        <v>0</v>
      </c>
      <c r="Q38" s="37">
        <v>0</v>
      </c>
      <c r="R38" s="37">
        <v>0</v>
      </c>
      <c r="S38" s="37">
        <v>0</v>
      </c>
      <c r="T38" s="37">
        <v>0</v>
      </c>
      <c r="U38" s="37">
        <v>0</v>
      </c>
      <c r="V38" s="37">
        <f t="shared" si="49"/>
        <v>0</v>
      </c>
      <c r="W38" s="37">
        <f t="shared" si="50"/>
        <v>0</v>
      </c>
      <c r="X38" s="37">
        <f t="shared" si="51"/>
        <v>0</v>
      </c>
      <c r="Y38" s="37">
        <f t="shared" si="52"/>
        <v>0</v>
      </c>
      <c r="Z38" s="37">
        <f t="shared" si="53"/>
        <v>0</v>
      </c>
      <c r="AA38" s="37">
        <f t="shared" si="54"/>
        <v>0</v>
      </c>
      <c r="AB38" s="37">
        <f t="shared" si="55"/>
        <v>0</v>
      </c>
      <c r="AC38" s="37" t="s">
        <v>171</v>
      </c>
      <c r="AD38" s="37">
        <v>0</v>
      </c>
      <c r="AE38" s="37">
        <f t="shared" si="56"/>
        <v>0</v>
      </c>
      <c r="AF38" s="37">
        <v>2</v>
      </c>
      <c r="AG38" s="37">
        <v>20</v>
      </c>
      <c r="AH38" s="37">
        <f t="shared" si="57"/>
        <v>2.5791666666666664E-2</v>
      </c>
      <c r="AI38" s="37">
        <f t="shared" si="58"/>
        <v>2.5791666666666664E-2</v>
      </c>
      <c r="AJ38" s="43">
        <v>0.46412199999999998</v>
      </c>
      <c r="AK38" s="40">
        <f>+OF!$U$18</f>
        <v>1.2956666666666665E-2</v>
      </c>
      <c r="AL38" s="40">
        <f t="shared" si="59"/>
        <v>12.956666666666665</v>
      </c>
      <c r="AM38" s="37">
        <f>+AJ38/Caudales!$X$7*'DISTRIBUCION DE CAUDALES'!AL38</f>
        <v>0.44086083492787298</v>
      </c>
      <c r="AN38" s="37">
        <f>+Caudales!$U$4*1000</f>
        <v>5.0000000000000001E-3</v>
      </c>
      <c r="AO38" s="37">
        <f>+AJ38/Caudales!$X$7*'DISTRIBUCION DE CAUDALES'!AN38</f>
        <v>1.7012895610800347E-4</v>
      </c>
      <c r="AP38" s="37">
        <f t="shared" si="60"/>
        <v>0.44069070597176496</v>
      </c>
      <c r="AQ38" s="114">
        <f t="shared" si="64"/>
        <v>0.31173237263843168</v>
      </c>
      <c r="AR38" s="115">
        <f t="shared" si="65"/>
        <v>0.70737224183349212</v>
      </c>
      <c r="AS38" s="50">
        <f>IF(G38=0,AI38,IF(AI38&lt;G38,AI38,G38))</f>
        <v>2.5791666666666664E-2</v>
      </c>
      <c r="AT38" s="118">
        <f>+AT37+AS38</f>
        <v>0.12895833333333331</v>
      </c>
      <c r="AU38" s="40">
        <f t="shared" si="48"/>
        <v>0.18277403930509836</v>
      </c>
      <c r="AV38" s="222" t="str">
        <f t="shared" si="66"/>
        <v>La Fuente SI tiene sufiencie oferta para usuarios futuros</v>
      </c>
    </row>
    <row r="39" spans="1:48" ht="15.75" customHeight="1" x14ac:dyDescent="0.2">
      <c r="A39" s="221">
        <v>36</v>
      </c>
      <c r="B39" s="37">
        <v>0</v>
      </c>
      <c r="C39" s="38" t="s">
        <v>172</v>
      </c>
      <c r="D39" s="37" t="s">
        <v>58</v>
      </c>
      <c r="E39" s="37" t="s">
        <v>58</v>
      </c>
      <c r="F39" s="37" t="s">
        <v>58</v>
      </c>
      <c r="G39" s="37">
        <v>0</v>
      </c>
      <c r="H39" s="99" t="s">
        <v>158</v>
      </c>
      <c r="I39" s="102" t="s">
        <v>142</v>
      </c>
      <c r="J39" s="105">
        <v>6</v>
      </c>
      <c r="K39" s="108" t="s">
        <v>87</v>
      </c>
      <c r="L39" s="37">
        <v>4998988.6447000001</v>
      </c>
      <c r="M39" s="37">
        <v>2292136.8191999998</v>
      </c>
      <c r="N39" s="37">
        <v>0</v>
      </c>
      <c r="O39" s="37">
        <v>0</v>
      </c>
      <c r="P39" s="37">
        <v>0</v>
      </c>
      <c r="Q39" s="37">
        <v>0</v>
      </c>
      <c r="R39" s="37">
        <v>0</v>
      </c>
      <c r="S39" s="37">
        <v>0</v>
      </c>
      <c r="T39" s="37">
        <v>0</v>
      </c>
      <c r="U39" s="37">
        <v>0</v>
      </c>
      <c r="V39" s="37">
        <f>0.0006*O39</f>
        <v>0</v>
      </c>
      <c r="W39" s="37">
        <f>0.0006*P39</f>
        <v>0</v>
      </c>
      <c r="X39" s="37">
        <f t="shared" si="51"/>
        <v>0</v>
      </c>
      <c r="Y39" s="37">
        <f t="shared" si="52"/>
        <v>0</v>
      </c>
      <c r="Z39" s="37">
        <f t="shared" si="53"/>
        <v>0</v>
      </c>
      <c r="AA39" s="37">
        <f>0.0006*T39</f>
        <v>0</v>
      </c>
      <c r="AB39" s="37">
        <f>0.0006*U39</f>
        <v>0</v>
      </c>
      <c r="AC39" s="37" t="s">
        <v>58</v>
      </c>
      <c r="AD39" s="37">
        <v>0</v>
      </c>
      <c r="AE39" s="37">
        <f t="shared" si="56"/>
        <v>0</v>
      </c>
      <c r="AF39" s="37">
        <v>2</v>
      </c>
      <c r="AG39" s="37">
        <v>20</v>
      </c>
      <c r="AH39" s="37">
        <f>(AF39+AG39)*0.002</f>
        <v>4.3999999999999997E-2</v>
      </c>
      <c r="AI39" s="37">
        <f t="shared" si="58"/>
        <v>4.3999999999999997E-2</v>
      </c>
      <c r="AJ39" s="43">
        <v>0.76715699999999998</v>
      </c>
      <c r="AK39" s="40">
        <f>+OF!$U$18</f>
        <v>1.2956666666666665E-2</v>
      </c>
      <c r="AL39" s="40">
        <f t="shared" si="59"/>
        <v>12.956666666666665</v>
      </c>
      <c r="AM39" s="37">
        <f>+AJ39/Caudales!$X$7*'DISTRIBUCION DE CAUDALES'!AL39</f>
        <v>0.72870813178595761</v>
      </c>
      <c r="AN39" s="37">
        <f>+Caudales!$U$4*1000</f>
        <v>5.0000000000000001E-3</v>
      </c>
      <c r="AO39" s="37">
        <f>+AJ39/Caudales!$X$7*'DISTRIBUCION DE CAUDALES'!AN39</f>
        <v>2.812097241263022E-4</v>
      </c>
      <c r="AP39" s="37">
        <f t="shared" si="60"/>
        <v>0.72842692206183135</v>
      </c>
      <c r="AQ39" s="114">
        <f t="shared" si="64"/>
        <v>0.59544463039516471</v>
      </c>
      <c r="AR39" s="115">
        <f t="shared" si="65"/>
        <v>0.81743907640006386</v>
      </c>
      <c r="AS39" s="50">
        <v>4.0239583333333334E-3</v>
      </c>
      <c r="AT39" s="118">
        <f t="shared" ref="AT39:AT53" si="67">+AT38+AS39</f>
        <v>0.13298229166666664</v>
      </c>
      <c r="AU39" s="40">
        <f t="shared" si="48"/>
        <v>0.46246233872849807</v>
      </c>
      <c r="AV39" s="222" t="str">
        <f t="shared" si="66"/>
        <v>La Fuente SI tiene sufiencie oferta para usuarios futuros</v>
      </c>
    </row>
    <row r="40" spans="1:48" x14ac:dyDescent="0.2">
      <c r="A40" s="221">
        <v>27</v>
      </c>
      <c r="B40" s="37">
        <v>471</v>
      </c>
      <c r="C40" s="38" t="s">
        <v>156</v>
      </c>
      <c r="D40" s="37" t="s">
        <v>173</v>
      </c>
      <c r="E40" s="37" t="s">
        <v>174</v>
      </c>
      <c r="F40" s="37" t="s">
        <v>116</v>
      </c>
      <c r="G40" s="37">
        <v>0</v>
      </c>
      <c r="H40" s="99" t="s">
        <v>158</v>
      </c>
      <c r="I40" s="102" t="s">
        <v>142</v>
      </c>
      <c r="J40" s="105">
        <v>7</v>
      </c>
      <c r="K40" s="108" t="s">
        <v>87</v>
      </c>
      <c r="L40" s="37">
        <v>4998988.8631999996</v>
      </c>
      <c r="M40" s="37">
        <v>2292237.2212999999</v>
      </c>
      <c r="N40" s="37">
        <v>2160.4499999999998</v>
      </c>
      <c r="O40" s="37">
        <v>0</v>
      </c>
      <c r="P40" s="37">
        <v>0</v>
      </c>
      <c r="Q40" s="37">
        <v>0</v>
      </c>
      <c r="R40" s="37">
        <v>0</v>
      </c>
      <c r="S40" s="37">
        <v>0</v>
      </c>
      <c r="T40" s="37">
        <v>4000</v>
      </c>
      <c r="U40" s="37">
        <v>0</v>
      </c>
      <c r="V40" s="37">
        <f t="shared" ref="V40:V61" si="68">+O40*80/86400</f>
        <v>0</v>
      </c>
      <c r="W40" s="37">
        <f t="shared" ref="W40:W61" si="69">+O40*50/86400</f>
        <v>0</v>
      </c>
      <c r="X40" s="37">
        <f t="shared" si="51"/>
        <v>0</v>
      </c>
      <c r="Y40" s="37">
        <f t="shared" si="52"/>
        <v>0</v>
      </c>
      <c r="Z40" s="37">
        <f t="shared" si="53"/>
        <v>0</v>
      </c>
      <c r="AA40" s="37">
        <f t="shared" ref="AA40:AA61" si="70">(2.4/86400)*T40</f>
        <v>0.1111111111111111</v>
      </c>
      <c r="AB40" s="37">
        <f t="shared" ref="AB40:AB61" si="71">(2.4/86400)*U40</f>
        <v>0</v>
      </c>
      <c r="AC40" s="37" t="s">
        <v>58</v>
      </c>
      <c r="AD40" s="37">
        <v>0.8</v>
      </c>
      <c r="AE40" s="37">
        <f t="shared" si="56"/>
        <v>8.0000000000000016E-2</v>
      </c>
      <c r="AF40" s="37">
        <v>5</v>
      </c>
      <c r="AG40" s="37">
        <v>15</v>
      </c>
      <c r="AH40" s="37">
        <f t="shared" ref="AH40:AH61" si="72">(AF40+(AG40*0.5)  )*185.7/86400</f>
        <v>2.6866319444444446E-2</v>
      </c>
      <c r="AI40" s="37">
        <f t="shared" si="58"/>
        <v>0.21797743055555557</v>
      </c>
      <c r="AJ40" s="43">
        <v>0.76715699999999998</v>
      </c>
      <c r="AK40" s="40">
        <f>+OF!$U$18</f>
        <v>1.2956666666666665E-2</v>
      </c>
      <c r="AL40" s="40">
        <f t="shared" si="59"/>
        <v>12.956666666666665</v>
      </c>
      <c r="AM40" s="37">
        <f>+AJ40/Caudales!$X$7*'DISTRIBUCION DE CAUDALES'!AL40</f>
        <v>0.72870813178595761</v>
      </c>
      <c r="AN40" s="37">
        <f>+Caudales!$U$4*1000</f>
        <v>5.0000000000000001E-3</v>
      </c>
      <c r="AO40" s="37">
        <f>+AJ40/Caudales!$X$7*'DISTRIBUCION DE CAUDALES'!AN40</f>
        <v>2.812097241263022E-4</v>
      </c>
      <c r="AP40" s="37">
        <f t="shared" si="60"/>
        <v>0.72842692206183135</v>
      </c>
      <c r="AQ40" s="114">
        <f t="shared" si="64"/>
        <v>0.5610557415062758</v>
      </c>
      <c r="AR40" s="115">
        <f t="shared" si="65"/>
        <v>0.77022927697152233</v>
      </c>
      <c r="AS40" s="50">
        <v>3.4388888888888886E-2</v>
      </c>
      <c r="AT40" s="118">
        <f t="shared" si="67"/>
        <v>0.16737118055555553</v>
      </c>
      <c r="AU40" s="40">
        <f t="shared" si="48"/>
        <v>0.39368456095072024</v>
      </c>
      <c r="AV40" s="222" t="str">
        <f t="shared" si="66"/>
        <v>La Fuente SI tiene sufiencie oferta para usuarios futuros</v>
      </c>
    </row>
    <row r="41" spans="1:48" x14ac:dyDescent="0.2">
      <c r="A41" s="221">
        <v>28</v>
      </c>
      <c r="B41" s="37">
        <v>488</v>
      </c>
      <c r="C41" s="38" t="s">
        <v>175</v>
      </c>
      <c r="D41" s="37" t="s">
        <v>176</v>
      </c>
      <c r="E41" s="37" t="s">
        <v>58</v>
      </c>
      <c r="F41" s="37" t="s">
        <v>116</v>
      </c>
      <c r="G41" s="37">
        <v>0</v>
      </c>
      <c r="H41" s="99" t="s">
        <v>158</v>
      </c>
      <c r="I41" s="102" t="s">
        <v>142</v>
      </c>
      <c r="J41" s="105">
        <v>8</v>
      </c>
      <c r="K41" s="108" t="s">
        <v>87</v>
      </c>
      <c r="L41" s="37">
        <v>4998988.8631999996</v>
      </c>
      <c r="M41" s="37">
        <v>2292237.2212999999</v>
      </c>
      <c r="N41" s="37">
        <v>2160.4499999999998</v>
      </c>
      <c r="O41" s="37">
        <v>0</v>
      </c>
      <c r="P41" s="37">
        <v>0</v>
      </c>
      <c r="Q41" s="37">
        <v>0</v>
      </c>
      <c r="R41" s="37">
        <v>0</v>
      </c>
      <c r="S41" s="37">
        <v>0</v>
      </c>
      <c r="T41" s="37">
        <v>0</v>
      </c>
      <c r="U41" s="37">
        <v>0</v>
      </c>
      <c r="V41" s="37">
        <f t="shared" si="68"/>
        <v>0</v>
      </c>
      <c r="W41" s="37">
        <f t="shared" si="69"/>
        <v>0</v>
      </c>
      <c r="X41" s="37">
        <f t="shared" si="51"/>
        <v>0</v>
      </c>
      <c r="Y41" s="37">
        <f t="shared" si="52"/>
        <v>0</v>
      </c>
      <c r="Z41" s="37">
        <f t="shared" si="53"/>
        <v>0</v>
      </c>
      <c r="AA41" s="37">
        <f t="shared" si="70"/>
        <v>0</v>
      </c>
      <c r="AB41" s="37">
        <f t="shared" si="71"/>
        <v>0</v>
      </c>
      <c r="AC41" s="37" t="s">
        <v>58</v>
      </c>
      <c r="AD41" s="37">
        <v>8.0000000000000002E-3</v>
      </c>
      <c r="AE41" s="37">
        <f t="shared" si="56"/>
        <v>8.0000000000000004E-4</v>
      </c>
      <c r="AF41" s="37">
        <v>0</v>
      </c>
      <c r="AG41" s="37">
        <v>3</v>
      </c>
      <c r="AH41" s="37">
        <f t="shared" si="72"/>
        <v>3.223958333333333E-3</v>
      </c>
      <c r="AI41" s="37">
        <f t="shared" si="58"/>
        <v>4.0239583333333334E-3</v>
      </c>
      <c r="AJ41" s="43">
        <v>0.76715699999999998</v>
      </c>
      <c r="AK41" s="40">
        <f>+OF!$U$18</f>
        <v>1.2956666666666665E-2</v>
      </c>
      <c r="AL41" s="40">
        <f t="shared" si="59"/>
        <v>12.956666666666665</v>
      </c>
      <c r="AM41" s="37">
        <f>+AJ41/Caudales!$X$7*'DISTRIBUCION DE CAUDALES'!AL41</f>
        <v>0.72870813178595761</v>
      </c>
      <c r="AN41" s="37">
        <f>+Caudales!$U$4*1000</f>
        <v>5.0000000000000001E-3</v>
      </c>
      <c r="AO41" s="37">
        <f>+AJ41/Caudales!$X$7*'DISTRIBUCION DE CAUDALES'!AN41</f>
        <v>2.812097241263022E-4</v>
      </c>
      <c r="AP41" s="37">
        <f t="shared" si="60"/>
        <v>0.72842692206183135</v>
      </c>
      <c r="AQ41" s="114">
        <f t="shared" si="64"/>
        <v>0.53105574150627577</v>
      </c>
      <c r="AR41" s="115">
        <f t="shared" si="65"/>
        <v>0.72904463772852968</v>
      </c>
      <c r="AS41" s="50">
        <v>0.03</v>
      </c>
      <c r="AT41" s="118">
        <f t="shared" si="67"/>
        <v>0.19737118055555553</v>
      </c>
      <c r="AU41" s="40">
        <f t="shared" si="48"/>
        <v>0.33368456095072024</v>
      </c>
      <c r="AV41" s="222" t="str">
        <f t="shared" si="66"/>
        <v>La Fuente SI tiene sufiencie oferta para usuarios futuros</v>
      </c>
    </row>
    <row r="42" spans="1:48" x14ac:dyDescent="0.2">
      <c r="A42" s="221">
        <v>29</v>
      </c>
      <c r="B42" s="37">
        <v>489</v>
      </c>
      <c r="C42" s="38" t="s">
        <v>175</v>
      </c>
      <c r="D42" s="37" t="s">
        <v>177</v>
      </c>
      <c r="E42" s="37" t="s">
        <v>178</v>
      </c>
      <c r="F42" s="37" t="s">
        <v>116</v>
      </c>
      <c r="G42" s="37">
        <v>0</v>
      </c>
      <c r="H42" s="99" t="s">
        <v>158</v>
      </c>
      <c r="I42" s="102" t="s">
        <v>142</v>
      </c>
      <c r="J42" s="105">
        <v>9</v>
      </c>
      <c r="K42" s="108" t="s">
        <v>87</v>
      </c>
      <c r="L42" s="37">
        <v>4998988.8631999996</v>
      </c>
      <c r="M42" s="37">
        <v>2292237.2212999999</v>
      </c>
      <c r="N42" s="37">
        <v>2160.4499999999998</v>
      </c>
      <c r="O42" s="37">
        <v>0</v>
      </c>
      <c r="P42" s="37">
        <v>0</v>
      </c>
      <c r="Q42" s="37">
        <v>0</v>
      </c>
      <c r="R42" s="37">
        <v>0</v>
      </c>
      <c r="S42" s="37">
        <v>0</v>
      </c>
      <c r="T42" s="37">
        <v>0</v>
      </c>
      <c r="U42" s="37">
        <v>6000</v>
      </c>
      <c r="V42" s="37">
        <f t="shared" si="68"/>
        <v>0</v>
      </c>
      <c r="W42" s="37">
        <f t="shared" si="69"/>
        <v>0</v>
      </c>
      <c r="X42" s="37">
        <f t="shared" si="51"/>
        <v>0</v>
      </c>
      <c r="Y42" s="37">
        <f t="shared" si="52"/>
        <v>0</v>
      </c>
      <c r="Z42" s="37">
        <f t="shared" si="53"/>
        <v>0</v>
      </c>
      <c r="AA42" s="37">
        <f t="shared" si="70"/>
        <v>0</v>
      </c>
      <c r="AB42" s="37">
        <f t="shared" si="71"/>
        <v>0.16666666666666666</v>
      </c>
      <c r="AC42" s="37" t="s">
        <v>179</v>
      </c>
      <c r="AD42" s="37">
        <v>0.8</v>
      </c>
      <c r="AE42" s="37">
        <f t="shared" si="56"/>
        <v>8.0000000000000016E-2</v>
      </c>
      <c r="AF42" s="37">
        <v>0</v>
      </c>
      <c r="AG42" s="37">
        <v>5</v>
      </c>
      <c r="AH42" s="37">
        <f t="shared" si="72"/>
        <v>5.3732638888888892E-3</v>
      </c>
      <c r="AI42" s="37">
        <f t="shared" si="58"/>
        <v>0.25203993055555557</v>
      </c>
      <c r="AJ42" s="43">
        <v>0.76715699999999998</v>
      </c>
      <c r="AK42" s="40">
        <f>+OF!$U$18</f>
        <v>1.2956666666666665E-2</v>
      </c>
      <c r="AL42" s="40">
        <f t="shared" si="59"/>
        <v>12.956666666666665</v>
      </c>
      <c r="AM42" s="37">
        <f>+AJ42/Caudales!$X$7*'DISTRIBUCION DE CAUDALES'!AL42</f>
        <v>0.72870813178595761</v>
      </c>
      <c r="AN42" s="37">
        <f>+Caudales!$U$4*1000</f>
        <v>5.0000000000000001E-3</v>
      </c>
      <c r="AO42" s="37">
        <f>+AJ42/Caudales!$X$7*'DISTRIBUCION DE CAUDALES'!AN42</f>
        <v>2.812097241263022E-4</v>
      </c>
      <c r="AP42" s="37">
        <f t="shared" si="60"/>
        <v>0.72842692206183135</v>
      </c>
      <c r="AQ42" s="114">
        <f t="shared" si="64"/>
        <v>0.50105574150627585</v>
      </c>
      <c r="AR42" s="115">
        <f t="shared" si="65"/>
        <v>0.68785999848553725</v>
      </c>
      <c r="AS42" s="50">
        <v>0.03</v>
      </c>
      <c r="AT42" s="118">
        <f t="shared" si="67"/>
        <v>0.22737118055555552</v>
      </c>
      <c r="AU42" s="40">
        <f t="shared" si="48"/>
        <v>0.27368456095072036</v>
      </c>
      <c r="AV42" s="222" t="str">
        <f t="shared" si="66"/>
        <v>La Fuente SI tiene sufiencie oferta para usuarios futuros</v>
      </c>
    </row>
    <row r="43" spans="1:48" x14ac:dyDescent="0.2">
      <c r="A43" s="221">
        <v>30</v>
      </c>
      <c r="B43" s="37">
        <v>490</v>
      </c>
      <c r="C43" s="38" t="s">
        <v>180</v>
      </c>
      <c r="D43" s="37" t="s">
        <v>181</v>
      </c>
      <c r="E43" s="37" t="s">
        <v>182</v>
      </c>
      <c r="F43" s="37" t="s">
        <v>116</v>
      </c>
      <c r="G43" s="37">
        <v>0</v>
      </c>
      <c r="H43" s="99" t="s">
        <v>158</v>
      </c>
      <c r="I43" s="102" t="s">
        <v>142</v>
      </c>
      <c r="J43" s="105">
        <v>10</v>
      </c>
      <c r="K43" s="108" t="s">
        <v>87</v>
      </c>
      <c r="L43" s="37">
        <v>4998988.8631999996</v>
      </c>
      <c r="M43" s="37">
        <v>2292237.2212999999</v>
      </c>
      <c r="N43" s="37">
        <v>2160.4499999999998</v>
      </c>
      <c r="O43" s="37">
        <v>0</v>
      </c>
      <c r="P43" s="37">
        <v>0</v>
      </c>
      <c r="Q43" s="37">
        <v>0</v>
      </c>
      <c r="R43" s="37">
        <v>0</v>
      </c>
      <c r="S43" s="37">
        <v>0</v>
      </c>
      <c r="T43" s="37">
        <v>0</v>
      </c>
      <c r="U43" s="37">
        <v>100</v>
      </c>
      <c r="V43" s="37">
        <f t="shared" si="68"/>
        <v>0</v>
      </c>
      <c r="W43" s="37">
        <f t="shared" si="69"/>
        <v>0</v>
      </c>
      <c r="X43" s="37">
        <f t="shared" si="51"/>
        <v>0</v>
      </c>
      <c r="Y43" s="37">
        <f t="shared" si="52"/>
        <v>0</v>
      </c>
      <c r="Z43" s="37">
        <f t="shared" si="53"/>
        <v>0</v>
      </c>
      <c r="AA43" s="37">
        <f t="shared" si="70"/>
        <v>0</v>
      </c>
      <c r="AB43" s="37">
        <f t="shared" si="71"/>
        <v>2.7777777777777775E-3</v>
      </c>
      <c r="AC43" s="37" t="s">
        <v>183</v>
      </c>
      <c r="AD43" s="37">
        <v>0.7</v>
      </c>
      <c r="AE43" s="37">
        <f t="shared" si="56"/>
        <v>6.9999999999999993E-2</v>
      </c>
      <c r="AF43" s="37">
        <v>0</v>
      </c>
      <c r="AG43" s="37">
        <v>0</v>
      </c>
      <c r="AH43" s="37">
        <f t="shared" si="72"/>
        <v>0</v>
      </c>
      <c r="AI43" s="37">
        <f t="shared" si="58"/>
        <v>7.2777777777777775E-2</v>
      </c>
      <c r="AJ43" s="43">
        <v>0.76715699999999998</v>
      </c>
      <c r="AK43" s="40">
        <f>+OF!$U$18</f>
        <v>1.2956666666666665E-2</v>
      </c>
      <c r="AL43" s="40">
        <f t="shared" si="59"/>
        <v>12.956666666666665</v>
      </c>
      <c r="AM43" s="37">
        <f>+AJ43/Caudales!$X$7*'DISTRIBUCION DE CAUDALES'!AL43</f>
        <v>0.72870813178595761</v>
      </c>
      <c r="AN43" s="37">
        <f>+Caudales!$U$4*1000</f>
        <v>5.0000000000000001E-3</v>
      </c>
      <c r="AO43" s="37">
        <f>+AJ43/Caudales!$X$7*'DISTRIBUCION DE CAUDALES'!AN43</f>
        <v>2.812097241263022E-4</v>
      </c>
      <c r="AP43" s="37">
        <f t="shared" si="60"/>
        <v>0.72842692206183135</v>
      </c>
      <c r="AQ43" s="114">
        <f t="shared" si="64"/>
        <v>0.4410557415062758</v>
      </c>
      <c r="AR43" s="115">
        <f t="shared" si="65"/>
        <v>0.60549071999955195</v>
      </c>
      <c r="AS43" s="50">
        <v>0.06</v>
      </c>
      <c r="AT43" s="118">
        <f t="shared" si="67"/>
        <v>0.28737118055555555</v>
      </c>
      <c r="AU43" s="40">
        <f t="shared" si="48"/>
        <v>0.15368456095072025</v>
      </c>
      <c r="AV43" s="222" t="str">
        <f t="shared" si="66"/>
        <v>La Fuente SI tiene sufiencie oferta para usuarios futuros</v>
      </c>
    </row>
    <row r="44" spans="1:48" x14ac:dyDescent="0.2">
      <c r="A44" s="221">
        <v>31</v>
      </c>
      <c r="B44" s="37">
        <v>491</v>
      </c>
      <c r="C44" s="38" t="s">
        <v>184</v>
      </c>
      <c r="D44" s="37" t="s">
        <v>185</v>
      </c>
      <c r="E44" s="37" t="s">
        <v>58</v>
      </c>
      <c r="F44" s="37" t="s">
        <v>116</v>
      </c>
      <c r="G44" s="37">
        <v>0</v>
      </c>
      <c r="H44" s="99" t="s">
        <v>158</v>
      </c>
      <c r="I44" s="102" t="s">
        <v>142</v>
      </c>
      <c r="J44" s="105">
        <v>11</v>
      </c>
      <c r="K44" s="108" t="s">
        <v>87</v>
      </c>
      <c r="L44" s="37">
        <v>4998988.8631999996</v>
      </c>
      <c r="M44" s="37">
        <v>2292237.2212999999</v>
      </c>
      <c r="N44" s="37">
        <v>2160.4499999999998</v>
      </c>
      <c r="O44" s="37">
        <v>0</v>
      </c>
      <c r="P44" s="37">
        <v>0</v>
      </c>
      <c r="Q44" s="37">
        <v>0</v>
      </c>
      <c r="R44" s="37">
        <v>0</v>
      </c>
      <c r="S44" s="37">
        <v>0</v>
      </c>
      <c r="T44" s="37">
        <v>0</v>
      </c>
      <c r="U44" s="37">
        <v>3000</v>
      </c>
      <c r="V44" s="37">
        <f t="shared" si="68"/>
        <v>0</v>
      </c>
      <c r="W44" s="37">
        <f t="shared" si="69"/>
        <v>0</v>
      </c>
      <c r="X44" s="37">
        <f t="shared" si="51"/>
        <v>0</v>
      </c>
      <c r="Y44" s="37">
        <f t="shared" si="52"/>
        <v>0</v>
      </c>
      <c r="Z44" s="37">
        <f t="shared" si="53"/>
        <v>0</v>
      </c>
      <c r="AA44" s="37">
        <f t="shared" si="70"/>
        <v>0</v>
      </c>
      <c r="AB44" s="37">
        <f t="shared" si="71"/>
        <v>8.3333333333333329E-2</v>
      </c>
      <c r="AC44" s="37" t="s">
        <v>186</v>
      </c>
      <c r="AD44" s="37">
        <v>0.8</v>
      </c>
      <c r="AE44" s="37">
        <f t="shared" si="56"/>
        <v>8.0000000000000016E-2</v>
      </c>
      <c r="AF44" s="37">
        <v>4</v>
      </c>
      <c r="AG44" s="37">
        <v>10</v>
      </c>
      <c r="AH44" s="37">
        <f t="shared" si="72"/>
        <v>1.934375E-2</v>
      </c>
      <c r="AI44" s="37">
        <f t="shared" si="58"/>
        <v>0.18267708333333332</v>
      </c>
      <c r="AJ44" s="43">
        <v>0.76715699999999998</v>
      </c>
      <c r="AK44" s="40">
        <f>+OF!$U$18</f>
        <v>1.2956666666666665E-2</v>
      </c>
      <c r="AL44" s="40">
        <f t="shared" si="59"/>
        <v>12.956666666666665</v>
      </c>
      <c r="AM44" s="37">
        <f>+AJ44/Caudales!$X$7*'DISTRIBUCION DE CAUDALES'!AL44</f>
        <v>0.72870813178595761</v>
      </c>
      <c r="AN44" s="37">
        <f>+Caudales!$U$4*1000</f>
        <v>5.0000000000000001E-3</v>
      </c>
      <c r="AO44" s="37">
        <f>+AJ44/Caudales!$X$7*'DISTRIBUCION DE CAUDALES'!AN44</f>
        <v>2.812097241263022E-4</v>
      </c>
      <c r="AP44" s="37">
        <f t="shared" si="60"/>
        <v>0.72842692206183135</v>
      </c>
      <c r="AQ44" s="114">
        <f t="shared" si="64"/>
        <v>0.40666685261738689</v>
      </c>
      <c r="AR44" s="115">
        <f t="shared" si="65"/>
        <v>0.55828092057101042</v>
      </c>
      <c r="AS44" s="50">
        <v>3.4388888888888886E-2</v>
      </c>
      <c r="AT44" s="118">
        <f t="shared" si="67"/>
        <v>0.32176006944444446</v>
      </c>
      <c r="AU44" s="40">
        <f t="shared" si="48"/>
        <v>8.4906783172942424E-2</v>
      </c>
      <c r="AV44" s="222" t="str">
        <f t="shared" si="66"/>
        <v>La Fuente SI tiene sufiencie oferta para usuarios futuros</v>
      </c>
    </row>
    <row r="45" spans="1:48" x14ac:dyDescent="0.2">
      <c r="A45" s="221">
        <v>32</v>
      </c>
      <c r="B45" s="37">
        <v>492</v>
      </c>
      <c r="C45" s="38" t="s">
        <v>156</v>
      </c>
      <c r="D45" s="37" t="s">
        <v>187</v>
      </c>
      <c r="E45" s="37" t="s">
        <v>188</v>
      </c>
      <c r="F45" s="37" t="s">
        <v>116</v>
      </c>
      <c r="G45" s="37">
        <v>0</v>
      </c>
      <c r="H45" s="99" t="s">
        <v>158</v>
      </c>
      <c r="I45" s="102" t="s">
        <v>142</v>
      </c>
      <c r="J45" s="105">
        <v>12</v>
      </c>
      <c r="K45" s="108" t="s">
        <v>87</v>
      </c>
      <c r="L45" s="37">
        <v>4998988.8631999996</v>
      </c>
      <c r="M45" s="37">
        <v>2292237.2212999999</v>
      </c>
      <c r="N45" s="37">
        <v>2160.4499999999998</v>
      </c>
      <c r="O45" s="37">
        <v>0</v>
      </c>
      <c r="P45" s="37">
        <v>0</v>
      </c>
      <c r="Q45" s="37">
        <v>0</v>
      </c>
      <c r="R45" s="37">
        <v>0</v>
      </c>
      <c r="S45" s="37">
        <v>0</v>
      </c>
      <c r="T45" s="37">
        <v>0</v>
      </c>
      <c r="U45" s="37">
        <v>0</v>
      </c>
      <c r="V45" s="37">
        <f t="shared" si="68"/>
        <v>0</v>
      </c>
      <c r="W45" s="37">
        <f t="shared" si="69"/>
        <v>0</v>
      </c>
      <c r="X45" s="37">
        <f t="shared" si="51"/>
        <v>0</v>
      </c>
      <c r="Y45" s="37">
        <f t="shared" si="52"/>
        <v>0</v>
      </c>
      <c r="Z45" s="37">
        <f t="shared" si="53"/>
        <v>0</v>
      </c>
      <c r="AA45" s="37">
        <f t="shared" si="70"/>
        <v>0</v>
      </c>
      <c r="AB45" s="37">
        <f t="shared" si="71"/>
        <v>0</v>
      </c>
      <c r="AC45" s="37" t="s">
        <v>58</v>
      </c>
      <c r="AD45" s="37">
        <v>0</v>
      </c>
      <c r="AE45" s="37">
        <f t="shared" si="56"/>
        <v>0</v>
      </c>
      <c r="AF45" s="37">
        <v>0</v>
      </c>
      <c r="AG45" s="37">
        <v>10</v>
      </c>
      <c r="AH45" s="37">
        <f t="shared" si="72"/>
        <v>1.0746527777777778E-2</v>
      </c>
      <c r="AI45" s="37">
        <f t="shared" si="58"/>
        <v>1.0746527777777778E-2</v>
      </c>
      <c r="AJ45" s="43">
        <v>0.76715699999999998</v>
      </c>
      <c r="AK45" s="40">
        <f>+OF!$U$18</f>
        <v>1.2956666666666665E-2</v>
      </c>
      <c r="AL45" s="40">
        <f t="shared" si="59"/>
        <v>12.956666666666665</v>
      </c>
      <c r="AM45" s="37">
        <f>+AJ45/Caudales!$X$7*'DISTRIBUCION DE CAUDALES'!AL45</f>
        <v>0.72870813178595761</v>
      </c>
      <c r="AN45" s="37">
        <f>+Caudales!$U$4*1000</f>
        <v>5.0000000000000001E-3</v>
      </c>
      <c r="AO45" s="37">
        <f>+AJ45/Caudales!$X$7*'DISTRIBUCION DE CAUDALES'!AN45</f>
        <v>2.812097241263022E-4</v>
      </c>
      <c r="AP45" s="37">
        <f t="shared" si="60"/>
        <v>0.72842692206183135</v>
      </c>
      <c r="AQ45" s="114">
        <f t="shared" si="64"/>
        <v>0.39592032483960909</v>
      </c>
      <c r="AR45" s="115">
        <f t="shared" si="65"/>
        <v>0.54352785824959116</v>
      </c>
      <c r="AS45" s="50">
        <f>IF(G45=0,AI45,IF(AI45&lt;G45,AI45,G45))</f>
        <v>1.0746527777777778E-2</v>
      </c>
      <c r="AT45" s="118">
        <f t="shared" si="67"/>
        <v>0.33250659722222226</v>
      </c>
      <c r="AU45" s="40">
        <f t="shared" si="48"/>
        <v>6.3413727617386839E-2</v>
      </c>
      <c r="AV45" s="222" t="str">
        <f t="shared" si="66"/>
        <v>La Fuente SI tiene sufiencie oferta para usuarios futuros</v>
      </c>
    </row>
    <row r="46" spans="1:48" x14ac:dyDescent="0.2">
      <c r="A46" s="221">
        <v>33</v>
      </c>
      <c r="B46" s="37">
        <v>493</v>
      </c>
      <c r="C46" s="38" t="s">
        <v>189</v>
      </c>
      <c r="D46" s="37" t="s">
        <v>190</v>
      </c>
      <c r="E46" s="37" t="s">
        <v>191</v>
      </c>
      <c r="F46" s="37" t="s">
        <v>116</v>
      </c>
      <c r="G46" s="37">
        <v>0</v>
      </c>
      <c r="H46" s="99" t="s">
        <v>158</v>
      </c>
      <c r="I46" s="102" t="s">
        <v>142</v>
      </c>
      <c r="J46" s="105">
        <v>13</v>
      </c>
      <c r="K46" s="108" t="s">
        <v>87</v>
      </c>
      <c r="L46" s="37">
        <v>4998988.8631999996</v>
      </c>
      <c r="M46" s="37">
        <v>2292237.2212999999</v>
      </c>
      <c r="N46" s="37">
        <v>2160.4499999999998</v>
      </c>
      <c r="O46" s="37">
        <v>0</v>
      </c>
      <c r="P46" s="37">
        <v>0</v>
      </c>
      <c r="Q46" s="37">
        <v>0</v>
      </c>
      <c r="R46" s="37">
        <v>0</v>
      </c>
      <c r="S46" s="37">
        <v>0</v>
      </c>
      <c r="T46" s="37">
        <v>0</v>
      </c>
      <c r="U46" s="37">
        <v>0</v>
      </c>
      <c r="V46" s="37">
        <f t="shared" si="68"/>
        <v>0</v>
      </c>
      <c r="W46" s="37">
        <f t="shared" si="69"/>
        <v>0</v>
      </c>
      <c r="X46" s="37">
        <f t="shared" si="51"/>
        <v>0</v>
      </c>
      <c r="Y46" s="37">
        <f t="shared" si="52"/>
        <v>0</v>
      </c>
      <c r="Z46" s="37">
        <f t="shared" si="53"/>
        <v>0</v>
      </c>
      <c r="AA46" s="37">
        <f t="shared" si="70"/>
        <v>0</v>
      </c>
      <c r="AB46" s="37">
        <f t="shared" si="71"/>
        <v>0</v>
      </c>
      <c r="AC46" s="37" t="s">
        <v>186</v>
      </c>
      <c r="AD46" s="37">
        <v>0.6</v>
      </c>
      <c r="AE46" s="37">
        <f t="shared" si="56"/>
        <v>0.06</v>
      </c>
      <c r="AF46" s="37">
        <v>0</v>
      </c>
      <c r="AG46" s="37">
        <v>0</v>
      </c>
      <c r="AH46" s="37">
        <f t="shared" si="72"/>
        <v>0</v>
      </c>
      <c r="AI46" s="37">
        <f t="shared" si="58"/>
        <v>0.06</v>
      </c>
      <c r="AJ46" s="43">
        <v>0.76715699999999998</v>
      </c>
      <c r="AK46" s="40">
        <f>+OF!$U$18</f>
        <v>1.2956666666666665E-2</v>
      </c>
      <c r="AL46" s="40">
        <f t="shared" si="59"/>
        <v>12.956666666666665</v>
      </c>
      <c r="AM46" s="37">
        <f>+AJ46/Caudales!$X$7*'DISTRIBUCION DE CAUDALES'!AL46</f>
        <v>0.72870813178595761</v>
      </c>
      <c r="AN46" s="37">
        <f>+Caudales!$U$4*1000</f>
        <v>5.0000000000000001E-3</v>
      </c>
      <c r="AO46" s="37">
        <f>+AJ46/Caudales!$X$7*'DISTRIBUCION DE CAUDALES'!AN46</f>
        <v>2.812097241263022E-4</v>
      </c>
      <c r="AP46" s="37">
        <f t="shared" si="60"/>
        <v>0.72842692206183135</v>
      </c>
      <c r="AQ46" s="114">
        <f t="shared" si="64"/>
        <v>0.38492032483960908</v>
      </c>
      <c r="AR46" s="115">
        <f t="shared" si="65"/>
        <v>0.52842682386049389</v>
      </c>
      <c r="AS46" s="50">
        <v>1.0999999999999999E-2</v>
      </c>
      <c r="AT46" s="118">
        <f t="shared" si="67"/>
        <v>0.34350659722222227</v>
      </c>
      <c r="AU46" s="40">
        <f t="shared" si="48"/>
        <v>4.141372761738682E-2</v>
      </c>
      <c r="AV46" s="222" t="str">
        <f t="shared" si="66"/>
        <v>La Fuente SI tiene sufiencie oferta para usuarios futuros</v>
      </c>
    </row>
    <row r="47" spans="1:48" x14ac:dyDescent="0.2">
      <c r="A47" s="221">
        <v>35</v>
      </c>
      <c r="B47" s="37">
        <v>497</v>
      </c>
      <c r="C47" s="38" t="s">
        <v>192</v>
      </c>
      <c r="D47" s="37" t="s">
        <v>58</v>
      </c>
      <c r="E47" s="37" t="s">
        <v>193</v>
      </c>
      <c r="F47" s="37" t="s">
        <v>116</v>
      </c>
      <c r="G47" s="37">
        <v>0</v>
      </c>
      <c r="H47" s="99" t="s">
        <v>158</v>
      </c>
      <c r="I47" s="102" t="s">
        <v>142</v>
      </c>
      <c r="J47" s="105">
        <v>14</v>
      </c>
      <c r="K47" s="108" t="s">
        <v>87</v>
      </c>
      <c r="L47" s="37">
        <v>4998988.8631999996</v>
      </c>
      <c r="M47" s="37">
        <v>2292237.2212999999</v>
      </c>
      <c r="N47" s="37">
        <v>2160.4499999999998</v>
      </c>
      <c r="O47" s="37">
        <v>0</v>
      </c>
      <c r="P47" s="37">
        <v>0</v>
      </c>
      <c r="Q47" s="37">
        <v>0</v>
      </c>
      <c r="R47" s="37">
        <v>0</v>
      </c>
      <c r="S47" s="37">
        <v>0</v>
      </c>
      <c r="T47" s="37">
        <v>0</v>
      </c>
      <c r="U47" s="37">
        <v>0</v>
      </c>
      <c r="V47" s="37">
        <f t="shared" si="68"/>
        <v>0</v>
      </c>
      <c r="W47" s="37">
        <f t="shared" si="69"/>
        <v>0</v>
      </c>
      <c r="X47" s="37">
        <f t="shared" si="51"/>
        <v>0</v>
      </c>
      <c r="Y47" s="37">
        <f t="shared" si="52"/>
        <v>0</v>
      </c>
      <c r="Z47" s="37">
        <f t="shared" si="53"/>
        <v>0</v>
      </c>
      <c r="AA47" s="37">
        <f t="shared" si="70"/>
        <v>0</v>
      </c>
      <c r="AB47" s="37">
        <f t="shared" si="71"/>
        <v>0</v>
      </c>
      <c r="AC47" s="37" t="s">
        <v>194</v>
      </c>
      <c r="AD47" s="37">
        <v>1</v>
      </c>
      <c r="AE47" s="37">
        <f t="shared" si="56"/>
        <v>0.1</v>
      </c>
      <c r="AF47" s="37">
        <v>0</v>
      </c>
      <c r="AG47" s="37">
        <v>4</v>
      </c>
      <c r="AH47" s="37">
        <f t="shared" si="72"/>
        <v>4.2986111111111107E-3</v>
      </c>
      <c r="AI47" s="37">
        <f t="shared" si="58"/>
        <v>0.10429861111111112</v>
      </c>
      <c r="AJ47" s="43">
        <v>0.76715699999999998</v>
      </c>
      <c r="AK47" s="40">
        <f>+OF!$U$18</f>
        <v>1.2956666666666665E-2</v>
      </c>
      <c r="AL47" s="40">
        <f t="shared" si="59"/>
        <v>12.956666666666665</v>
      </c>
      <c r="AM47" s="37">
        <f>+AJ47/Caudales!$X$7*'DISTRIBUCION DE CAUDALES'!AL47</f>
        <v>0.72870813178595761</v>
      </c>
      <c r="AN47" s="37">
        <f>+Caudales!$U$4*1000</f>
        <v>5.0000000000000001E-3</v>
      </c>
      <c r="AO47" s="37">
        <f>+AJ47/Caudales!$X$7*'DISTRIBUCION DE CAUDALES'!AN47</f>
        <v>2.812097241263022E-4</v>
      </c>
      <c r="AP47" s="37">
        <f t="shared" si="60"/>
        <v>0.72842692206183135</v>
      </c>
      <c r="AQ47" s="114">
        <f t="shared" si="64"/>
        <v>0.37392032483960908</v>
      </c>
      <c r="AR47" s="115">
        <f t="shared" si="65"/>
        <v>0.51332578947139662</v>
      </c>
      <c r="AS47" s="50">
        <v>1.0999999999999999E-2</v>
      </c>
      <c r="AT47" s="118">
        <f t="shared" si="67"/>
        <v>0.35450659722222227</v>
      </c>
      <c r="AU47" s="40">
        <f t="shared" si="48"/>
        <v>1.94137276173868E-2</v>
      </c>
      <c r="AV47" s="222" t="str">
        <f t="shared" si="66"/>
        <v>La Fuente SI tiene sufiencie oferta para usuarios futuros</v>
      </c>
    </row>
    <row r="48" spans="1:48" x14ac:dyDescent="0.2">
      <c r="A48" s="221">
        <v>15</v>
      </c>
      <c r="B48" s="37">
        <v>282</v>
      </c>
      <c r="C48" s="38" t="s">
        <v>161</v>
      </c>
      <c r="D48" s="37" t="s">
        <v>195</v>
      </c>
      <c r="E48" s="37" t="s">
        <v>58</v>
      </c>
      <c r="F48" s="37" t="s">
        <v>51</v>
      </c>
      <c r="G48" s="37">
        <v>7.8E-2</v>
      </c>
      <c r="H48" s="99" t="s">
        <v>158</v>
      </c>
      <c r="I48" s="102" t="s">
        <v>142</v>
      </c>
      <c r="J48" s="105">
        <v>15</v>
      </c>
      <c r="K48" s="108" t="s">
        <v>87</v>
      </c>
      <c r="L48" s="37">
        <v>4998408.5954</v>
      </c>
      <c r="M48" s="37">
        <v>2292314.91</v>
      </c>
      <c r="N48" s="37">
        <v>2071</v>
      </c>
      <c r="O48" s="37">
        <v>0</v>
      </c>
      <c r="P48" s="37">
        <v>0</v>
      </c>
      <c r="Q48" s="37">
        <v>0</v>
      </c>
      <c r="R48" s="37">
        <v>0</v>
      </c>
      <c r="S48" s="37">
        <v>0</v>
      </c>
      <c r="T48" s="37">
        <v>0</v>
      </c>
      <c r="U48" s="37">
        <v>3000</v>
      </c>
      <c r="V48" s="37">
        <f t="shared" si="68"/>
        <v>0</v>
      </c>
      <c r="W48" s="37">
        <f t="shared" si="69"/>
        <v>0</v>
      </c>
      <c r="X48" s="37">
        <f t="shared" si="51"/>
        <v>0</v>
      </c>
      <c r="Y48" s="37">
        <f t="shared" si="52"/>
        <v>0</v>
      </c>
      <c r="Z48" s="37">
        <f t="shared" si="53"/>
        <v>0</v>
      </c>
      <c r="AA48" s="37">
        <f t="shared" si="70"/>
        <v>0</v>
      </c>
      <c r="AB48" s="37">
        <f t="shared" si="71"/>
        <v>8.3333333333333329E-2</v>
      </c>
      <c r="AC48" s="37" t="s">
        <v>196</v>
      </c>
      <c r="AD48" s="37">
        <v>8</v>
      </c>
      <c r="AE48" s="37">
        <f t="shared" si="56"/>
        <v>0.8</v>
      </c>
      <c r="AF48" s="37">
        <v>12</v>
      </c>
      <c r="AG48" s="37">
        <v>40</v>
      </c>
      <c r="AH48" s="37">
        <f t="shared" si="72"/>
        <v>6.8777777777777771E-2</v>
      </c>
      <c r="AI48" s="37">
        <f t="shared" si="58"/>
        <v>0.95211111111111113</v>
      </c>
      <c r="AJ48" s="43">
        <v>1.083115</v>
      </c>
      <c r="AK48" s="40">
        <f>+OF!$U$18</f>
        <v>1.2956666666666665E-2</v>
      </c>
      <c r="AL48" s="40">
        <f t="shared" si="59"/>
        <v>12.956666666666665</v>
      </c>
      <c r="AM48" s="37">
        <f>+AJ48/Caudales!$X$7*'DISTRIBUCION DE CAUDALES'!AL48</f>
        <v>1.0288307454137127</v>
      </c>
      <c r="AN48" s="37">
        <f>+Caudales!$U$4*1000</f>
        <v>5.0000000000000001E-3</v>
      </c>
      <c r="AO48" s="37">
        <f>+AJ48/Caudales!$X$7*'DISTRIBUCION DE CAUDALES'!AN48</f>
        <v>3.9702755804491105E-4</v>
      </c>
      <c r="AP48" s="37">
        <f t="shared" si="60"/>
        <v>1.0284337178556677</v>
      </c>
      <c r="AQ48" s="114">
        <f t="shared" si="64"/>
        <v>0.59592712063344544</v>
      </c>
      <c r="AR48" s="115">
        <f t="shared" si="65"/>
        <v>0.57945116956684506</v>
      </c>
      <c r="AS48" s="50">
        <f>IF(G48=0,AI48,IF(AI48&lt;G48,AI48,G48))</f>
        <v>7.8E-2</v>
      </c>
      <c r="AT48" s="118">
        <f t="shared" si="67"/>
        <v>0.43250659722222229</v>
      </c>
      <c r="AU48" s="40">
        <f t="shared" si="48"/>
        <v>0.16342052341122315</v>
      </c>
      <c r="AV48" s="222" t="str">
        <f t="shared" si="66"/>
        <v>La Fuente SI tiene sufiencie oferta para usuarios futuros</v>
      </c>
    </row>
    <row r="49" spans="1:48" x14ac:dyDescent="0.2">
      <c r="A49" s="221">
        <v>25</v>
      </c>
      <c r="B49" s="37">
        <v>454</v>
      </c>
      <c r="C49" s="38" t="s">
        <v>161</v>
      </c>
      <c r="D49" s="37" t="s">
        <v>195</v>
      </c>
      <c r="E49" s="37" t="s">
        <v>197</v>
      </c>
      <c r="F49" s="37" t="s">
        <v>51</v>
      </c>
      <c r="G49" s="37">
        <v>7.8E-2</v>
      </c>
      <c r="H49" s="99" t="s">
        <v>158</v>
      </c>
      <c r="I49" s="102" t="s">
        <v>142</v>
      </c>
      <c r="J49" s="105">
        <v>16</v>
      </c>
      <c r="K49" s="108" t="s">
        <v>87</v>
      </c>
      <c r="L49" s="37">
        <v>4998408.5954</v>
      </c>
      <c r="M49" s="37">
        <v>2292314.91</v>
      </c>
      <c r="N49" s="37">
        <v>2071.8000000000002</v>
      </c>
      <c r="O49" s="37">
        <v>0</v>
      </c>
      <c r="P49" s="37">
        <v>0</v>
      </c>
      <c r="Q49" s="37">
        <v>0</v>
      </c>
      <c r="R49" s="37">
        <v>0</v>
      </c>
      <c r="S49" s="37">
        <v>0</v>
      </c>
      <c r="T49" s="37">
        <v>400</v>
      </c>
      <c r="U49" s="37">
        <v>200</v>
      </c>
      <c r="V49" s="37">
        <f t="shared" si="68"/>
        <v>0</v>
      </c>
      <c r="W49" s="37">
        <f t="shared" si="69"/>
        <v>0</v>
      </c>
      <c r="X49" s="37">
        <f t="shared" si="51"/>
        <v>0</v>
      </c>
      <c r="Y49" s="37">
        <f t="shared" si="52"/>
        <v>0</v>
      </c>
      <c r="Z49" s="37">
        <f t="shared" si="53"/>
        <v>0</v>
      </c>
      <c r="AA49" s="37">
        <f t="shared" si="70"/>
        <v>1.111111111111111E-2</v>
      </c>
      <c r="AB49" s="37">
        <f t="shared" si="71"/>
        <v>5.5555555555555549E-3</v>
      </c>
      <c r="AC49" s="37" t="s">
        <v>196</v>
      </c>
      <c r="AD49" s="37">
        <v>12</v>
      </c>
      <c r="AE49" s="37">
        <f t="shared" si="56"/>
        <v>1.2000000000000002</v>
      </c>
      <c r="AF49" s="37">
        <v>8</v>
      </c>
      <c r="AG49" s="37">
        <v>35</v>
      </c>
      <c r="AH49" s="37">
        <f t="shared" si="72"/>
        <v>5.480729166666666E-2</v>
      </c>
      <c r="AI49" s="37">
        <f t="shared" si="58"/>
        <v>1.2714739583333334</v>
      </c>
      <c r="AJ49" s="43">
        <v>1.083115</v>
      </c>
      <c r="AK49" s="40">
        <f>+OF!$U$18</f>
        <v>1.2956666666666665E-2</v>
      </c>
      <c r="AL49" s="40">
        <f t="shared" si="59"/>
        <v>12.956666666666665</v>
      </c>
      <c r="AM49" s="37">
        <f>+AJ49/Caudales!$X$7*'DISTRIBUCION DE CAUDALES'!AL49</f>
        <v>1.0288307454137127</v>
      </c>
      <c r="AN49" s="37">
        <f>+Caudales!$U$4*1000</f>
        <v>5.0000000000000001E-3</v>
      </c>
      <c r="AO49" s="37">
        <f>+AJ49/Caudales!$X$7*'DISTRIBUCION DE CAUDALES'!AN49</f>
        <v>3.9702755804491105E-4</v>
      </c>
      <c r="AP49" s="37">
        <f t="shared" si="60"/>
        <v>1.0284337178556677</v>
      </c>
      <c r="AQ49" s="114">
        <f t="shared" si="64"/>
        <v>0.51792712063344548</v>
      </c>
      <c r="AR49" s="115">
        <f t="shared" si="65"/>
        <v>0.50360768189645477</v>
      </c>
      <c r="AS49" s="50">
        <f>IF(G49=0,AI49,IF(AI49&lt;G49,AI49,G49))</f>
        <v>7.8E-2</v>
      </c>
      <c r="AT49" s="118">
        <f t="shared" si="67"/>
        <v>0.51050659722222225</v>
      </c>
      <c r="AU49" s="40">
        <f t="shared" si="48"/>
        <v>7.4205234112232343E-3</v>
      </c>
      <c r="AV49" s="222" t="str">
        <f t="shared" si="66"/>
        <v>La Fuente SI tiene sufiencie oferta para usuarios futuros</v>
      </c>
    </row>
    <row r="50" spans="1:48" x14ac:dyDescent="0.2">
      <c r="A50" s="221">
        <v>24</v>
      </c>
      <c r="B50" s="37">
        <v>453</v>
      </c>
      <c r="C50" s="38" t="s">
        <v>198</v>
      </c>
      <c r="D50" s="37" t="s">
        <v>199</v>
      </c>
      <c r="E50" s="37" t="s">
        <v>58</v>
      </c>
      <c r="F50" s="37" t="s">
        <v>51</v>
      </c>
      <c r="G50" s="37">
        <v>2.4E-2</v>
      </c>
      <c r="H50" s="99" t="s">
        <v>158</v>
      </c>
      <c r="I50" s="102" t="s">
        <v>142</v>
      </c>
      <c r="J50" s="105">
        <v>17</v>
      </c>
      <c r="K50" s="108" t="s">
        <v>87</v>
      </c>
      <c r="L50" s="37">
        <v>4997574.1084000003</v>
      </c>
      <c r="M50" s="37">
        <v>2291720.3031000001</v>
      </c>
      <c r="N50" s="37">
        <v>1940.04</v>
      </c>
      <c r="O50" s="37">
        <v>0</v>
      </c>
      <c r="P50" s="37">
        <v>0</v>
      </c>
      <c r="Q50" s="37">
        <v>0</v>
      </c>
      <c r="R50" s="37">
        <v>0</v>
      </c>
      <c r="S50" s="37">
        <v>0</v>
      </c>
      <c r="T50" s="37">
        <v>100</v>
      </c>
      <c r="U50" s="37">
        <v>0</v>
      </c>
      <c r="V50" s="37">
        <f t="shared" si="68"/>
        <v>0</v>
      </c>
      <c r="W50" s="37">
        <f t="shared" si="69"/>
        <v>0</v>
      </c>
      <c r="X50" s="37">
        <f t="shared" si="51"/>
        <v>0</v>
      </c>
      <c r="Y50" s="37">
        <f t="shared" si="52"/>
        <v>0</v>
      </c>
      <c r="Z50" s="37">
        <f t="shared" si="53"/>
        <v>0</v>
      </c>
      <c r="AA50" s="37">
        <f t="shared" si="70"/>
        <v>2.7777777777777775E-3</v>
      </c>
      <c r="AB50" s="37">
        <f t="shared" si="71"/>
        <v>0</v>
      </c>
      <c r="AC50" s="37" t="s">
        <v>73</v>
      </c>
      <c r="AD50" s="37">
        <v>5</v>
      </c>
      <c r="AE50" s="37">
        <f t="shared" si="56"/>
        <v>0.5</v>
      </c>
      <c r="AF50" s="37">
        <v>4</v>
      </c>
      <c r="AG50" s="37">
        <v>4</v>
      </c>
      <c r="AH50" s="37">
        <f t="shared" si="72"/>
        <v>1.2895833333333332E-2</v>
      </c>
      <c r="AI50" s="37">
        <f t="shared" si="58"/>
        <v>0.5156736111111111</v>
      </c>
      <c r="AJ50" s="43">
        <v>2.3311950000000001</v>
      </c>
      <c r="AK50" s="40">
        <f>+OF!$U$18</f>
        <v>1.2956666666666665E-2</v>
      </c>
      <c r="AL50" s="40">
        <f t="shared" si="59"/>
        <v>12.956666666666665</v>
      </c>
      <c r="AM50" s="37">
        <f>+AJ50/Caudales!$X$7*'DISTRIBUCION DE CAUDALES'!AL50</f>
        <v>2.2143586687976069</v>
      </c>
      <c r="AN50" s="37">
        <f>+Caudales!$U$4*1000</f>
        <v>5.0000000000000001E-3</v>
      </c>
      <c r="AO50" s="37">
        <f>+AJ50/Caudales!$X$7*'DISTRIBUCION DE CAUDALES'!AN50</f>
        <v>8.5452482716655807E-4</v>
      </c>
      <c r="AP50" s="37">
        <f t="shared" si="60"/>
        <v>2.2135041439704404</v>
      </c>
      <c r="AQ50" s="114">
        <f t="shared" si="64"/>
        <v>1.6429975467482181</v>
      </c>
      <c r="AR50" s="115">
        <f t="shared" si="65"/>
        <v>0.74226088585545424</v>
      </c>
      <c r="AS50" s="50">
        <f>IF(G50=0,AI50,IF(AI50&lt;G50,AI50,G50))</f>
        <v>2.4E-2</v>
      </c>
      <c r="AT50" s="118">
        <f>+AT49+AS50+AT28</f>
        <v>0.5705065972222223</v>
      </c>
      <c r="AU50" s="40">
        <f t="shared" si="48"/>
        <v>1.0724909495259958</v>
      </c>
      <c r="AV50" s="222" t="str">
        <f t="shared" si="66"/>
        <v>La Fuente SI tiene sufiencie oferta para usuarios futuros</v>
      </c>
    </row>
    <row r="51" spans="1:48" x14ac:dyDescent="0.2">
      <c r="A51" s="221">
        <v>19</v>
      </c>
      <c r="B51" s="37">
        <v>286</v>
      </c>
      <c r="C51" s="38" t="s">
        <v>200</v>
      </c>
      <c r="D51" s="37" t="s">
        <v>201</v>
      </c>
      <c r="E51" s="37" t="s">
        <v>202</v>
      </c>
      <c r="F51" s="37" t="s">
        <v>203</v>
      </c>
      <c r="G51" s="37">
        <v>1.7999999999999999E-2</v>
      </c>
      <c r="H51" s="99" t="s">
        <v>158</v>
      </c>
      <c r="I51" s="102" t="s">
        <v>142</v>
      </c>
      <c r="J51" s="105">
        <v>18</v>
      </c>
      <c r="K51" s="108" t="s">
        <v>204</v>
      </c>
      <c r="L51" s="37">
        <v>4997339.1430000002</v>
      </c>
      <c r="M51" s="37">
        <v>2291631.9</v>
      </c>
      <c r="N51" s="37">
        <v>1924</v>
      </c>
      <c r="O51" s="37">
        <v>0</v>
      </c>
      <c r="P51" s="37">
        <v>0</v>
      </c>
      <c r="Q51" s="37">
        <v>0</v>
      </c>
      <c r="R51" s="37">
        <v>0</v>
      </c>
      <c r="S51" s="37">
        <v>0</v>
      </c>
      <c r="T51" s="37">
        <v>0</v>
      </c>
      <c r="U51" s="37">
        <v>0</v>
      </c>
      <c r="V51" s="37">
        <f t="shared" si="68"/>
        <v>0</v>
      </c>
      <c r="W51" s="37">
        <f t="shared" si="69"/>
        <v>0</v>
      </c>
      <c r="X51" s="37">
        <f t="shared" si="51"/>
        <v>0</v>
      </c>
      <c r="Y51" s="37">
        <f t="shared" si="52"/>
        <v>0</v>
      </c>
      <c r="Z51" s="37">
        <f t="shared" si="53"/>
        <v>0</v>
      </c>
      <c r="AA51" s="37">
        <f t="shared" si="70"/>
        <v>0</v>
      </c>
      <c r="AB51" s="37">
        <f t="shared" si="71"/>
        <v>0</v>
      </c>
      <c r="AC51" s="37" t="s">
        <v>205</v>
      </c>
      <c r="AD51" s="37">
        <v>5</v>
      </c>
      <c r="AE51" s="37">
        <f t="shared" si="56"/>
        <v>0.5</v>
      </c>
      <c r="AF51" s="37">
        <v>4</v>
      </c>
      <c r="AG51" s="37">
        <v>10</v>
      </c>
      <c r="AH51" s="37">
        <f t="shared" si="72"/>
        <v>1.934375E-2</v>
      </c>
      <c r="AI51" s="37">
        <f t="shared" si="58"/>
        <v>0.51934374999999999</v>
      </c>
      <c r="AJ51" s="43">
        <v>2.8841570000000001</v>
      </c>
      <c r="AK51" s="40">
        <f>+OF!$U$18</f>
        <v>1.2956666666666665E-2</v>
      </c>
      <c r="AL51" s="40">
        <f t="shared" si="59"/>
        <v>12.956666666666665</v>
      </c>
      <c r="AM51" s="37">
        <f>+AJ51/Caudales!$X$7*'DISTRIBUCION DE CAUDALES'!AL51</f>
        <v>2.739606963434333</v>
      </c>
      <c r="AN51" s="37">
        <f>+Caudales!$U$4*1000</f>
        <v>5.0000000000000001E-3</v>
      </c>
      <c r="AO51" s="37">
        <f>+AJ51/Caudales!$X$7*'DISTRIBUCION DE CAUDALES'!AN51</f>
        <v>1.0572190494343968E-3</v>
      </c>
      <c r="AP51" s="37">
        <f t="shared" si="60"/>
        <v>2.7385497443848985</v>
      </c>
      <c r="AQ51" s="114">
        <f t="shared" si="64"/>
        <v>2.150043147162676</v>
      </c>
      <c r="AR51" s="115">
        <f t="shared" si="65"/>
        <v>0.78510282735272863</v>
      </c>
      <c r="AS51" s="50">
        <f>IF(G51=0,AI51,IF(AI51&lt;G51,AI51,G51))</f>
        <v>1.7999999999999999E-2</v>
      </c>
      <c r="AT51" s="118">
        <f t="shared" si="67"/>
        <v>0.58850659722222232</v>
      </c>
      <c r="AU51" s="40">
        <f t="shared" si="48"/>
        <v>1.5615365499404537</v>
      </c>
      <c r="AV51" s="222" t="str">
        <f t="shared" si="66"/>
        <v>La Fuente SI tiene sufiencie oferta para usuarios futuros</v>
      </c>
    </row>
    <row r="52" spans="1:48" x14ac:dyDescent="0.2">
      <c r="A52" s="221">
        <v>3</v>
      </c>
      <c r="B52" s="37">
        <v>78</v>
      </c>
      <c r="C52" s="38" t="s">
        <v>206</v>
      </c>
      <c r="D52" s="37" t="s">
        <v>207</v>
      </c>
      <c r="E52" s="37" t="s">
        <v>208</v>
      </c>
      <c r="F52" s="37" t="s">
        <v>82</v>
      </c>
      <c r="G52" s="37">
        <v>0.31</v>
      </c>
      <c r="H52" s="99" t="s">
        <v>158</v>
      </c>
      <c r="I52" s="102" t="s">
        <v>142</v>
      </c>
      <c r="J52" s="105">
        <v>19</v>
      </c>
      <c r="K52" s="108" t="s">
        <v>204</v>
      </c>
      <c r="L52" s="37">
        <v>4997298.4802999999</v>
      </c>
      <c r="M52" s="37">
        <v>2291309.3001999999</v>
      </c>
      <c r="N52" s="37">
        <v>1886.83</v>
      </c>
      <c r="O52" s="37">
        <v>0</v>
      </c>
      <c r="P52" s="37">
        <v>0</v>
      </c>
      <c r="Q52" s="37">
        <v>0</v>
      </c>
      <c r="R52" s="37">
        <v>0</v>
      </c>
      <c r="S52" s="37">
        <v>0</v>
      </c>
      <c r="T52" s="37">
        <v>0</v>
      </c>
      <c r="U52" s="37">
        <v>0</v>
      </c>
      <c r="V52" s="37">
        <f t="shared" si="68"/>
        <v>0</v>
      </c>
      <c r="W52" s="37">
        <f t="shared" si="69"/>
        <v>0</v>
      </c>
      <c r="X52" s="37">
        <f t="shared" si="51"/>
        <v>0</v>
      </c>
      <c r="Y52" s="37">
        <f t="shared" si="52"/>
        <v>0</v>
      </c>
      <c r="Z52" s="37">
        <f t="shared" si="53"/>
        <v>0</v>
      </c>
      <c r="AA52" s="37">
        <f t="shared" si="70"/>
        <v>0</v>
      </c>
      <c r="AB52" s="37">
        <f t="shared" si="71"/>
        <v>0</v>
      </c>
      <c r="AC52" s="37" t="s">
        <v>58</v>
      </c>
      <c r="AD52" s="37">
        <v>0</v>
      </c>
      <c r="AE52" s="37">
        <f t="shared" si="56"/>
        <v>0</v>
      </c>
      <c r="AF52" s="37">
        <v>0</v>
      </c>
      <c r="AG52" s="37">
        <v>10</v>
      </c>
      <c r="AH52" s="37">
        <f t="shared" si="72"/>
        <v>1.0746527777777778E-2</v>
      </c>
      <c r="AI52" s="37">
        <f t="shared" si="58"/>
        <v>1.0746527777777778E-2</v>
      </c>
      <c r="AJ52" s="43">
        <v>3.1162070000000002</v>
      </c>
      <c r="AK52" s="40">
        <f>+OF!$U$18</f>
        <v>1.2956666666666665E-2</v>
      </c>
      <c r="AL52" s="40">
        <f t="shared" si="59"/>
        <v>12.956666666666665</v>
      </c>
      <c r="AM52" s="37">
        <f>+AJ52/Caudales!$X$7*'DISTRIBUCION DE CAUDALES'!AL52</f>
        <v>2.9600269322033483</v>
      </c>
      <c r="AN52" s="37">
        <f>+Caudales!$U$4*1000</f>
        <v>5.0000000000000001E-3</v>
      </c>
      <c r="AO52" s="37">
        <f>+AJ52/Caudales!$X$7*'DISTRIBUCION DE CAUDALES'!AN52</f>
        <v>1.142279495319018E-3</v>
      </c>
      <c r="AP52" s="37">
        <f t="shared" si="60"/>
        <v>2.9588846527080293</v>
      </c>
      <c r="AQ52" s="114">
        <f t="shared" si="64"/>
        <v>2.3596315277080291</v>
      </c>
      <c r="AR52" s="115">
        <f t="shared" si="65"/>
        <v>0.79747330655436266</v>
      </c>
      <c r="AS52" s="50">
        <f>IF(G52=0,AI52,IF(AI52&lt;G52,AI52,G52))</f>
        <v>1.0746527777777778E-2</v>
      </c>
      <c r="AT52" s="118">
        <f t="shared" si="67"/>
        <v>0.59925312500000005</v>
      </c>
      <c r="AU52" s="40">
        <f t="shared" si="48"/>
        <v>1.7603784027080289</v>
      </c>
      <c r="AV52" s="222" t="str">
        <f t="shared" si="66"/>
        <v>La Fuente SI tiene sufiencie oferta para usuarios futuros</v>
      </c>
    </row>
    <row r="53" spans="1:48" x14ac:dyDescent="0.2">
      <c r="A53" s="221">
        <v>34</v>
      </c>
      <c r="B53" s="37">
        <v>496</v>
      </c>
      <c r="C53" s="38" t="s">
        <v>209</v>
      </c>
      <c r="D53" s="37" t="s">
        <v>210</v>
      </c>
      <c r="E53" s="37" t="s">
        <v>211</v>
      </c>
      <c r="F53" s="37" t="s">
        <v>116</v>
      </c>
      <c r="G53" s="37">
        <v>0</v>
      </c>
      <c r="H53" s="99" t="s">
        <v>158</v>
      </c>
      <c r="I53" s="102" t="s">
        <v>142</v>
      </c>
      <c r="J53" s="105">
        <v>20</v>
      </c>
      <c r="K53" s="108" t="s">
        <v>204</v>
      </c>
      <c r="L53" s="37">
        <v>4997229.6908999998</v>
      </c>
      <c r="M53" s="37">
        <v>2290915.8298999998</v>
      </c>
      <c r="N53" s="37">
        <v>1886</v>
      </c>
      <c r="O53" s="37">
        <v>0</v>
      </c>
      <c r="P53" s="37">
        <v>0</v>
      </c>
      <c r="Q53" s="37">
        <v>0</v>
      </c>
      <c r="R53" s="37">
        <v>0</v>
      </c>
      <c r="S53" s="37">
        <v>0</v>
      </c>
      <c r="T53" s="37">
        <v>0</v>
      </c>
      <c r="U53" s="37">
        <v>1000</v>
      </c>
      <c r="V53" s="37">
        <f t="shared" si="68"/>
        <v>0</v>
      </c>
      <c r="W53" s="37">
        <f t="shared" si="69"/>
        <v>0</v>
      </c>
      <c r="X53" s="37">
        <f t="shared" si="51"/>
        <v>0</v>
      </c>
      <c r="Y53" s="37">
        <f t="shared" si="52"/>
        <v>0</v>
      </c>
      <c r="Z53" s="37">
        <f t="shared" si="53"/>
        <v>0</v>
      </c>
      <c r="AA53" s="37">
        <f t="shared" si="70"/>
        <v>0</v>
      </c>
      <c r="AB53" s="37">
        <f t="shared" si="71"/>
        <v>2.7777777777777776E-2</v>
      </c>
      <c r="AC53" s="37" t="s">
        <v>212</v>
      </c>
      <c r="AD53" s="37">
        <v>3</v>
      </c>
      <c r="AE53" s="37">
        <f t="shared" si="56"/>
        <v>0.30000000000000004</v>
      </c>
      <c r="AF53" s="37">
        <v>0</v>
      </c>
      <c r="AG53" s="37">
        <v>5</v>
      </c>
      <c r="AH53" s="37">
        <f t="shared" si="72"/>
        <v>5.3732638888888892E-3</v>
      </c>
      <c r="AI53" s="37">
        <f t="shared" si="58"/>
        <v>0.3331510416666667</v>
      </c>
      <c r="AJ53" s="43">
        <v>3.4421279999999999</v>
      </c>
      <c r="AK53" s="40">
        <f>+OF!$U$18</f>
        <v>1.2956666666666665E-2</v>
      </c>
      <c r="AL53" s="40">
        <f t="shared" si="59"/>
        <v>12.956666666666665</v>
      </c>
      <c r="AM53" s="37">
        <f>+AJ53/Caudales!$X$7*'DISTRIBUCION DE CAUDALES'!AL53</f>
        <v>3.26961321378562</v>
      </c>
      <c r="AN53" s="37">
        <f>+Caudales!$U$4*1000</f>
        <v>5.0000000000000001E-3</v>
      </c>
      <c r="AO53" s="37">
        <f>+AJ53/Caudales!$X$7*'DISTRIBUCION DE CAUDALES'!AN53</f>
        <v>1.2617493750137459E-3</v>
      </c>
      <c r="AP53" s="37">
        <f t="shared" si="60"/>
        <v>3.2683514644106064</v>
      </c>
      <c r="AQ53" s="114">
        <f t="shared" si="64"/>
        <v>2.4529785477439399</v>
      </c>
      <c r="AR53" s="115">
        <f t="shared" si="65"/>
        <v>0.75052471389771247</v>
      </c>
      <c r="AS53" s="50">
        <v>0.21611979166666667</v>
      </c>
      <c r="AT53" s="118">
        <f t="shared" si="67"/>
        <v>0.81537291666666678</v>
      </c>
      <c r="AU53" s="40">
        <f t="shared" si="48"/>
        <v>1.6376056310772731</v>
      </c>
      <c r="AV53" s="222" t="str">
        <f t="shared" si="66"/>
        <v>La Fuente SI tiene sufiencie oferta para usuarios futuros</v>
      </c>
    </row>
    <row r="54" spans="1:48" x14ac:dyDescent="0.2">
      <c r="A54" s="221">
        <v>4</v>
      </c>
      <c r="B54" s="37">
        <v>79</v>
      </c>
      <c r="C54" s="38" t="s">
        <v>213</v>
      </c>
      <c r="D54" s="37" t="s">
        <v>214</v>
      </c>
      <c r="E54" s="37" t="s">
        <v>215</v>
      </c>
      <c r="F54" s="37" t="s">
        <v>216</v>
      </c>
      <c r="G54" s="37">
        <v>0</v>
      </c>
      <c r="H54" s="99" t="s">
        <v>158</v>
      </c>
      <c r="I54" s="102" t="s">
        <v>142</v>
      </c>
      <c r="J54" s="105">
        <v>21</v>
      </c>
      <c r="K54" s="108" t="s">
        <v>87</v>
      </c>
      <c r="L54" s="37">
        <v>4997323.7807</v>
      </c>
      <c r="M54" s="37">
        <v>2290538.9893999998</v>
      </c>
      <c r="N54" s="37">
        <v>1898.97</v>
      </c>
      <c r="O54" s="37">
        <v>0</v>
      </c>
      <c r="P54" s="37">
        <v>0</v>
      </c>
      <c r="Q54" s="37">
        <v>0</v>
      </c>
      <c r="R54" s="37">
        <v>0</v>
      </c>
      <c r="S54" s="37">
        <v>0</v>
      </c>
      <c r="T54" s="37">
        <v>0</v>
      </c>
      <c r="U54" s="37">
        <v>0</v>
      </c>
      <c r="V54" s="37">
        <f t="shared" si="68"/>
        <v>0</v>
      </c>
      <c r="W54" s="37">
        <f t="shared" si="69"/>
        <v>0</v>
      </c>
      <c r="X54" s="37">
        <f t="shared" si="51"/>
        <v>0</v>
      </c>
      <c r="Y54" s="37">
        <f t="shared" si="52"/>
        <v>0</v>
      </c>
      <c r="Z54" s="37">
        <f t="shared" si="53"/>
        <v>0</v>
      </c>
      <c r="AA54" s="37">
        <f t="shared" si="70"/>
        <v>0</v>
      </c>
      <c r="AB54" s="37">
        <f t="shared" si="71"/>
        <v>0</v>
      </c>
      <c r="AC54" s="37" t="s">
        <v>51</v>
      </c>
      <c r="AD54" s="37">
        <v>7</v>
      </c>
      <c r="AE54" s="37">
        <f t="shared" si="56"/>
        <v>0.70000000000000007</v>
      </c>
      <c r="AF54" s="37">
        <v>7</v>
      </c>
      <c r="AG54" s="37">
        <v>0</v>
      </c>
      <c r="AH54" s="37">
        <f t="shared" si="72"/>
        <v>1.5045138888888887E-2</v>
      </c>
      <c r="AI54" s="37">
        <f t="shared" si="58"/>
        <v>0.71504513888888899</v>
      </c>
      <c r="AJ54" s="43">
        <v>4.6305630000000004</v>
      </c>
      <c r="AK54" s="40">
        <f>+OF!$U$18</f>
        <v>1.2956666666666665E-2</v>
      </c>
      <c r="AL54" s="40">
        <f t="shared" si="59"/>
        <v>12.956666666666665</v>
      </c>
      <c r="AM54" s="37">
        <f>+AJ54/Caudales!$X$7*'DISTRIBUCION DE CAUDALES'!AL54</f>
        <v>4.3984854636628228</v>
      </c>
      <c r="AN54" s="37">
        <f>+Caudales!$U$4*1000</f>
        <v>5.0000000000000001E-3</v>
      </c>
      <c r="AO54" s="37">
        <f>+AJ54/Caudales!$X$7*'DISTRIBUCION DE CAUDALES'!AN54</f>
        <v>1.6973831220720953E-3</v>
      </c>
      <c r="AP54" s="37">
        <f t="shared" si="60"/>
        <v>4.3967880805407509</v>
      </c>
      <c r="AQ54" s="114">
        <f t="shared" si="64"/>
        <v>3.2782953722074177</v>
      </c>
      <c r="AR54" s="115">
        <f t="shared" si="65"/>
        <v>0.74561141273022824</v>
      </c>
      <c r="AS54" s="50">
        <v>0.21611979166666667</v>
      </c>
      <c r="AT54" s="118">
        <f>+AT53+AT30+AS54</f>
        <v>1.1184927083333334</v>
      </c>
      <c r="AU54" s="40">
        <f t="shared" ref="AU54" si="73">+AQ54-AT54</f>
        <v>2.1598026638740846</v>
      </c>
      <c r="AV54" s="222" t="str">
        <f t="shared" si="66"/>
        <v>La Fuente SI tiene sufiencie oferta para usuarios futuros</v>
      </c>
    </row>
    <row r="55" spans="1:48" x14ac:dyDescent="0.2">
      <c r="A55" s="221">
        <v>0</v>
      </c>
      <c r="B55" s="37">
        <v>74</v>
      </c>
      <c r="C55" s="38" t="s">
        <v>217</v>
      </c>
      <c r="D55" s="37" t="s">
        <v>207</v>
      </c>
      <c r="E55" s="37" t="s">
        <v>208</v>
      </c>
      <c r="F55" s="37" t="s">
        <v>51</v>
      </c>
      <c r="G55" s="37">
        <v>0.32</v>
      </c>
      <c r="H55" s="99" t="s">
        <v>158</v>
      </c>
      <c r="I55" s="102" t="s">
        <v>142</v>
      </c>
      <c r="J55" s="105">
        <v>22</v>
      </c>
      <c r="K55" s="108" t="s">
        <v>87</v>
      </c>
      <c r="L55" s="37">
        <v>4997310.4463</v>
      </c>
      <c r="M55" s="37">
        <v>2290379.1727999998</v>
      </c>
      <c r="N55" s="37">
        <v>1886.83</v>
      </c>
      <c r="O55" s="37">
        <v>0</v>
      </c>
      <c r="P55" s="37">
        <v>0</v>
      </c>
      <c r="Q55" s="37">
        <v>0</v>
      </c>
      <c r="R55" s="37">
        <v>0</v>
      </c>
      <c r="S55" s="37">
        <v>0</v>
      </c>
      <c r="T55" s="37">
        <v>500</v>
      </c>
      <c r="U55" s="37">
        <v>0</v>
      </c>
      <c r="V55" s="37">
        <f t="shared" si="68"/>
        <v>0</v>
      </c>
      <c r="W55" s="37">
        <f t="shared" si="69"/>
        <v>0</v>
      </c>
      <c r="X55" s="37">
        <f t="shared" si="51"/>
        <v>0</v>
      </c>
      <c r="Y55" s="37">
        <f t="shared" si="52"/>
        <v>0</v>
      </c>
      <c r="Z55" s="37">
        <f t="shared" si="53"/>
        <v>0</v>
      </c>
      <c r="AA55" s="37">
        <f t="shared" si="70"/>
        <v>1.3888888888888888E-2</v>
      </c>
      <c r="AB55" s="37">
        <f t="shared" si="71"/>
        <v>0</v>
      </c>
      <c r="AC55" s="37" t="s">
        <v>218</v>
      </c>
      <c r="AD55" s="37">
        <v>3</v>
      </c>
      <c r="AE55" s="37">
        <f t="shared" si="56"/>
        <v>0.30000000000000004</v>
      </c>
      <c r="AF55" s="37">
        <v>6</v>
      </c>
      <c r="AG55" s="37">
        <v>7</v>
      </c>
      <c r="AH55" s="37">
        <f t="shared" si="72"/>
        <v>2.0418402777777775E-2</v>
      </c>
      <c r="AI55" s="37">
        <f t="shared" si="58"/>
        <v>0.33430729166666673</v>
      </c>
      <c r="AJ55" s="43">
        <v>4.9772369999999997</v>
      </c>
      <c r="AK55" s="40">
        <f>+OF!$U$18</f>
        <v>1.2956666666666665E-2</v>
      </c>
      <c r="AL55" s="40">
        <f t="shared" si="59"/>
        <v>12.956666666666665</v>
      </c>
      <c r="AM55" s="37">
        <f>+AJ55/Caudales!$X$7*'DISTRIBUCION DE CAUDALES'!AL55</f>
        <v>4.7277846330359292</v>
      </c>
      <c r="AN55" s="37">
        <f>+Caudales!$U$4*1000</f>
        <v>5.0000000000000001E-3</v>
      </c>
      <c r="AO55" s="37">
        <f>+AJ55/Caudales!$X$7*'DISTRIBUCION DE CAUDALES'!AN55</f>
        <v>1.8244602391443003E-3</v>
      </c>
      <c r="AP55" s="37">
        <f t="shared" si="60"/>
        <v>4.7259601727967846</v>
      </c>
      <c r="AQ55" s="114">
        <f t="shared" si="64"/>
        <v>3.3913476727967846</v>
      </c>
      <c r="AR55" s="115">
        <f t="shared" si="65"/>
        <v>0.71759971493577202</v>
      </c>
      <c r="AS55" s="50">
        <v>0.21611979166666667</v>
      </c>
      <c r="AT55" s="118">
        <f>+AT54+AS55</f>
        <v>1.3346125</v>
      </c>
      <c r="AU55" s="40">
        <f t="shared" ref="AU55:AU64" si="74">+AQ55-AT55</f>
        <v>2.0567351727967846</v>
      </c>
      <c r="AV55" s="222" t="str">
        <f t="shared" si="66"/>
        <v>La Fuente SI tiene sufiencie oferta para usuarios futuros</v>
      </c>
    </row>
    <row r="56" spans="1:48" x14ac:dyDescent="0.2">
      <c r="A56" s="221">
        <v>1</v>
      </c>
      <c r="B56" s="37">
        <v>75</v>
      </c>
      <c r="C56" s="38" t="s">
        <v>219</v>
      </c>
      <c r="D56" s="37" t="s">
        <v>207</v>
      </c>
      <c r="E56" s="37" t="s">
        <v>208</v>
      </c>
      <c r="F56" s="37" t="s">
        <v>220</v>
      </c>
      <c r="G56" s="37">
        <v>0.32</v>
      </c>
      <c r="H56" s="99" t="s">
        <v>158</v>
      </c>
      <c r="I56" s="102" t="s">
        <v>142</v>
      </c>
      <c r="J56" s="105">
        <v>23</v>
      </c>
      <c r="K56" s="108" t="s">
        <v>87</v>
      </c>
      <c r="L56" s="37">
        <v>4997310.4463</v>
      </c>
      <c r="M56" s="37">
        <v>2290379.1727999998</v>
      </c>
      <c r="N56" s="37">
        <v>1886.83</v>
      </c>
      <c r="O56" s="37">
        <v>0</v>
      </c>
      <c r="P56" s="37">
        <v>0</v>
      </c>
      <c r="Q56" s="37">
        <v>0</v>
      </c>
      <c r="R56" s="37">
        <v>0</v>
      </c>
      <c r="S56" s="37">
        <v>0</v>
      </c>
      <c r="T56" s="37">
        <v>0</v>
      </c>
      <c r="U56" s="37">
        <v>0</v>
      </c>
      <c r="V56" s="37">
        <f t="shared" si="68"/>
        <v>0</v>
      </c>
      <c r="W56" s="37">
        <f t="shared" si="69"/>
        <v>0</v>
      </c>
      <c r="X56" s="37">
        <f t="shared" si="51"/>
        <v>0</v>
      </c>
      <c r="Y56" s="37">
        <f t="shared" si="52"/>
        <v>0</v>
      </c>
      <c r="Z56" s="37">
        <f t="shared" si="53"/>
        <v>0</v>
      </c>
      <c r="AA56" s="37">
        <f t="shared" si="70"/>
        <v>0</v>
      </c>
      <c r="AB56" s="37">
        <f t="shared" si="71"/>
        <v>0</v>
      </c>
      <c r="AC56" s="37" t="s">
        <v>221</v>
      </c>
      <c r="AD56" s="37">
        <v>14</v>
      </c>
      <c r="AE56" s="37">
        <f t="shared" si="56"/>
        <v>1.4000000000000001</v>
      </c>
      <c r="AF56" s="37">
        <v>4</v>
      </c>
      <c r="AG56" s="37">
        <v>3</v>
      </c>
      <c r="AH56" s="37">
        <f t="shared" si="72"/>
        <v>1.1821180555555555E-2</v>
      </c>
      <c r="AI56" s="37">
        <f t="shared" si="58"/>
        <v>1.4118211805555556</v>
      </c>
      <c r="AJ56" s="43">
        <v>4.9772369999999997</v>
      </c>
      <c r="AK56" s="40">
        <f>+OF!$U$18</f>
        <v>1.2956666666666665E-2</v>
      </c>
      <c r="AL56" s="40">
        <f t="shared" si="59"/>
        <v>12.956666666666665</v>
      </c>
      <c r="AM56" s="37">
        <f>+AJ56/Caudales!$X$7*'DISTRIBUCION DE CAUDALES'!AL56</f>
        <v>4.7277846330359292</v>
      </c>
      <c r="AN56" s="37">
        <f>+Caudales!$U$4*1000</f>
        <v>5.0000000000000001E-3</v>
      </c>
      <c r="AO56" s="37">
        <f>+AJ56/Caudales!$X$7*'DISTRIBUCION DE CAUDALES'!AN56</f>
        <v>1.8244602391443003E-3</v>
      </c>
      <c r="AP56" s="37">
        <f t="shared" si="60"/>
        <v>4.7259601727967846</v>
      </c>
      <c r="AQ56" s="114">
        <f t="shared" si="64"/>
        <v>3.1752278811301178</v>
      </c>
      <c r="AR56" s="115">
        <f t="shared" si="65"/>
        <v>0.67186936940499942</v>
      </c>
      <c r="AS56" s="50">
        <v>0.21611979166666667</v>
      </c>
      <c r="AT56" s="118">
        <f>+AT55+AS56</f>
        <v>1.5507322916666666</v>
      </c>
      <c r="AU56" s="40">
        <f t="shared" si="74"/>
        <v>1.6244955894634512</v>
      </c>
      <c r="AV56" s="222" t="str">
        <f t="shared" si="66"/>
        <v>La Fuente SI tiene sufiencie oferta para usuarios futuros</v>
      </c>
    </row>
    <row r="57" spans="1:48" x14ac:dyDescent="0.2">
      <c r="A57" s="221">
        <v>2</v>
      </c>
      <c r="B57" s="37">
        <v>77</v>
      </c>
      <c r="C57" s="38" t="s">
        <v>222</v>
      </c>
      <c r="D57" s="37" t="s">
        <v>207</v>
      </c>
      <c r="E57" s="37" t="s">
        <v>208</v>
      </c>
      <c r="F57" s="37" t="s">
        <v>96</v>
      </c>
      <c r="G57" s="37">
        <v>0.32</v>
      </c>
      <c r="H57" s="99" t="s">
        <v>158</v>
      </c>
      <c r="I57" s="102" t="s">
        <v>142</v>
      </c>
      <c r="J57" s="105">
        <v>24</v>
      </c>
      <c r="K57" s="108" t="s">
        <v>87</v>
      </c>
      <c r="L57" s="37">
        <v>4997310.4463</v>
      </c>
      <c r="M57" s="37">
        <v>2290379.1727999998</v>
      </c>
      <c r="N57" s="37">
        <v>1886.83</v>
      </c>
      <c r="O57" s="37">
        <v>0</v>
      </c>
      <c r="P57" s="37">
        <v>0</v>
      </c>
      <c r="Q57" s="37">
        <v>0</v>
      </c>
      <c r="R57" s="37">
        <v>0</v>
      </c>
      <c r="S57" s="37">
        <v>0</v>
      </c>
      <c r="T57" s="37">
        <v>0</v>
      </c>
      <c r="U57" s="37">
        <v>0</v>
      </c>
      <c r="V57" s="37">
        <f t="shared" si="68"/>
        <v>0</v>
      </c>
      <c r="W57" s="37">
        <f t="shared" si="69"/>
        <v>0</v>
      </c>
      <c r="X57" s="37">
        <f t="shared" si="51"/>
        <v>0</v>
      </c>
      <c r="Y57" s="37">
        <f t="shared" si="52"/>
        <v>0</v>
      </c>
      <c r="Z57" s="37">
        <f t="shared" si="53"/>
        <v>0</v>
      </c>
      <c r="AA57" s="37">
        <f t="shared" si="70"/>
        <v>0</v>
      </c>
      <c r="AB57" s="37">
        <f t="shared" si="71"/>
        <v>0</v>
      </c>
      <c r="AC57" s="37" t="s">
        <v>223</v>
      </c>
      <c r="AD57" s="37">
        <v>14</v>
      </c>
      <c r="AE57" s="37">
        <f t="shared" si="56"/>
        <v>1.4000000000000001</v>
      </c>
      <c r="AF57" s="37">
        <v>3</v>
      </c>
      <c r="AG57" s="37">
        <v>15</v>
      </c>
      <c r="AH57" s="37">
        <f t="shared" si="72"/>
        <v>2.2567708333333332E-2</v>
      </c>
      <c r="AI57" s="37">
        <f t="shared" si="58"/>
        <v>1.4225677083333335</v>
      </c>
      <c r="AJ57" s="43">
        <v>4.9772369999999997</v>
      </c>
      <c r="AK57" s="40">
        <f>+OF!$U$18</f>
        <v>1.2956666666666665E-2</v>
      </c>
      <c r="AL57" s="40">
        <f t="shared" si="59"/>
        <v>12.956666666666665</v>
      </c>
      <c r="AM57" s="37">
        <f>+AJ57/Caudales!$X$7*'DISTRIBUCION DE CAUDALES'!AL57</f>
        <v>4.7277846330359292</v>
      </c>
      <c r="AN57" s="37">
        <f>+Caudales!$U$4*1000</f>
        <v>5.0000000000000001E-3</v>
      </c>
      <c r="AO57" s="37">
        <f>+AJ57/Caudales!$X$7*'DISTRIBUCION DE CAUDALES'!AN57</f>
        <v>1.8244602391443003E-3</v>
      </c>
      <c r="AP57" s="37">
        <f t="shared" si="60"/>
        <v>4.7259601727967846</v>
      </c>
      <c r="AQ57" s="114">
        <f t="shared" si="64"/>
        <v>2.9591080894634514</v>
      </c>
      <c r="AR57" s="115">
        <f t="shared" si="65"/>
        <v>0.62613902387422693</v>
      </c>
      <c r="AS57" s="50">
        <v>0.21611979166666667</v>
      </c>
      <c r="AT57" s="118">
        <f>+AT56+AS57</f>
        <v>1.7668520833333332</v>
      </c>
      <c r="AU57" s="40">
        <f t="shared" si="74"/>
        <v>1.1922560061301182</v>
      </c>
      <c r="AV57" s="222" t="str">
        <f t="shared" si="66"/>
        <v>La Fuente SI tiene sufiencie oferta para usuarios futuros</v>
      </c>
    </row>
    <row r="58" spans="1:48" x14ac:dyDescent="0.2">
      <c r="A58" s="221">
        <v>7</v>
      </c>
      <c r="B58" s="37">
        <v>87</v>
      </c>
      <c r="C58" s="38" t="s">
        <v>224</v>
      </c>
      <c r="D58" s="37" t="s">
        <v>207</v>
      </c>
      <c r="E58" s="37" t="s">
        <v>208</v>
      </c>
      <c r="F58" s="37" t="s">
        <v>116</v>
      </c>
      <c r="G58" s="37">
        <v>0</v>
      </c>
      <c r="H58" s="99" t="s">
        <v>158</v>
      </c>
      <c r="I58" s="102" t="s">
        <v>142</v>
      </c>
      <c r="J58" s="105">
        <v>25</v>
      </c>
      <c r="K58" s="108" t="s">
        <v>87</v>
      </c>
      <c r="L58" s="37">
        <v>4997013.1660000002</v>
      </c>
      <c r="M58" s="37">
        <v>2289657.5153000001</v>
      </c>
      <c r="N58" s="37">
        <v>1810.95</v>
      </c>
      <c r="O58" s="37">
        <v>0</v>
      </c>
      <c r="P58" s="37">
        <v>0</v>
      </c>
      <c r="Q58" s="37">
        <v>0</v>
      </c>
      <c r="R58" s="37">
        <v>0</v>
      </c>
      <c r="S58" s="37">
        <v>0</v>
      </c>
      <c r="T58" s="37">
        <v>0</v>
      </c>
      <c r="U58" s="37">
        <v>0</v>
      </c>
      <c r="V58" s="37">
        <f t="shared" si="68"/>
        <v>0</v>
      </c>
      <c r="W58" s="37">
        <f t="shared" si="69"/>
        <v>0</v>
      </c>
      <c r="X58" s="37">
        <f t="shared" si="51"/>
        <v>0</v>
      </c>
      <c r="Y58" s="37">
        <f t="shared" si="52"/>
        <v>0</v>
      </c>
      <c r="Z58" s="37">
        <f t="shared" si="53"/>
        <v>0</v>
      </c>
      <c r="AA58" s="37">
        <f t="shared" si="70"/>
        <v>0</v>
      </c>
      <c r="AB58" s="37">
        <f t="shared" si="71"/>
        <v>0</v>
      </c>
      <c r="AC58" s="37" t="s">
        <v>225</v>
      </c>
      <c r="AD58" s="37">
        <v>3</v>
      </c>
      <c r="AE58" s="37">
        <f t="shared" si="56"/>
        <v>0.30000000000000004</v>
      </c>
      <c r="AF58" s="37">
        <v>5</v>
      </c>
      <c r="AG58" s="37">
        <v>10</v>
      </c>
      <c r="AH58" s="37">
        <f t="shared" si="72"/>
        <v>2.1493055555555557E-2</v>
      </c>
      <c r="AI58" s="37">
        <f t="shared" si="58"/>
        <v>0.32149305555555563</v>
      </c>
      <c r="AJ58" s="43">
        <v>5.6465399999999999</v>
      </c>
      <c r="AK58" s="40">
        <f>+OF!$U$18</f>
        <v>1.2956666666666665E-2</v>
      </c>
      <c r="AL58" s="40">
        <f t="shared" si="59"/>
        <v>12.956666666666665</v>
      </c>
      <c r="AM58" s="37">
        <f>+AJ58/Caudales!$X$7*'DISTRIBUCION DE CAUDALES'!AL58</f>
        <v>5.3635430745658077</v>
      </c>
      <c r="AN58" s="37">
        <f>+Caudales!$U$4*1000</f>
        <v>5.0000000000000001E-3</v>
      </c>
      <c r="AO58" s="37">
        <f>+AJ58/Caudales!$X$7*'DISTRIBUCION DE CAUDALES'!AN58</f>
        <v>2.0698005175839242E-3</v>
      </c>
      <c r="AP58" s="37">
        <f t="shared" si="60"/>
        <v>5.3614732740482234</v>
      </c>
      <c r="AQ58" s="114">
        <f t="shared" si="64"/>
        <v>3.3785013990482238</v>
      </c>
      <c r="AR58" s="115">
        <f t="shared" si="65"/>
        <v>0.63014422088077648</v>
      </c>
      <c r="AS58" s="50">
        <v>0.21611979166666667</v>
      </c>
      <c r="AT58" s="118">
        <f>+AT57+AS58</f>
        <v>1.9829718749999998</v>
      </c>
      <c r="AU58" s="40">
        <f t="shared" si="74"/>
        <v>1.3955295240482239</v>
      </c>
      <c r="AV58" s="222" t="str">
        <f t="shared" si="66"/>
        <v>La Fuente SI tiene sufiencie oferta para usuarios futuros</v>
      </c>
    </row>
    <row r="59" spans="1:48" x14ac:dyDescent="0.2">
      <c r="A59" s="221">
        <v>8</v>
      </c>
      <c r="B59" s="37">
        <v>98</v>
      </c>
      <c r="C59" s="38" t="s">
        <v>226</v>
      </c>
      <c r="D59" s="37" t="s">
        <v>227</v>
      </c>
      <c r="E59" s="37" t="s">
        <v>228</v>
      </c>
      <c r="F59" s="37" t="s">
        <v>116</v>
      </c>
      <c r="G59" s="37">
        <v>0</v>
      </c>
      <c r="H59" s="99" t="s">
        <v>158</v>
      </c>
      <c r="I59" s="102" t="s">
        <v>142</v>
      </c>
      <c r="J59" s="105">
        <v>26</v>
      </c>
      <c r="K59" s="108" t="s">
        <v>87</v>
      </c>
      <c r="L59" s="37">
        <v>4996979.0690000001</v>
      </c>
      <c r="M59" s="37">
        <v>2289597.6471000002</v>
      </c>
      <c r="N59" s="37">
        <v>1808.38</v>
      </c>
      <c r="O59" s="37">
        <v>0</v>
      </c>
      <c r="P59" s="37">
        <v>0</v>
      </c>
      <c r="Q59" s="37">
        <v>0</v>
      </c>
      <c r="R59" s="37">
        <v>0</v>
      </c>
      <c r="S59" s="37">
        <v>0</v>
      </c>
      <c r="T59" s="37">
        <v>0</v>
      </c>
      <c r="U59" s="37">
        <v>0</v>
      </c>
      <c r="V59" s="37">
        <f t="shared" si="68"/>
        <v>0</v>
      </c>
      <c r="W59" s="37">
        <f t="shared" si="69"/>
        <v>0</v>
      </c>
      <c r="X59" s="37">
        <f t="shared" si="51"/>
        <v>0</v>
      </c>
      <c r="Y59" s="37">
        <f t="shared" si="52"/>
        <v>0</v>
      </c>
      <c r="Z59" s="37">
        <f t="shared" si="53"/>
        <v>0</v>
      </c>
      <c r="AA59" s="37">
        <f t="shared" si="70"/>
        <v>0</v>
      </c>
      <c r="AB59" s="37">
        <f t="shared" si="71"/>
        <v>0</v>
      </c>
      <c r="AC59" s="37" t="s">
        <v>196</v>
      </c>
      <c r="AD59" s="37">
        <v>2</v>
      </c>
      <c r="AE59" s="37">
        <f t="shared" si="56"/>
        <v>0.2</v>
      </c>
      <c r="AF59" s="37">
        <v>6</v>
      </c>
      <c r="AG59" s="37">
        <v>3</v>
      </c>
      <c r="AH59" s="37">
        <f t="shared" si="72"/>
        <v>1.6119791666666668E-2</v>
      </c>
      <c r="AI59" s="37">
        <f t="shared" si="58"/>
        <v>0.21611979166666667</v>
      </c>
      <c r="AJ59" s="43">
        <v>5.6465399999999999</v>
      </c>
      <c r="AK59" s="40">
        <f>+OF!$U$18</f>
        <v>1.2956666666666665E-2</v>
      </c>
      <c r="AL59" s="40">
        <f t="shared" si="59"/>
        <v>12.956666666666665</v>
      </c>
      <c r="AM59" s="37">
        <f>+AJ59/Caudales!$X$7*'DISTRIBUCION DE CAUDALES'!AL59</f>
        <v>5.3635430745658077</v>
      </c>
      <c r="AN59" s="37">
        <f>+Caudales!$U$4*1000</f>
        <v>5.0000000000000001E-3</v>
      </c>
      <c r="AO59" s="37">
        <f>+AJ59/Caudales!$X$7*'DISTRIBUCION DE CAUDALES'!AN59</f>
        <v>2.0698005175839242E-3</v>
      </c>
      <c r="AP59" s="37">
        <f t="shared" si="60"/>
        <v>5.3614732740482234</v>
      </c>
      <c r="AQ59" s="114">
        <f t="shared" si="64"/>
        <v>3.1623816073815569</v>
      </c>
      <c r="AR59" s="115">
        <f t="shared" si="65"/>
        <v>0.58983444395569562</v>
      </c>
      <c r="AS59" s="50">
        <f t="shared" ref="AS59:AS64" si="75">IF(G59=0,AI59,IF(AI59&lt;G59,AI59,G59))</f>
        <v>0.21611979166666667</v>
      </c>
      <c r="AT59" s="118">
        <f t="shared" ref="AT59:AT61" si="76">+AT58+AS59</f>
        <v>2.1990916666666664</v>
      </c>
      <c r="AU59" s="40">
        <f t="shared" si="74"/>
        <v>0.96328994071489049</v>
      </c>
      <c r="AV59" s="222" t="str">
        <f t="shared" si="66"/>
        <v>La Fuente SI tiene sufiencie oferta para usuarios futuros</v>
      </c>
    </row>
    <row r="60" spans="1:48" x14ac:dyDescent="0.2">
      <c r="A60" s="221">
        <v>10</v>
      </c>
      <c r="B60" s="37">
        <v>108</v>
      </c>
      <c r="C60" s="38" t="s">
        <v>229</v>
      </c>
      <c r="D60" s="37" t="s">
        <v>230</v>
      </c>
      <c r="E60" s="37" t="s">
        <v>231</v>
      </c>
      <c r="F60" s="37" t="s">
        <v>58</v>
      </c>
      <c r="G60" s="37">
        <v>0</v>
      </c>
      <c r="H60" s="99" t="s">
        <v>158</v>
      </c>
      <c r="I60" s="102" t="s">
        <v>142</v>
      </c>
      <c r="J60" s="105">
        <v>27</v>
      </c>
      <c r="K60" s="108" t="s">
        <v>87</v>
      </c>
      <c r="L60" s="37">
        <v>4996979.0690000001</v>
      </c>
      <c r="M60" s="37">
        <v>2289597.6471000002</v>
      </c>
      <c r="N60" s="37">
        <v>1808.38</v>
      </c>
      <c r="O60" s="37">
        <v>0</v>
      </c>
      <c r="P60" s="37">
        <v>0</v>
      </c>
      <c r="Q60" s="37">
        <v>0</v>
      </c>
      <c r="R60" s="37">
        <v>0</v>
      </c>
      <c r="S60" s="37">
        <v>0</v>
      </c>
      <c r="T60" s="37">
        <v>0</v>
      </c>
      <c r="U60" s="37">
        <v>0</v>
      </c>
      <c r="V60" s="37">
        <f t="shared" si="68"/>
        <v>0</v>
      </c>
      <c r="W60" s="37">
        <f t="shared" si="69"/>
        <v>0</v>
      </c>
      <c r="X60" s="37">
        <f t="shared" si="51"/>
        <v>0</v>
      </c>
      <c r="Y60" s="37">
        <f t="shared" si="52"/>
        <v>0</v>
      </c>
      <c r="Z60" s="37">
        <f t="shared" si="53"/>
        <v>0</v>
      </c>
      <c r="AA60" s="37">
        <f t="shared" si="70"/>
        <v>0</v>
      </c>
      <c r="AB60" s="37">
        <f t="shared" si="71"/>
        <v>0</v>
      </c>
      <c r="AC60" s="37" t="s">
        <v>58</v>
      </c>
      <c r="AD60" s="37">
        <v>0</v>
      </c>
      <c r="AE60" s="37">
        <f t="shared" si="56"/>
        <v>0</v>
      </c>
      <c r="AF60" s="37">
        <v>0</v>
      </c>
      <c r="AG60" s="37">
        <v>0</v>
      </c>
      <c r="AH60" s="37">
        <f t="shared" si="72"/>
        <v>0</v>
      </c>
      <c r="AI60" s="37">
        <f t="shared" si="58"/>
        <v>0</v>
      </c>
      <c r="AJ60" s="43">
        <v>5.6465399999999999</v>
      </c>
      <c r="AK60" s="40">
        <f>+OF!$U$18</f>
        <v>1.2956666666666665E-2</v>
      </c>
      <c r="AL60" s="40">
        <f t="shared" si="59"/>
        <v>12.956666666666665</v>
      </c>
      <c r="AM60" s="37">
        <f>+AJ60/Caudales!$X$7*'DISTRIBUCION DE CAUDALES'!AL60</f>
        <v>5.3635430745658077</v>
      </c>
      <c r="AN60" s="37">
        <f>+Caudales!$U$4*1000</f>
        <v>5.0000000000000001E-3</v>
      </c>
      <c r="AO60" s="37">
        <f>+AJ60/Caudales!$X$7*'DISTRIBUCION DE CAUDALES'!AN60</f>
        <v>2.0698005175839242E-3</v>
      </c>
      <c r="AP60" s="37">
        <f t="shared" si="60"/>
        <v>5.3614732740482234</v>
      </c>
      <c r="AQ60" s="114">
        <f t="shared" si="64"/>
        <v>3.1623816073815569</v>
      </c>
      <c r="AR60" s="115">
        <f t="shared" si="65"/>
        <v>0.58983444395569562</v>
      </c>
      <c r="AS60" s="50">
        <f t="shared" si="75"/>
        <v>0</v>
      </c>
      <c r="AT60" s="118">
        <f t="shared" si="76"/>
        <v>2.1990916666666664</v>
      </c>
      <c r="AU60" s="40">
        <f t="shared" si="74"/>
        <v>0.96328994071489049</v>
      </c>
      <c r="AV60" s="222" t="str">
        <f t="shared" si="66"/>
        <v>La Fuente SI tiene sufiencie oferta para usuarios futuros</v>
      </c>
    </row>
    <row r="61" spans="1:48" ht="13.5" thickBot="1" x14ac:dyDescent="0.25">
      <c r="A61" s="213">
        <v>11</v>
      </c>
      <c r="B61" s="214">
        <v>112</v>
      </c>
      <c r="C61" s="215" t="s">
        <v>232</v>
      </c>
      <c r="D61" s="214" t="s">
        <v>233</v>
      </c>
      <c r="E61" s="214" t="s">
        <v>58</v>
      </c>
      <c r="F61" s="214" t="s">
        <v>113</v>
      </c>
      <c r="G61" s="214">
        <v>0</v>
      </c>
      <c r="H61" s="178" t="s">
        <v>158</v>
      </c>
      <c r="I61" s="179" t="s">
        <v>142</v>
      </c>
      <c r="J61" s="180">
        <v>28</v>
      </c>
      <c r="K61" s="181" t="s">
        <v>87</v>
      </c>
      <c r="L61" s="214">
        <v>4996984.7007999998</v>
      </c>
      <c r="M61" s="214">
        <v>2289610.2127999999</v>
      </c>
      <c r="N61" s="214">
        <v>1797</v>
      </c>
      <c r="O61" s="214">
        <v>0</v>
      </c>
      <c r="P61" s="214">
        <v>0</v>
      </c>
      <c r="Q61" s="214">
        <v>0</v>
      </c>
      <c r="R61" s="214">
        <v>0</v>
      </c>
      <c r="S61" s="214">
        <v>0</v>
      </c>
      <c r="T61" s="214">
        <v>0</v>
      </c>
      <c r="U61" s="214">
        <v>0</v>
      </c>
      <c r="V61" s="214">
        <f t="shared" si="68"/>
        <v>0</v>
      </c>
      <c r="W61" s="214">
        <f t="shared" si="69"/>
        <v>0</v>
      </c>
      <c r="X61" s="214">
        <f t="shared" si="51"/>
        <v>0</v>
      </c>
      <c r="Y61" s="214">
        <f t="shared" si="52"/>
        <v>0</v>
      </c>
      <c r="Z61" s="214">
        <f t="shared" si="53"/>
        <v>0</v>
      </c>
      <c r="AA61" s="214">
        <f t="shared" si="70"/>
        <v>0</v>
      </c>
      <c r="AB61" s="214">
        <f t="shared" si="71"/>
        <v>0</v>
      </c>
      <c r="AC61" s="214">
        <v>0</v>
      </c>
      <c r="AD61" s="214">
        <v>0</v>
      </c>
      <c r="AE61" s="214">
        <f t="shared" si="56"/>
        <v>0</v>
      </c>
      <c r="AF61" s="214">
        <v>4</v>
      </c>
      <c r="AG61" s="214">
        <v>8</v>
      </c>
      <c r="AH61" s="214">
        <f t="shared" si="72"/>
        <v>1.7194444444444443E-2</v>
      </c>
      <c r="AI61" s="214">
        <f t="shared" si="58"/>
        <v>1.7194444444444443E-2</v>
      </c>
      <c r="AJ61" s="216">
        <v>5.6465399999999999</v>
      </c>
      <c r="AK61" s="170">
        <f>+OF!$U$18</f>
        <v>1.2956666666666665E-2</v>
      </c>
      <c r="AL61" s="170">
        <f t="shared" si="59"/>
        <v>12.956666666666665</v>
      </c>
      <c r="AM61" s="214">
        <f>+AJ61/Caudales!$X$7*'DISTRIBUCION DE CAUDALES'!AL61</f>
        <v>5.3635430745658077</v>
      </c>
      <c r="AN61" s="214">
        <f>+Caudales!$U$4*1000</f>
        <v>5.0000000000000001E-3</v>
      </c>
      <c r="AO61" s="214">
        <f>+AJ61/Caudales!$X$7*'DISTRIBUCION DE CAUDALES'!AN61</f>
        <v>2.0698005175839242E-3</v>
      </c>
      <c r="AP61" s="214">
        <f t="shared" si="60"/>
        <v>5.3614732740482234</v>
      </c>
      <c r="AQ61" s="217">
        <f t="shared" si="64"/>
        <v>3.1451871629371126</v>
      </c>
      <c r="AR61" s="218">
        <f t="shared" si="65"/>
        <v>0.58662740671694402</v>
      </c>
      <c r="AS61" s="183">
        <f t="shared" si="75"/>
        <v>1.7194444444444443E-2</v>
      </c>
      <c r="AT61" s="219">
        <f t="shared" si="76"/>
        <v>2.2162861111111107</v>
      </c>
      <c r="AU61" s="235">
        <f t="shared" si="74"/>
        <v>0.92890105182600191</v>
      </c>
      <c r="AV61" s="220" t="str">
        <f t="shared" si="66"/>
        <v>La Fuente SI tiene sufiencie oferta para usuarios futuros</v>
      </c>
    </row>
    <row r="62" spans="1:48" x14ac:dyDescent="0.2">
      <c r="A62" s="201">
        <v>12</v>
      </c>
      <c r="B62" s="202">
        <v>223</v>
      </c>
      <c r="C62" s="203" t="s">
        <v>234</v>
      </c>
      <c r="D62" s="202" t="s">
        <v>235</v>
      </c>
      <c r="E62" s="202" t="s">
        <v>236</v>
      </c>
      <c r="F62" s="202" t="s">
        <v>51</v>
      </c>
      <c r="G62" s="202">
        <v>0.63800000000000001</v>
      </c>
      <c r="H62" s="137" t="s">
        <v>237</v>
      </c>
      <c r="I62" s="138" t="s">
        <v>142</v>
      </c>
      <c r="J62" s="139">
        <v>1</v>
      </c>
      <c r="K62" s="140" t="s">
        <v>87</v>
      </c>
      <c r="L62" s="202">
        <v>4995015.8638000004</v>
      </c>
      <c r="M62" s="202">
        <v>2288309.2047000001</v>
      </c>
      <c r="N62" s="202">
        <v>1511.69</v>
      </c>
      <c r="O62" s="202">
        <v>0</v>
      </c>
      <c r="P62" s="202">
        <v>0</v>
      </c>
      <c r="Q62" s="202">
        <v>0</v>
      </c>
      <c r="R62" s="202">
        <v>0</v>
      </c>
      <c r="S62" s="202">
        <v>0</v>
      </c>
      <c r="T62" s="202">
        <v>0</v>
      </c>
      <c r="U62" s="202">
        <v>0</v>
      </c>
      <c r="V62" s="202">
        <f t="shared" ref="V62:V64" si="77">+O62*80/86400</f>
        <v>0</v>
      </c>
      <c r="W62" s="202">
        <f t="shared" ref="W62:W64" si="78">+O62*50/86400</f>
        <v>0</v>
      </c>
      <c r="X62" s="202">
        <f t="shared" si="51"/>
        <v>0</v>
      </c>
      <c r="Y62" s="202">
        <f t="shared" si="52"/>
        <v>0</v>
      </c>
      <c r="Z62" s="202">
        <f t="shared" si="53"/>
        <v>0</v>
      </c>
      <c r="AA62" s="202">
        <f t="shared" ref="AA62:AA64" si="79">(2.4/86400)*T62</f>
        <v>0</v>
      </c>
      <c r="AB62" s="202">
        <f t="shared" ref="AB62:AB64" si="80">(2.4/86400)*U62</f>
        <v>0</v>
      </c>
      <c r="AC62" s="202" t="s">
        <v>238</v>
      </c>
      <c r="AD62" s="202">
        <v>6</v>
      </c>
      <c r="AE62" s="202">
        <f t="shared" si="56"/>
        <v>0.60000000000000009</v>
      </c>
      <c r="AF62" s="202">
        <v>7</v>
      </c>
      <c r="AG62" s="202">
        <v>20</v>
      </c>
      <c r="AH62" s="202">
        <f t="shared" ref="AH62:AH64" si="81">(AF62+(AG62*0.5)  )*185.7/86400</f>
        <v>3.6538194444444443E-2</v>
      </c>
      <c r="AI62" s="202">
        <f t="shared" si="58"/>
        <v>0.63653819444444448</v>
      </c>
      <c r="AJ62" s="205">
        <v>13.640330000000001</v>
      </c>
      <c r="AK62" s="147">
        <f>+OF!$U$18</f>
        <v>1.2956666666666665E-2</v>
      </c>
      <c r="AL62" s="147">
        <f t="shared" si="59"/>
        <v>12.956666666666665</v>
      </c>
      <c r="AM62" s="202">
        <f>+AJ62/Caudales!$X$7*'DISTRIBUCION DE CAUDALES'!AL62</f>
        <v>12.95669516310736</v>
      </c>
      <c r="AN62" s="202">
        <f>+Caudales!$U$4*1000</f>
        <v>5.0000000000000001E-3</v>
      </c>
      <c r="AO62" s="202">
        <f>+AJ62/Caudales!$X$7*'DISTRIBUCION DE CAUDALES'!AN62</f>
        <v>5.0000109968255839E-3</v>
      </c>
      <c r="AP62" s="147">
        <f>+AM62-AO62+AQ25</f>
        <v>300.05266997476383</v>
      </c>
      <c r="AQ62" s="143">
        <f>+AP62-AT62</f>
        <v>280.93843421087496</v>
      </c>
      <c r="AR62" s="144">
        <f t="shared" si="65"/>
        <v>0.93629706489365183</v>
      </c>
      <c r="AS62" s="145">
        <f t="shared" si="75"/>
        <v>0.63653819444444448</v>
      </c>
      <c r="AT62" s="146">
        <f>+AT61+AT33+AS62+AT25</f>
        <v>19.114235763888892</v>
      </c>
      <c r="AU62" s="147">
        <f t="shared" si="74"/>
        <v>261.82419844698609</v>
      </c>
      <c r="AV62" s="206" t="str">
        <f>IF(AU62&gt;AO62,"La Fuente SI tiene sufiencie oferta para usuarios futuros", "La Fuente NO tiene sufiencie oferta para usuarios futuros")</f>
        <v>La Fuente SI tiene sufiencie oferta para usuarios futuros</v>
      </c>
    </row>
    <row r="63" spans="1:48" x14ac:dyDescent="0.2">
      <c r="A63" s="221">
        <v>21</v>
      </c>
      <c r="B63" s="37">
        <v>337</v>
      </c>
      <c r="C63" s="38" t="s">
        <v>239</v>
      </c>
      <c r="D63" s="37" t="s">
        <v>240</v>
      </c>
      <c r="E63" s="37" t="s">
        <v>236</v>
      </c>
      <c r="F63" s="37" t="s">
        <v>51</v>
      </c>
      <c r="G63" s="37">
        <v>0.59399999999999997</v>
      </c>
      <c r="H63" s="99" t="s">
        <v>237</v>
      </c>
      <c r="I63" s="102" t="s">
        <v>142</v>
      </c>
      <c r="J63" s="105">
        <v>2</v>
      </c>
      <c r="K63" s="108" t="s">
        <v>87</v>
      </c>
      <c r="L63" s="37">
        <v>4995003.1867000004</v>
      </c>
      <c r="M63" s="37">
        <v>2288314.1674000002</v>
      </c>
      <c r="N63" s="37">
        <v>1512</v>
      </c>
      <c r="O63" s="37">
        <v>0</v>
      </c>
      <c r="P63" s="37">
        <v>0</v>
      </c>
      <c r="Q63" s="37">
        <v>0</v>
      </c>
      <c r="R63" s="37">
        <v>0</v>
      </c>
      <c r="S63" s="37">
        <v>0</v>
      </c>
      <c r="T63" s="37">
        <v>0</v>
      </c>
      <c r="U63" s="37">
        <v>0</v>
      </c>
      <c r="V63" s="37">
        <f t="shared" si="77"/>
        <v>0</v>
      </c>
      <c r="W63" s="37">
        <f t="shared" si="78"/>
        <v>0</v>
      </c>
      <c r="X63" s="37">
        <f t="shared" si="51"/>
        <v>0</v>
      </c>
      <c r="Y63" s="37">
        <f t="shared" si="52"/>
        <v>0</v>
      </c>
      <c r="Z63" s="37">
        <f t="shared" si="53"/>
        <v>0</v>
      </c>
      <c r="AA63" s="37">
        <f t="shared" si="79"/>
        <v>0</v>
      </c>
      <c r="AB63" s="37">
        <f t="shared" si="80"/>
        <v>0</v>
      </c>
      <c r="AC63" s="37" t="s">
        <v>241</v>
      </c>
      <c r="AD63" s="37">
        <v>6</v>
      </c>
      <c r="AE63" s="37">
        <f t="shared" si="56"/>
        <v>0.60000000000000009</v>
      </c>
      <c r="AF63" s="37">
        <v>8</v>
      </c>
      <c r="AG63" s="37">
        <v>20</v>
      </c>
      <c r="AH63" s="37">
        <f t="shared" si="81"/>
        <v>3.86875E-2</v>
      </c>
      <c r="AI63" s="37">
        <f t="shared" si="58"/>
        <v>0.63868750000000007</v>
      </c>
      <c r="AJ63" s="43">
        <v>13.640330000000001</v>
      </c>
      <c r="AK63" s="40">
        <f>+OF!$U$18</f>
        <v>1.2956666666666665E-2</v>
      </c>
      <c r="AL63" s="40">
        <f t="shared" si="59"/>
        <v>12.956666666666665</v>
      </c>
      <c r="AM63" s="37">
        <f>+AJ63/Caudales!$X$7*'DISTRIBUCION DE CAUDALES'!AL63</f>
        <v>12.95669516310736</v>
      </c>
      <c r="AN63" s="37">
        <f>+Caudales!$U$4*1000</f>
        <v>5.0000000000000001E-3</v>
      </c>
      <c r="AO63" s="37">
        <f>+AJ63/Caudales!$X$7*'DISTRIBUCION DE CAUDALES'!AN63</f>
        <v>5.0000109968255839E-3</v>
      </c>
      <c r="AP63" s="40">
        <f>+AM63-AO63+AQ62</f>
        <v>293.89012936298548</v>
      </c>
      <c r="AQ63" s="114">
        <f t="shared" ref="AQ63:AQ64" si="82">+AP63-AT63</f>
        <v>274.18189359909661</v>
      </c>
      <c r="AR63" s="115">
        <f t="shared" si="65"/>
        <v>0.93294012355363221</v>
      </c>
      <c r="AS63" s="50">
        <f t="shared" si="75"/>
        <v>0.59399999999999997</v>
      </c>
      <c r="AT63" s="118">
        <f>+AT62+AS63</f>
        <v>19.708235763888894</v>
      </c>
      <c r="AU63" s="40">
        <f t="shared" si="74"/>
        <v>254.47365783520772</v>
      </c>
      <c r="AV63" s="222" t="str">
        <f t="shared" ref="AV63:AV64" si="83">IF(AU63&gt;AO63,"La Fuente SI tiene sufiencie oferta para usuarios futuros", "La Fuente NO tiene sufiencie oferta para usuarios futuros")</f>
        <v>La Fuente SI tiene sufiencie oferta para usuarios futuros</v>
      </c>
    </row>
    <row r="64" spans="1:48" ht="17.25" customHeight="1" thickBot="1" x14ac:dyDescent="0.25">
      <c r="A64" s="207">
        <v>22</v>
      </c>
      <c r="B64" s="208">
        <v>369</v>
      </c>
      <c r="C64" s="209" t="s">
        <v>242</v>
      </c>
      <c r="D64" s="208" t="s">
        <v>243</v>
      </c>
      <c r="E64" s="208" t="s">
        <v>58</v>
      </c>
      <c r="F64" s="208" t="s">
        <v>51</v>
      </c>
      <c r="G64" s="208">
        <v>0.34699999999999998</v>
      </c>
      <c r="H64" s="153" t="s">
        <v>237</v>
      </c>
      <c r="I64" s="154" t="s">
        <v>142</v>
      </c>
      <c r="J64" s="155">
        <v>3</v>
      </c>
      <c r="K64" s="156" t="s">
        <v>87</v>
      </c>
      <c r="L64" s="208">
        <v>4995003.1867000004</v>
      </c>
      <c r="M64" s="208">
        <v>2288314.1674000002</v>
      </c>
      <c r="N64" s="208">
        <v>1627</v>
      </c>
      <c r="O64" s="208">
        <v>0</v>
      </c>
      <c r="P64" s="208">
        <v>0</v>
      </c>
      <c r="Q64" s="208">
        <v>0</v>
      </c>
      <c r="R64" s="208">
        <v>0</v>
      </c>
      <c r="S64" s="208">
        <v>0</v>
      </c>
      <c r="T64" s="208">
        <v>25</v>
      </c>
      <c r="U64" s="208">
        <v>0</v>
      </c>
      <c r="V64" s="208">
        <f t="shared" si="77"/>
        <v>0</v>
      </c>
      <c r="W64" s="208">
        <f t="shared" si="78"/>
        <v>0</v>
      </c>
      <c r="X64" s="208">
        <f t="shared" si="51"/>
        <v>0</v>
      </c>
      <c r="Y64" s="208">
        <f t="shared" si="52"/>
        <v>0</v>
      </c>
      <c r="Z64" s="208">
        <f t="shared" si="53"/>
        <v>0</v>
      </c>
      <c r="AA64" s="208">
        <f t="shared" si="79"/>
        <v>6.9444444444444436E-4</v>
      </c>
      <c r="AB64" s="208">
        <f t="shared" si="80"/>
        <v>0</v>
      </c>
      <c r="AC64" s="208" t="s">
        <v>58</v>
      </c>
      <c r="AD64" s="208">
        <v>0</v>
      </c>
      <c r="AE64" s="208">
        <f t="shared" si="56"/>
        <v>0</v>
      </c>
      <c r="AF64" s="208">
        <v>4</v>
      </c>
      <c r="AG64" s="208">
        <v>0</v>
      </c>
      <c r="AH64" s="208">
        <f t="shared" si="81"/>
        <v>8.5972222222222214E-3</v>
      </c>
      <c r="AI64" s="208">
        <f t="shared" si="58"/>
        <v>9.2916666666666651E-3</v>
      </c>
      <c r="AJ64" s="211">
        <v>13.640330000000001</v>
      </c>
      <c r="AK64" s="163">
        <f>+OF!$U$18</f>
        <v>1.2956666666666665E-2</v>
      </c>
      <c r="AL64" s="163">
        <f t="shared" si="59"/>
        <v>12.956666666666665</v>
      </c>
      <c r="AM64" s="208">
        <f>+AJ64/Caudales!$X$7*'DISTRIBUCION DE CAUDALES'!AL64</f>
        <v>12.95669516310736</v>
      </c>
      <c r="AN64" s="208">
        <f>+Caudales!$U$4*1000</f>
        <v>5.0000000000000001E-3</v>
      </c>
      <c r="AO64" s="208">
        <f>+AJ64/Caudales!$X$7*'DISTRIBUCION DE CAUDALES'!AN64</f>
        <v>5.0000109968255839E-3</v>
      </c>
      <c r="AP64" s="163">
        <f>+AM64-AO64+AQ63</f>
        <v>287.13358875120713</v>
      </c>
      <c r="AQ64" s="159">
        <f t="shared" si="82"/>
        <v>267.41606132065158</v>
      </c>
      <c r="AR64" s="160">
        <f t="shared" si="65"/>
        <v>0.93132977748681223</v>
      </c>
      <c r="AS64" s="161">
        <f t="shared" si="75"/>
        <v>9.2916666666666651E-3</v>
      </c>
      <c r="AT64" s="162">
        <f>+AT63+AS64</f>
        <v>19.71752743055556</v>
      </c>
      <c r="AU64" s="233">
        <f t="shared" si="74"/>
        <v>247.69853389009603</v>
      </c>
      <c r="AV64" s="212" t="str">
        <f t="shared" si="83"/>
        <v>La Fuente SI tiene sufiencie oferta para usuarios futuros</v>
      </c>
    </row>
    <row r="65" spans="1:48" ht="51.75" thickBot="1" x14ac:dyDescent="0.25">
      <c r="A65" s="33" t="s">
        <v>0</v>
      </c>
      <c r="B65" s="33" t="s">
        <v>1</v>
      </c>
      <c r="C65" s="33" t="s">
        <v>2</v>
      </c>
      <c r="D65" s="33" t="s">
        <v>3</v>
      </c>
      <c r="E65" s="33" t="s">
        <v>4</v>
      </c>
      <c r="F65" s="33" t="s">
        <v>5</v>
      </c>
      <c r="G65" s="33" t="s">
        <v>137</v>
      </c>
      <c r="H65" s="98" t="s">
        <v>7</v>
      </c>
      <c r="I65" s="101" t="s">
        <v>8</v>
      </c>
      <c r="J65" s="104"/>
      <c r="K65" s="107"/>
      <c r="L65" s="33" t="s">
        <v>11</v>
      </c>
      <c r="M65" s="33" t="s">
        <v>12</v>
      </c>
      <c r="N65" s="33" t="s">
        <v>13</v>
      </c>
      <c r="O65" s="41" t="s">
        <v>14</v>
      </c>
      <c r="P65" s="41" t="s">
        <v>15</v>
      </c>
      <c r="Q65" s="41" t="s">
        <v>16</v>
      </c>
      <c r="R65" s="41" t="s">
        <v>17</v>
      </c>
      <c r="S65" s="41" t="s">
        <v>18</v>
      </c>
      <c r="T65" s="41" t="s">
        <v>19</v>
      </c>
      <c r="U65" s="41" t="s">
        <v>20</v>
      </c>
      <c r="V65" s="41" t="s">
        <v>21</v>
      </c>
      <c r="W65" s="41" t="s">
        <v>22</v>
      </c>
      <c r="X65" s="41" t="s">
        <v>23</v>
      </c>
      <c r="Y65" s="41" t="s">
        <v>24</v>
      </c>
      <c r="Z65" s="41" t="s">
        <v>25</v>
      </c>
      <c r="AA65" s="41" t="s">
        <v>26</v>
      </c>
      <c r="AB65" s="41" t="s">
        <v>27</v>
      </c>
      <c r="AC65" s="41" t="s">
        <v>28</v>
      </c>
      <c r="AD65" s="41" t="s">
        <v>29</v>
      </c>
      <c r="AE65" s="41" t="s">
        <v>30</v>
      </c>
      <c r="AF65" s="41" t="s">
        <v>31</v>
      </c>
      <c r="AG65" s="41" t="s">
        <v>32</v>
      </c>
      <c r="AH65" s="41" t="s">
        <v>33</v>
      </c>
      <c r="AI65" s="41" t="s">
        <v>34</v>
      </c>
      <c r="AJ65" s="33" t="s">
        <v>35</v>
      </c>
      <c r="AK65" s="35" t="s">
        <v>36</v>
      </c>
      <c r="AL65" s="35" t="s">
        <v>37</v>
      </c>
      <c r="AM65" s="33" t="s">
        <v>38</v>
      </c>
      <c r="AN65" s="35" t="s">
        <v>39</v>
      </c>
      <c r="AO65" s="35" t="s">
        <v>40</v>
      </c>
      <c r="AP65" s="35" t="s">
        <v>41</v>
      </c>
      <c r="AQ65" s="113" t="s">
        <v>42</v>
      </c>
      <c r="AR65" s="113" t="s">
        <v>43</v>
      </c>
      <c r="AS65" s="111" t="s">
        <v>44</v>
      </c>
      <c r="AT65" s="117" t="s">
        <v>138</v>
      </c>
      <c r="AU65" s="123" t="s">
        <v>46</v>
      </c>
      <c r="AV65" s="35" t="s">
        <v>47</v>
      </c>
    </row>
    <row r="66" spans="1:48" ht="13.5" thickBot="1" x14ac:dyDescent="0.25">
      <c r="A66" s="236">
        <v>4</v>
      </c>
      <c r="B66" s="237">
        <v>418</v>
      </c>
      <c r="C66" s="237" t="s">
        <v>244</v>
      </c>
      <c r="D66" s="237" t="s">
        <v>245</v>
      </c>
      <c r="E66" s="237" t="s">
        <v>58</v>
      </c>
      <c r="F66" s="237" t="s">
        <v>51</v>
      </c>
      <c r="G66" s="237">
        <v>6.9000000000000006E-2</v>
      </c>
      <c r="H66" s="191" t="s">
        <v>146</v>
      </c>
      <c r="I66" s="192" t="s">
        <v>246</v>
      </c>
      <c r="J66" s="193">
        <v>1</v>
      </c>
      <c r="K66" s="194" t="s">
        <v>60</v>
      </c>
      <c r="L66" s="237">
        <v>4997779.6222000001</v>
      </c>
      <c r="M66" s="237">
        <v>2286979.4427</v>
      </c>
      <c r="N66" s="237">
        <v>1879</v>
      </c>
      <c r="O66" s="237">
        <v>0</v>
      </c>
      <c r="P66" s="237">
        <v>0</v>
      </c>
      <c r="Q66" s="237">
        <v>0</v>
      </c>
      <c r="R66" s="237">
        <v>0</v>
      </c>
      <c r="S66" s="237">
        <v>0</v>
      </c>
      <c r="T66" s="237">
        <v>100</v>
      </c>
      <c r="U66" s="237">
        <v>0</v>
      </c>
      <c r="V66" s="237">
        <f>+O66*80/86400</f>
        <v>0</v>
      </c>
      <c r="W66" s="237">
        <f>+O66*50/86400</f>
        <v>0</v>
      </c>
      <c r="X66" s="237">
        <f>+Q66*20/86400</f>
        <v>0</v>
      </c>
      <c r="Y66" s="237">
        <f>(9.6/86400)*R66</f>
        <v>0</v>
      </c>
      <c r="Z66" s="237">
        <f>(7/86400)*S66</f>
        <v>0</v>
      </c>
      <c r="AA66" s="237">
        <f t="shared" ref="AA66:AB68" si="84">(2.4/86400)*T66</f>
        <v>2.7777777777777775E-3</v>
      </c>
      <c r="AB66" s="237">
        <f t="shared" si="84"/>
        <v>0</v>
      </c>
      <c r="AC66" s="237" t="s">
        <v>121</v>
      </c>
      <c r="AD66" s="237">
        <v>2</v>
      </c>
      <c r="AE66" s="237">
        <f>0.1*AD66</f>
        <v>0.2</v>
      </c>
      <c r="AF66" s="237">
        <v>6</v>
      </c>
      <c r="AG66" s="237">
        <v>20</v>
      </c>
      <c r="AH66" s="237">
        <f>(AF66+(AG66*0.5)  )*185.7/86400</f>
        <v>3.4388888888888886E-2</v>
      </c>
      <c r="AI66" s="237">
        <f>+V66+W66+X66+Y66+Z66+AA66+AB66+AE66+AH66</f>
        <v>0.23716666666666666</v>
      </c>
      <c r="AJ66" s="237">
        <v>0.593275</v>
      </c>
      <c r="AK66" s="237">
        <f>+OF!$Q$24</f>
        <v>0.27314375256016382</v>
      </c>
      <c r="AL66" s="238">
        <f>+AK66*1000</f>
        <v>273.14375256016382</v>
      </c>
      <c r="AM66" s="237">
        <f>+AJ66/Caudales!$X$7*'DISTRIBUCION DE CAUDALES'!AL66</f>
        <v>11.880190303741941</v>
      </c>
      <c r="AN66" s="237">
        <f>+Caudales!$U$13*1000</f>
        <v>127.07822580645158</v>
      </c>
      <c r="AO66" s="237">
        <f>+AJ66/Caudales!$X$7*'DISTRIBUCION DE CAUDALES'!AN66</f>
        <v>5.5271756790776276</v>
      </c>
      <c r="AP66" s="237">
        <f>+AM66-AO66</f>
        <v>6.3530146246643131</v>
      </c>
      <c r="AQ66" s="197">
        <f>+AP66-AT66</f>
        <v>6.2840146246643132</v>
      </c>
      <c r="AR66" s="200">
        <f>+AQ66/AP66</f>
        <v>0.98913901445588981</v>
      </c>
      <c r="AS66" s="198">
        <f t="shared" ref="AS66:AS73" si="85">IF(G66=0,AI66,IF(AI66&lt;G66,AI66,G66))</f>
        <v>6.9000000000000006E-2</v>
      </c>
      <c r="AT66" s="199">
        <f>+AS66</f>
        <v>6.9000000000000006E-2</v>
      </c>
      <c r="AU66" s="242">
        <f t="shared" ref="AU66:AU73" si="86">+AQ66-AT66</f>
        <v>6.2150146246643132</v>
      </c>
      <c r="AV66" s="240" t="str">
        <f>IF(AU66&gt;AO66,"La Fuente SI tiene sufiencie oferta para usuarios futuros", "La Fuente NO tiene sufiencie oferta para usuarios futuros")</f>
        <v>La Fuente SI tiene sufiencie oferta para usuarios futuros</v>
      </c>
    </row>
    <row r="67" spans="1:48" ht="13.5" thickBot="1" x14ac:dyDescent="0.25">
      <c r="A67" s="243">
        <v>1</v>
      </c>
      <c r="B67" s="244">
        <v>160</v>
      </c>
      <c r="C67" s="245" t="s">
        <v>61</v>
      </c>
      <c r="D67" s="245" t="s">
        <v>247</v>
      </c>
      <c r="E67" s="245" t="s">
        <v>248</v>
      </c>
      <c r="F67" s="245" t="s">
        <v>64</v>
      </c>
      <c r="G67" s="245">
        <v>0.13</v>
      </c>
      <c r="H67" s="246" t="s">
        <v>249</v>
      </c>
      <c r="I67" s="247" t="s">
        <v>246</v>
      </c>
      <c r="J67" s="248">
        <v>1</v>
      </c>
      <c r="K67" s="226" t="s">
        <v>87</v>
      </c>
      <c r="L67" s="245">
        <v>4996489.1876999997</v>
      </c>
      <c r="M67" s="245">
        <v>2287127.0915000001</v>
      </c>
      <c r="N67" s="245">
        <v>1677</v>
      </c>
      <c r="O67" s="245">
        <v>0</v>
      </c>
      <c r="P67" s="245">
        <v>0</v>
      </c>
      <c r="Q67" s="245">
        <v>0</v>
      </c>
      <c r="R67" s="245">
        <v>0</v>
      </c>
      <c r="S67" s="245">
        <v>0</v>
      </c>
      <c r="T67" s="245">
        <v>0</v>
      </c>
      <c r="U67" s="245">
        <v>0</v>
      </c>
      <c r="V67" s="245">
        <f>+O67*80/86400</f>
        <v>0</v>
      </c>
      <c r="W67" s="245">
        <f>+O67*50/86400</f>
        <v>0</v>
      </c>
      <c r="X67" s="245">
        <f>+Q67*20/86400</f>
        <v>0</v>
      </c>
      <c r="Y67" s="245">
        <f>(9.6/86400)*R67</f>
        <v>0</v>
      </c>
      <c r="Z67" s="245">
        <f>(7/86400)*S67</f>
        <v>0</v>
      </c>
      <c r="AA67" s="245">
        <f t="shared" si="84"/>
        <v>0</v>
      </c>
      <c r="AB67" s="245">
        <f t="shared" si="84"/>
        <v>0</v>
      </c>
      <c r="AC67" s="245" t="s">
        <v>250</v>
      </c>
      <c r="AD67" s="245">
        <v>0.5</v>
      </c>
      <c r="AE67" s="245">
        <f>0.1*AD67</f>
        <v>0.05</v>
      </c>
      <c r="AF67" s="245">
        <v>6</v>
      </c>
      <c r="AG67" s="245">
        <v>10</v>
      </c>
      <c r="AH67" s="245">
        <f>(AF67+(AG67*0.5)  )*185.7/86400</f>
        <v>2.3642361111111111E-2</v>
      </c>
      <c r="AI67" s="245">
        <f>+V67+W67+X67+Y67+Z67+AA67+AB67+AE67+AH67</f>
        <v>7.364236111111111E-2</v>
      </c>
      <c r="AJ67" s="245">
        <v>3.2946309999999999</v>
      </c>
      <c r="AK67" s="245">
        <f>+OF!$Q$24</f>
        <v>0.27314375256016382</v>
      </c>
      <c r="AL67" s="249">
        <f>+AK67*1000</f>
        <v>273.14375256016382</v>
      </c>
      <c r="AM67" s="245">
        <f>+AJ67/Caudales!$X$7*'DISTRIBUCION DE CAUDALES'!AL67</f>
        <v>65.97419958806222</v>
      </c>
      <c r="AN67" s="245">
        <f>+Caudales!$U$13*1000</f>
        <v>127.07822580645158</v>
      </c>
      <c r="AO67" s="245">
        <f>+AJ67/Caudales!$X$7*'DISTRIBUCION DE CAUDALES'!AN67</f>
        <v>30.694036213788213</v>
      </c>
      <c r="AP67" s="245">
        <f>+AM67-AO67</f>
        <v>35.280163374274011</v>
      </c>
      <c r="AQ67" s="223">
        <f>+AP67-AT67</f>
        <v>35.137521013162903</v>
      </c>
      <c r="AR67" s="250">
        <f>+AQ67/AP67</f>
        <v>0.99595686789775129</v>
      </c>
      <c r="AS67" s="252">
        <f t="shared" si="85"/>
        <v>7.364236111111111E-2</v>
      </c>
      <c r="AT67" s="253">
        <f>+AS67+AT66</f>
        <v>0.14264236111111112</v>
      </c>
      <c r="AU67" s="254">
        <f t="shared" si="86"/>
        <v>34.994878652051796</v>
      </c>
      <c r="AV67" s="251" t="str">
        <f>IF(AU67&gt;AO67,"La Fuente SI tiene sufiencie oferta para usuarios futuros", "La Fuente NO tiene sufiencie oferta para usuarios futuros")</f>
        <v>La Fuente SI tiene sufiencie oferta para usuarios futuros</v>
      </c>
    </row>
    <row r="68" spans="1:48" ht="13.5" thickBot="1" x14ac:dyDescent="0.25">
      <c r="A68" s="236">
        <v>8</v>
      </c>
      <c r="B68" s="237">
        <v>0</v>
      </c>
      <c r="C68" s="237" t="s">
        <v>251</v>
      </c>
      <c r="D68" s="237"/>
      <c r="E68" s="237" t="s">
        <v>58</v>
      </c>
      <c r="F68" s="237" t="s">
        <v>58</v>
      </c>
      <c r="G68" s="237">
        <v>0</v>
      </c>
      <c r="H68" s="191" t="s">
        <v>252</v>
      </c>
      <c r="I68" s="192" t="s">
        <v>246</v>
      </c>
      <c r="J68" s="193">
        <v>1</v>
      </c>
      <c r="K68" s="194" t="s">
        <v>87</v>
      </c>
      <c r="L68" s="237">
        <v>4997301.3742000004</v>
      </c>
      <c r="M68" s="237">
        <v>2286188.2415</v>
      </c>
      <c r="N68" s="237">
        <v>0</v>
      </c>
      <c r="O68" s="237">
        <v>0</v>
      </c>
      <c r="P68" s="237">
        <v>0</v>
      </c>
      <c r="Q68" s="237">
        <v>0</v>
      </c>
      <c r="R68" s="237">
        <v>0</v>
      </c>
      <c r="S68" s="237">
        <v>0</v>
      </c>
      <c r="T68" s="237">
        <v>0</v>
      </c>
      <c r="U68" s="237">
        <v>0</v>
      </c>
      <c r="V68" s="237">
        <f>+O68*80/86400</f>
        <v>0</v>
      </c>
      <c r="W68" s="237">
        <f>+O68*50/86400</f>
        <v>0</v>
      </c>
      <c r="X68" s="237">
        <f>+Q68*20/86400</f>
        <v>0</v>
      </c>
      <c r="Y68" s="237">
        <f>(9.6/86400)*R68</f>
        <v>0</v>
      </c>
      <c r="Z68" s="237">
        <f>(7/86400)*S68</f>
        <v>0</v>
      </c>
      <c r="AA68" s="237">
        <f t="shared" si="84"/>
        <v>0</v>
      </c>
      <c r="AB68" s="237">
        <f t="shared" si="84"/>
        <v>0</v>
      </c>
      <c r="AC68" s="237"/>
      <c r="AD68" s="237"/>
      <c r="AE68" s="237">
        <f>0.1*AD68</f>
        <v>0</v>
      </c>
      <c r="AF68" s="237">
        <v>20</v>
      </c>
      <c r="AG68" s="237">
        <v>0</v>
      </c>
      <c r="AH68" s="237">
        <f>(AF68+(AG68*0.5)  )*185.7/86400</f>
        <v>4.2986111111111114E-2</v>
      </c>
      <c r="AI68" s="237">
        <f>+V68+W68+X68+Y68+Z68+AA68+AB68+AE68+AH68</f>
        <v>4.2986111111111114E-2</v>
      </c>
      <c r="AJ68" s="237">
        <v>0.34068999999999999</v>
      </c>
      <c r="AK68" s="237">
        <f>+OF!$Q$24</f>
        <v>0.27314375256016382</v>
      </c>
      <c r="AL68" s="238">
        <f>+AK68*1000</f>
        <v>273.14375256016382</v>
      </c>
      <c r="AM68" s="237">
        <f>+AJ68/Caudales!$X$7*'DISTRIBUCION DE CAUDALES'!AL68</f>
        <v>6.8222359522680742</v>
      </c>
      <c r="AN68" s="237">
        <f>+Caudales!$U$13*1000</f>
        <v>127.07822580645158</v>
      </c>
      <c r="AO68" s="237">
        <f>+AJ68/Caudales!$X$7*'DISTRIBUCION DE CAUDALES'!AN68</f>
        <v>3.1739976943322357</v>
      </c>
      <c r="AP68" s="237">
        <f>+AM68-AO68</f>
        <v>3.6482382579358386</v>
      </c>
      <c r="AQ68" s="197">
        <f>+AP68-AT68</f>
        <v>3.6052521468247276</v>
      </c>
      <c r="AR68" s="200">
        <f>+AQ68/AP68</f>
        <v>0.98821729611063491</v>
      </c>
      <c r="AS68" s="198">
        <f t="shared" si="85"/>
        <v>4.2986111111111114E-2</v>
      </c>
      <c r="AT68" s="199">
        <f>+AS68</f>
        <v>4.2986111111111114E-2</v>
      </c>
      <c r="AU68" s="242">
        <f t="shared" si="86"/>
        <v>3.5622660357136167</v>
      </c>
      <c r="AV68" s="240" t="str">
        <f>IF(AU68&gt;AO68,"La Fuente SI tiene sufiencie oferta para usuarios futuros", "La Fuente NO tiene sufiencie oferta para usuarios futuros")</f>
        <v>La Fuente SI tiene sufiencie oferta para usuarios futuros</v>
      </c>
    </row>
    <row r="69" spans="1:48" x14ac:dyDescent="0.2">
      <c r="A69" s="48">
        <v>2</v>
      </c>
      <c r="B69" s="48">
        <v>308</v>
      </c>
      <c r="C69" s="48" t="s">
        <v>253</v>
      </c>
      <c r="D69" s="48" t="s">
        <v>254</v>
      </c>
      <c r="E69" s="48" t="s">
        <v>58</v>
      </c>
      <c r="F69" s="48" t="s">
        <v>255</v>
      </c>
      <c r="G69" s="48">
        <v>9.6000000000000002E-2</v>
      </c>
      <c r="H69" s="99" t="s">
        <v>249</v>
      </c>
      <c r="I69" s="102" t="s">
        <v>246</v>
      </c>
      <c r="J69" s="105">
        <v>1</v>
      </c>
      <c r="K69" s="108" t="s">
        <v>87</v>
      </c>
      <c r="L69" s="48">
        <v>4995975.8530000001</v>
      </c>
      <c r="M69" s="48">
        <v>2287206.1260000002</v>
      </c>
      <c r="N69" s="48">
        <v>1666</v>
      </c>
      <c r="O69" s="48">
        <v>0</v>
      </c>
      <c r="P69" s="48">
        <v>0</v>
      </c>
      <c r="Q69" s="48">
        <v>0</v>
      </c>
      <c r="R69" s="48">
        <v>0</v>
      </c>
      <c r="S69" s="48">
        <v>0</v>
      </c>
      <c r="T69" s="48">
        <v>0</v>
      </c>
      <c r="U69" s="48">
        <v>0</v>
      </c>
      <c r="V69" s="48">
        <f t="shared" ref="V69:V73" si="87">+O69*80/86400</f>
        <v>0</v>
      </c>
      <c r="W69" s="48">
        <f t="shared" ref="W69:W73" si="88">+O69*50/86400</f>
        <v>0</v>
      </c>
      <c r="X69" s="48">
        <f t="shared" ref="X69:X73" si="89">+Q69*20/86400</f>
        <v>0</v>
      </c>
      <c r="Y69" s="48">
        <f t="shared" ref="Y69:Y73" si="90">(9.6/86400)*R69</f>
        <v>0</v>
      </c>
      <c r="Z69" s="48">
        <f t="shared" ref="Z69:Z73" si="91">(7/86400)*S69</f>
        <v>0</v>
      </c>
      <c r="AA69" s="48">
        <f t="shared" ref="AA69:AB73" si="92">(2.4/86400)*T69</f>
        <v>0</v>
      </c>
      <c r="AB69" s="48">
        <f t="shared" si="92"/>
        <v>0</v>
      </c>
      <c r="AC69" s="48" t="s">
        <v>256</v>
      </c>
      <c r="AD69" s="48">
        <v>8</v>
      </c>
      <c r="AE69" s="48">
        <f t="shared" ref="AE69:AE73" si="93">0.1*AD69</f>
        <v>0.8</v>
      </c>
      <c r="AF69" s="48">
        <v>2</v>
      </c>
      <c r="AG69" s="48">
        <v>5</v>
      </c>
      <c r="AH69" s="48">
        <f t="shared" ref="AH69:AH73" si="94">(AF69+(AG69*0.5)  )*185.7/86400</f>
        <v>9.6718749999999999E-3</v>
      </c>
      <c r="AI69" s="48">
        <f t="shared" ref="AI69:AI73" si="95">+V69+W69+X69+Y69+Z69+AA69+AB69+AE69+AH69</f>
        <v>0.80967187500000004</v>
      </c>
      <c r="AJ69" s="48">
        <v>4.8934499999999996</v>
      </c>
      <c r="AK69" s="48">
        <f>+OF!$Q$24</f>
        <v>0.27314375256016382</v>
      </c>
      <c r="AL69" s="49">
        <f t="shared" ref="AL69:AL73" si="96">+AK69*1000</f>
        <v>273.14375256016382</v>
      </c>
      <c r="AM69" s="48">
        <f>+AJ69/Caudales!$X$7*'DISTRIBUCION DE CAUDALES'!AL69</f>
        <v>97.990168542153299</v>
      </c>
      <c r="AN69" s="48">
        <f>+Caudales!$U$13*1000</f>
        <v>127.07822580645158</v>
      </c>
      <c r="AO69" s="48">
        <f>+AJ69/Caudales!$X$7*'DISTRIBUCION DE CAUDALES'!AN69</f>
        <v>45.589242470662704</v>
      </c>
      <c r="AP69" s="48">
        <f t="shared" ref="AP69:AP73" si="97">+AM69-AO69</f>
        <v>52.400926071490595</v>
      </c>
      <c r="AQ69" s="114">
        <f>+AP69-AT69</f>
        <v>52.119297599268371</v>
      </c>
      <c r="AR69" s="115">
        <f>+AQ69/AP69</f>
        <v>0.99462550581953457</v>
      </c>
      <c r="AS69" s="50">
        <f t="shared" si="85"/>
        <v>9.6000000000000002E-2</v>
      </c>
      <c r="AT69" s="119">
        <f>+AT68+AS69+AT67</f>
        <v>0.2816284722222222</v>
      </c>
      <c r="AU69" s="40">
        <f t="shared" si="86"/>
        <v>51.837669127046148</v>
      </c>
      <c r="AV69" s="48" t="str">
        <f>IF(AU69&gt;AO69,"La Fuente SI tiene sufiencie oferta para usuarios futuros", "La Fuente NO tiene sufiencie oferta para usuarios futuros")</f>
        <v>La Fuente SI tiene sufiencie oferta para usuarios futuros</v>
      </c>
    </row>
    <row r="70" spans="1:48" x14ac:dyDescent="0.2">
      <c r="A70" s="48">
        <v>3</v>
      </c>
      <c r="B70" s="48">
        <v>314</v>
      </c>
      <c r="C70" s="48" t="s">
        <v>257</v>
      </c>
      <c r="D70" s="48" t="s">
        <v>258</v>
      </c>
      <c r="E70" s="48" t="s">
        <v>58</v>
      </c>
      <c r="F70" s="48" t="s">
        <v>116</v>
      </c>
      <c r="G70" s="48">
        <v>0</v>
      </c>
      <c r="H70" s="99" t="s">
        <v>259</v>
      </c>
      <c r="I70" s="102" t="s">
        <v>246</v>
      </c>
      <c r="J70" s="105">
        <v>2</v>
      </c>
      <c r="K70" s="108" t="s">
        <v>87</v>
      </c>
      <c r="L70" s="48">
        <v>4996075.7564000003</v>
      </c>
      <c r="M70" s="48">
        <v>2287205.91</v>
      </c>
      <c r="N70" s="48">
        <v>1666</v>
      </c>
      <c r="O70" s="48">
        <v>0</v>
      </c>
      <c r="P70" s="48">
        <v>0</v>
      </c>
      <c r="Q70" s="48">
        <v>0</v>
      </c>
      <c r="R70" s="48">
        <v>0</v>
      </c>
      <c r="S70" s="48">
        <v>0</v>
      </c>
      <c r="T70" s="48">
        <v>0</v>
      </c>
      <c r="U70" s="48">
        <v>0</v>
      </c>
      <c r="V70" s="48">
        <f t="shared" si="87"/>
        <v>0</v>
      </c>
      <c r="W70" s="48">
        <f t="shared" si="88"/>
        <v>0</v>
      </c>
      <c r="X70" s="48">
        <f t="shared" si="89"/>
        <v>0</v>
      </c>
      <c r="Y70" s="48">
        <f t="shared" si="90"/>
        <v>0</v>
      </c>
      <c r="Z70" s="48">
        <f t="shared" si="91"/>
        <v>0</v>
      </c>
      <c r="AA70" s="48">
        <f t="shared" si="92"/>
        <v>0</v>
      </c>
      <c r="AB70" s="48">
        <f t="shared" si="92"/>
        <v>0</v>
      </c>
      <c r="AC70" s="48" t="s">
        <v>196</v>
      </c>
      <c r="AD70" s="48">
        <v>4</v>
      </c>
      <c r="AE70" s="48">
        <f t="shared" si="93"/>
        <v>0.4</v>
      </c>
      <c r="AF70" s="48">
        <v>3</v>
      </c>
      <c r="AG70" s="48">
        <v>5</v>
      </c>
      <c r="AH70" s="48">
        <f t="shared" si="94"/>
        <v>1.1821180555555555E-2</v>
      </c>
      <c r="AI70" s="48">
        <f t="shared" si="95"/>
        <v>0.41182118055555555</v>
      </c>
      <c r="AJ70" s="48">
        <v>4.6827769999999997</v>
      </c>
      <c r="AK70" s="48">
        <f>+OF!$Q$24</f>
        <v>0.27314375256016382</v>
      </c>
      <c r="AL70" s="49">
        <f t="shared" si="96"/>
        <v>273.14375256016382</v>
      </c>
      <c r="AM70" s="48">
        <f>+AJ70/Caudales!$X$7*'DISTRIBUCION DE CAUDALES'!AL70</f>
        <v>93.771491989356988</v>
      </c>
      <c r="AN70" s="48">
        <f>+Caudales!$U$13*1000</f>
        <v>127.07822580645158</v>
      </c>
      <c r="AO70" s="48">
        <f>+AJ70/Caudales!$X$7*'DISTRIBUCION DE CAUDALES'!AN70</f>
        <v>43.626532628113601</v>
      </c>
      <c r="AP70" s="48">
        <f t="shared" si="97"/>
        <v>50.144959361243387</v>
      </c>
      <c r="AQ70" s="114">
        <f t="shared" ref="AQ70:AQ73" si="98">+AP70-AT70</f>
        <v>49.451509708465608</v>
      </c>
      <c r="AR70" s="115">
        <f t="shared" ref="AR70:AR73" si="99">+AQ70/AP70</f>
        <v>0.98617109951606141</v>
      </c>
      <c r="AS70" s="50">
        <f t="shared" si="85"/>
        <v>0.41182118055555555</v>
      </c>
      <c r="AT70" s="119">
        <f>+AT69+AS70</f>
        <v>0.69344965277777781</v>
      </c>
      <c r="AU70" s="40">
        <f t="shared" si="86"/>
        <v>48.758060055687828</v>
      </c>
      <c r="AV70" s="48" t="str">
        <f t="shared" ref="AV70:AV73" si="100">IF(AU70&gt;AO70,"La Fuente SI tiene sufiencie oferta para usuarios futuros", "La Fuente NO tiene sufiencie oferta para usuarios futuros")</f>
        <v>La Fuente SI tiene sufiencie oferta para usuarios futuros</v>
      </c>
    </row>
    <row r="71" spans="1:48" x14ac:dyDescent="0.2">
      <c r="A71" s="48">
        <v>5</v>
      </c>
      <c r="B71" s="48">
        <v>482</v>
      </c>
      <c r="C71" s="48" t="s">
        <v>260</v>
      </c>
      <c r="D71" s="48" t="s">
        <v>261</v>
      </c>
      <c r="E71" s="48" t="s">
        <v>58</v>
      </c>
      <c r="F71" s="48" t="s">
        <v>255</v>
      </c>
      <c r="G71" s="48">
        <v>9.5000000000000001E-2</v>
      </c>
      <c r="H71" s="99" t="s">
        <v>259</v>
      </c>
      <c r="I71" s="102" t="s">
        <v>246</v>
      </c>
      <c r="J71" s="105">
        <v>3</v>
      </c>
      <c r="K71" s="108" t="s">
        <v>87</v>
      </c>
      <c r="L71" s="48">
        <v>4996075.7564000003</v>
      </c>
      <c r="M71" s="48">
        <v>2287205.91</v>
      </c>
      <c r="N71" s="48">
        <v>1666</v>
      </c>
      <c r="O71" s="48">
        <v>0</v>
      </c>
      <c r="P71" s="48">
        <v>0</v>
      </c>
      <c r="Q71" s="48">
        <v>0</v>
      </c>
      <c r="R71" s="48">
        <v>0</v>
      </c>
      <c r="S71" s="48">
        <v>0</v>
      </c>
      <c r="T71" s="48">
        <v>0</v>
      </c>
      <c r="U71" s="48">
        <v>0</v>
      </c>
      <c r="V71" s="48">
        <f t="shared" si="87"/>
        <v>0</v>
      </c>
      <c r="W71" s="48">
        <f t="shared" si="88"/>
        <v>0</v>
      </c>
      <c r="X71" s="48">
        <f t="shared" si="89"/>
        <v>0</v>
      </c>
      <c r="Y71" s="48">
        <f t="shared" si="90"/>
        <v>0</v>
      </c>
      <c r="Z71" s="48">
        <f t="shared" si="91"/>
        <v>0</v>
      </c>
      <c r="AA71" s="48">
        <f t="shared" si="92"/>
        <v>0</v>
      </c>
      <c r="AB71" s="48">
        <f t="shared" si="92"/>
        <v>0</v>
      </c>
      <c r="AC71" s="48" t="s">
        <v>262</v>
      </c>
      <c r="AD71" s="48">
        <v>1</v>
      </c>
      <c r="AE71" s="48">
        <f t="shared" si="93"/>
        <v>0.1</v>
      </c>
      <c r="AF71" s="48">
        <v>4</v>
      </c>
      <c r="AG71" s="48">
        <v>0</v>
      </c>
      <c r="AH71" s="48">
        <f t="shared" si="94"/>
        <v>8.5972222222222214E-3</v>
      </c>
      <c r="AI71" s="48">
        <f t="shared" si="95"/>
        <v>0.10859722222222223</v>
      </c>
      <c r="AJ71" s="48">
        <v>4.6827769999999997</v>
      </c>
      <c r="AK71" s="48">
        <f>+OF!$Q$24</f>
        <v>0.27314375256016382</v>
      </c>
      <c r="AL71" s="49">
        <f t="shared" si="96"/>
        <v>273.14375256016382</v>
      </c>
      <c r="AM71" s="48">
        <f>+AJ71/Caudales!$X$7*'DISTRIBUCION DE CAUDALES'!AL71</f>
        <v>93.771491989356988</v>
      </c>
      <c r="AN71" s="48">
        <f>+Caudales!$U$13*1000</f>
        <v>127.07822580645158</v>
      </c>
      <c r="AO71" s="48">
        <f>+AJ71/Caudales!$X$7*'DISTRIBUCION DE CAUDALES'!AN71</f>
        <v>43.626532628113601</v>
      </c>
      <c r="AP71" s="48">
        <f t="shared" si="97"/>
        <v>50.144959361243387</v>
      </c>
      <c r="AQ71" s="114">
        <f t="shared" si="98"/>
        <v>49.356509708465609</v>
      </c>
      <c r="AR71" s="115">
        <f t="shared" si="99"/>
        <v>0.98427659204791051</v>
      </c>
      <c r="AS71" s="50">
        <f t="shared" si="85"/>
        <v>9.5000000000000001E-2</v>
      </c>
      <c r="AT71" s="119">
        <f t="shared" ref="AT71:AT73" si="101">+AT70+AS71</f>
        <v>0.78844965277777779</v>
      </c>
      <c r="AU71" s="40">
        <f t="shared" si="86"/>
        <v>48.56806005568783</v>
      </c>
      <c r="AV71" s="48" t="str">
        <f t="shared" si="100"/>
        <v>La Fuente SI tiene sufiencie oferta para usuarios futuros</v>
      </c>
    </row>
    <row r="72" spans="1:48" x14ac:dyDescent="0.2">
      <c r="A72" s="48">
        <v>6</v>
      </c>
      <c r="B72" s="48">
        <v>483</v>
      </c>
      <c r="C72" s="48" t="s">
        <v>263</v>
      </c>
      <c r="D72" s="48" t="s">
        <v>264</v>
      </c>
      <c r="E72" s="48" t="s">
        <v>265</v>
      </c>
      <c r="F72" s="48" t="s">
        <v>255</v>
      </c>
      <c r="G72" s="48">
        <v>1.7999999999999999E-2</v>
      </c>
      <c r="H72" s="99" t="s">
        <v>259</v>
      </c>
      <c r="I72" s="102" t="s">
        <v>246</v>
      </c>
      <c r="J72" s="105">
        <v>4</v>
      </c>
      <c r="K72" s="108" t="s">
        <v>87</v>
      </c>
      <c r="L72" s="48">
        <v>4996075.7564000003</v>
      </c>
      <c r="M72" s="48">
        <v>2287205.91</v>
      </c>
      <c r="N72" s="48">
        <v>1666</v>
      </c>
      <c r="O72" s="48">
        <v>0</v>
      </c>
      <c r="P72" s="48">
        <v>0</v>
      </c>
      <c r="Q72" s="48">
        <v>0</v>
      </c>
      <c r="R72" s="48">
        <v>0</v>
      </c>
      <c r="S72" s="48">
        <v>0</v>
      </c>
      <c r="T72" s="48">
        <v>0</v>
      </c>
      <c r="U72" s="48">
        <v>0</v>
      </c>
      <c r="V72" s="48">
        <f t="shared" si="87"/>
        <v>0</v>
      </c>
      <c r="W72" s="48">
        <f t="shared" si="88"/>
        <v>0</v>
      </c>
      <c r="X72" s="48">
        <f t="shared" si="89"/>
        <v>0</v>
      </c>
      <c r="Y72" s="48">
        <f t="shared" si="90"/>
        <v>0</v>
      </c>
      <c r="Z72" s="48">
        <f t="shared" si="91"/>
        <v>0</v>
      </c>
      <c r="AA72" s="48">
        <f t="shared" si="92"/>
        <v>0</v>
      </c>
      <c r="AB72" s="48">
        <f t="shared" si="92"/>
        <v>0</v>
      </c>
      <c r="AC72" s="48" t="s">
        <v>266</v>
      </c>
      <c r="AD72" s="48"/>
      <c r="AE72" s="48">
        <f t="shared" si="93"/>
        <v>0</v>
      </c>
      <c r="AF72" s="48">
        <v>3</v>
      </c>
      <c r="AG72" s="48">
        <v>10</v>
      </c>
      <c r="AH72" s="48">
        <f t="shared" si="94"/>
        <v>1.7194444444444443E-2</v>
      </c>
      <c r="AI72" s="48">
        <f t="shared" si="95"/>
        <v>1.7194444444444443E-2</v>
      </c>
      <c r="AJ72" s="48">
        <v>4.6827769999999997</v>
      </c>
      <c r="AK72" s="48">
        <f>+OF!$Q$24</f>
        <v>0.27314375256016382</v>
      </c>
      <c r="AL72" s="49">
        <f t="shared" si="96"/>
        <v>273.14375256016382</v>
      </c>
      <c r="AM72" s="48">
        <f>+AJ72/Caudales!$X$7*'DISTRIBUCION DE CAUDALES'!AL72</f>
        <v>93.771491989356988</v>
      </c>
      <c r="AN72" s="48">
        <f>+Caudales!$U$13*1000</f>
        <v>127.07822580645158</v>
      </c>
      <c r="AO72" s="48">
        <f>+AJ72/Caudales!$X$7*'DISTRIBUCION DE CAUDALES'!AN72</f>
        <v>43.626532628113601</v>
      </c>
      <c r="AP72" s="48">
        <f t="shared" si="97"/>
        <v>50.144959361243387</v>
      </c>
      <c r="AQ72" s="114">
        <f t="shared" si="98"/>
        <v>49.339315264021167</v>
      </c>
      <c r="AR72" s="115">
        <f t="shared" si="99"/>
        <v>0.98393369727516633</v>
      </c>
      <c r="AS72" s="50">
        <f t="shared" si="85"/>
        <v>1.7194444444444443E-2</v>
      </c>
      <c r="AT72" s="119">
        <f t="shared" si="101"/>
        <v>0.80564409722222219</v>
      </c>
      <c r="AU72" s="40">
        <f t="shared" si="86"/>
        <v>48.533671166798946</v>
      </c>
      <c r="AV72" s="48" t="str">
        <f t="shared" si="100"/>
        <v>La Fuente SI tiene sufiencie oferta para usuarios futuros</v>
      </c>
    </row>
    <row r="73" spans="1:48" x14ac:dyDescent="0.2">
      <c r="A73" s="48">
        <v>7</v>
      </c>
      <c r="B73" s="48">
        <v>484</v>
      </c>
      <c r="C73" s="48" t="s">
        <v>267</v>
      </c>
      <c r="D73" s="48" t="s">
        <v>268</v>
      </c>
      <c r="E73" s="48" t="s">
        <v>58</v>
      </c>
      <c r="F73" s="48" t="s">
        <v>255</v>
      </c>
      <c r="G73" s="48">
        <v>0.24299999999999999</v>
      </c>
      <c r="H73" s="99" t="s">
        <v>259</v>
      </c>
      <c r="I73" s="102" t="s">
        <v>246</v>
      </c>
      <c r="J73" s="105">
        <v>5</v>
      </c>
      <c r="K73" s="108" t="s">
        <v>87</v>
      </c>
      <c r="L73" s="48">
        <v>4996075.7564000003</v>
      </c>
      <c r="M73" s="48">
        <v>2287205.91</v>
      </c>
      <c r="N73" s="48">
        <v>1666</v>
      </c>
      <c r="O73" s="48">
        <v>0</v>
      </c>
      <c r="P73" s="48">
        <v>0</v>
      </c>
      <c r="Q73" s="48">
        <v>0</v>
      </c>
      <c r="R73" s="48">
        <v>0</v>
      </c>
      <c r="S73" s="48">
        <v>0</v>
      </c>
      <c r="T73" s="48">
        <v>20</v>
      </c>
      <c r="U73" s="48">
        <v>0</v>
      </c>
      <c r="V73" s="48">
        <f t="shared" si="87"/>
        <v>0</v>
      </c>
      <c r="W73" s="48">
        <f t="shared" si="88"/>
        <v>0</v>
      </c>
      <c r="X73" s="48">
        <f t="shared" si="89"/>
        <v>0</v>
      </c>
      <c r="Y73" s="48">
        <f t="shared" si="90"/>
        <v>0</v>
      </c>
      <c r="Z73" s="48">
        <f t="shared" si="91"/>
        <v>0</v>
      </c>
      <c r="AA73" s="48">
        <f t="shared" si="92"/>
        <v>5.5555555555555556E-4</v>
      </c>
      <c r="AB73" s="48">
        <f t="shared" si="92"/>
        <v>0</v>
      </c>
      <c r="AC73" s="48"/>
      <c r="AD73" s="48"/>
      <c r="AE73" s="48">
        <f t="shared" si="93"/>
        <v>0</v>
      </c>
      <c r="AF73" s="48">
        <v>2</v>
      </c>
      <c r="AG73" s="48">
        <v>5</v>
      </c>
      <c r="AH73" s="48">
        <f t="shared" si="94"/>
        <v>9.6718749999999999E-3</v>
      </c>
      <c r="AI73" s="48">
        <f t="shared" si="95"/>
        <v>1.0227430555555556E-2</v>
      </c>
      <c r="AJ73" s="48">
        <v>4.6827769999999997</v>
      </c>
      <c r="AK73" s="48">
        <f>+OF!$Q$24</f>
        <v>0.27314375256016382</v>
      </c>
      <c r="AL73" s="49">
        <f t="shared" si="96"/>
        <v>273.14375256016382</v>
      </c>
      <c r="AM73" s="48">
        <f>+AJ73/Caudales!$X$7*'DISTRIBUCION DE CAUDALES'!AL73</f>
        <v>93.771491989356988</v>
      </c>
      <c r="AN73" s="48">
        <f>+Caudales!$U$13*1000</f>
        <v>127.07822580645158</v>
      </c>
      <c r="AO73" s="48">
        <f>+AJ73/Caudales!$X$7*'DISTRIBUCION DE CAUDALES'!AN73</f>
        <v>43.626532628113601</v>
      </c>
      <c r="AP73" s="48">
        <f t="shared" si="97"/>
        <v>50.144959361243387</v>
      </c>
      <c r="AQ73" s="114">
        <f t="shared" si="98"/>
        <v>49.329087833465607</v>
      </c>
      <c r="AR73" s="115">
        <f t="shared" si="99"/>
        <v>0.98372973997445579</v>
      </c>
      <c r="AS73" s="50">
        <f t="shared" si="85"/>
        <v>1.0227430555555556E-2</v>
      </c>
      <c r="AT73" s="118">
        <f t="shared" si="101"/>
        <v>0.81587152777777772</v>
      </c>
      <c r="AU73" s="39">
        <f t="shared" si="86"/>
        <v>48.513216305687827</v>
      </c>
      <c r="AV73" s="48" t="str">
        <f t="shared" si="100"/>
        <v>La Fuente SI tiene sufiencie oferta para usuarios futuros</v>
      </c>
    </row>
    <row r="74" spans="1:48" ht="51.75" thickBot="1" x14ac:dyDescent="0.25">
      <c r="A74" s="33" t="s">
        <v>0</v>
      </c>
      <c r="B74" s="33" t="s">
        <v>1</v>
      </c>
      <c r="C74" s="33" t="s">
        <v>2</v>
      </c>
      <c r="D74" s="33" t="s">
        <v>3</v>
      </c>
      <c r="E74" s="33" t="s">
        <v>4</v>
      </c>
      <c r="F74" s="33" t="s">
        <v>5</v>
      </c>
      <c r="G74" s="33" t="s">
        <v>137</v>
      </c>
      <c r="H74" s="98" t="s">
        <v>7</v>
      </c>
      <c r="I74" s="101" t="s">
        <v>8</v>
      </c>
      <c r="J74" s="104"/>
      <c r="K74" s="107"/>
      <c r="L74" s="33" t="s">
        <v>11</v>
      </c>
      <c r="M74" s="33" t="s">
        <v>12</v>
      </c>
      <c r="N74" s="33" t="s">
        <v>13</v>
      </c>
      <c r="O74" s="41" t="s">
        <v>14</v>
      </c>
      <c r="P74" s="41" t="s">
        <v>15</v>
      </c>
      <c r="Q74" s="41" t="s">
        <v>16</v>
      </c>
      <c r="R74" s="41" t="s">
        <v>17</v>
      </c>
      <c r="S74" s="41" t="s">
        <v>18</v>
      </c>
      <c r="T74" s="41" t="s">
        <v>19</v>
      </c>
      <c r="U74" s="41" t="s">
        <v>20</v>
      </c>
      <c r="V74" s="41" t="s">
        <v>21</v>
      </c>
      <c r="W74" s="41" t="s">
        <v>22</v>
      </c>
      <c r="X74" s="41" t="s">
        <v>23</v>
      </c>
      <c r="Y74" s="41" t="s">
        <v>24</v>
      </c>
      <c r="Z74" s="41" t="s">
        <v>25</v>
      </c>
      <c r="AA74" s="41" t="s">
        <v>26</v>
      </c>
      <c r="AB74" s="41" t="s">
        <v>27</v>
      </c>
      <c r="AC74" s="41" t="s">
        <v>28</v>
      </c>
      <c r="AD74" s="41" t="s">
        <v>29</v>
      </c>
      <c r="AE74" s="41" t="s">
        <v>30</v>
      </c>
      <c r="AF74" s="41" t="s">
        <v>31</v>
      </c>
      <c r="AG74" s="41" t="s">
        <v>32</v>
      </c>
      <c r="AH74" s="41" t="s">
        <v>33</v>
      </c>
      <c r="AI74" s="41" t="s">
        <v>34</v>
      </c>
      <c r="AJ74" s="33" t="s">
        <v>35</v>
      </c>
      <c r="AK74" s="35" t="s">
        <v>36</v>
      </c>
      <c r="AL74" s="35" t="s">
        <v>37</v>
      </c>
      <c r="AM74" s="33" t="s">
        <v>38</v>
      </c>
      <c r="AN74" s="35" t="s">
        <v>39</v>
      </c>
      <c r="AO74" s="35" t="s">
        <v>40</v>
      </c>
      <c r="AP74" s="35" t="s">
        <v>41</v>
      </c>
      <c r="AQ74" s="113" t="s">
        <v>42</v>
      </c>
      <c r="AR74" s="113" t="s">
        <v>43</v>
      </c>
      <c r="AS74" s="111" t="s">
        <v>44</v>
      </c>
      <c r="AT74" s="117" t="s">
        <v>138</v>
      </c>
      <c r="AU74" s="123" t="s">
        <v>46</v>
      </c>
      <c r="AV74" s="35" t="s">
        <v>47</v>
      </c>
    </row>
    <row r="75" spans="1:48" ht="13.5" thickBot="1" x14ac:dyDescent="0.25">
      <c r="A75" s="255">
        <v>31</v>
      </c>
      <c r="B75" s="256">
        <v>225</v>
      </c>
      <c r="C75" s="256" t="s">
        <v>269</v>
      </c>
      <c r="D75" s="256" t="s">
        <v>270</v>
      </c>
      <c r="E75" s="256" t="s">
        <v>58</v>
      </c>
      <c r="F75" s="256" t="s">
        <v>51</v>
      </c>
      <c r="G75" s="256">
        <v>0.16800000000000001</v>
      </c>
      <c r="H75" s="191" t="s">
        <v>271</v>
      </c>
      <c r="I75" s="192" t="s">
        <v>272</v>
      </c>
      <c r="J75" s="193">
        <v>1</v>
      </c>
      <c r="K75" s="194" t="s">
        <v>87</v>
      </c>
      <c r="L75" s="256">
        <v>1113138.22</v>
      </c>
      <c r="M75" s="256">
        <v>1222379.58</v>
      </c>
      <c r="N75" s="256">
        <v>1511.58</v>
      </c>
      <c r="O75" s="256">
        <v>0</v>
      </c>
      <c r="P75" s="256">
        <v>0</v>
      </c>
      <c r="Q75" s="256">
        <v>0</v>
      </c>
      <c r="R75" s="256">
        <v>0</v>
      </c>
      <c r="S75" s="256">
        <v>0</v>
      </c>
      <c r="T75" s="256">
        <v>0</v>
      </c>
      <c r="U75" s="256">
        <v>0</v>
      </c>
      <c r="V75" s="256">
        <f t="shared" ref="V75:V120" si="102">+O75*80/86400</f>
        <v>0</v>
      </c>
      <c r="W75" s="256">
        <f t="shared" ref="W75:W120" si="103">+O75*50/86400</f>
        <v>0</v>
      </c>
      <c r="X75" s="256">
        <f t="shared" ref="X75:X120" si="104">+Q75*20/86400</f>
        <v>0</v>
      </c>
      <c r="Y75" s="256">
        <f t="shared" ref="Y75:Y120" si="105">(9.6/86400)*R75</f>
        <v>0</v>
      </c>
      <c r="Z75" s="256">
        <f t="shared" ref="Z75:Z120" si="106">(7/86400)*S75</f>
        <v>0</v>
      </c>
      <c r="AA75" s="256">
        <f t="shared" ref="AA75:AA120" si="107">(2.4/86400)*T75</f>
        <v>0</v>
      </c>
      <c r="AB75" s="256">
        <f t="shared" ref="AB75:AB120" si="108">(2.4/86400)*U75</f>
        <v>0</v>
      </c>
      <c r="AC75" s="256" t="s">
        <v>273</v>
      </c>
      <c r="AD75" s="256">
        <v>3</v>
      </c>
      <c r="AE75" s="256">
        <f t="shared" ref="AE75:AE120" si="109">0.1*AD75</f>
        <v>0.30000000000000004</v>
      </c>
      <c r="AF75" s="256">
        <v>4</v>
      </c>
      <c r="AG75" s="256">
        <v>10</v>
      </c>
      <c r="AH75" s="256">
        <f t="shared" ref="AH75:AH120" si="110">(AF75+(AG75*0.5)  )*185.7/86400</f>
        <v>1.934375E-2</v>
      </c>
      <c r="AI75" s="256">
        <f t="shared" ref="AI75:AI120" si="111">+V75+W75+X75+Y75+Z75+AA75+AB75+AE75+AH75</f>
        <v>0.31934375000000004</v>
      </c>
      <c r="AJ75" s="256">
        <v>0.36935800000000002</v>
      </c>
      <c r="AK75" s="256">
        <f>+OF!$Q$20+OF!Q18</f>
        <v>6.2525072964669734E-2</v>
      </c>
      <c r="AL75" s="257">
        <f t="shared" ref="AL75:AL120" si="112">+AK75*1000</f>
        <v>62.525072964669732</v>
      </c>
      <c r="AM75" s="256">
        <f>+AJ75/Caudales!$X$7*'DISTRIBUCION DE CAUDALES'!AL75+AM64</f>
        <v>14.649776392998527</v>
      </c>
      <c r="AN75" s="256">
        <f>+Caudales!$U$6*1000+Caudales!U4*1000</f>
        <v>1.596935483870968</v>
      </c>
      <c r="AO75" s="256">
        <f>+AJ75/Caudales!$X$7*'DISTRIBUCION DE CAUDALES'!AN75</f>
        <v>4.3242516400050807E-2</v>
      </c>
      <c r="AP75" s="257">
        <f>+AM75-AO75+AU64</f>
        <v>262.30506776669449</v>
      </c>
      <c r="AQ75" s="197">
        <f>+AP75-AT75</f>
        <v>241.60366880836116</v>
      </c>
      <c r="AR75" s="200">
        <f>+AQ75/AP75</f>
        <v>0.92107892106474265</v>
      </c>
      <c r="AS75" s="198">
        <f t="shared" ref="AS75:AS80" si="113">IF(G75=0,AI75,IF(AI75&lt;G75,AI75,G75))</f>
        <v>0.16800000000000001</v>
      </c>
      <c r="AT75" s="199">
        <f>+AS75+AT64+AT73</f>
        <v>20.701398958333336</v>
      </c>
      <c r="AU75" s="242">
        <f t="shared" ref="AU75:AU106" si="114">+AQ75-AT75</f>
        <v>220.90226985002784</v>
      </c>
      <c r="AV75" s="258" t="str">
        <f>IF(AU75&gt;AO75,"La Fuente SI tiene sufiencie oferta para usuarios futuros", "La Fuente NO tiene sufiencie oferta para usuarios futuros")</f>
        <v>La Fuente SI tiene sufiencie oferta para usuarios futuros</v>
      </c>
    </row>
    <row r="76" spans="1:48" x14ac:dyDescent="0.2">
      <c r="A76" s="259">
        <v>30</v>
      </c>
      <c r="B76" s="260">
        <v>224</v>
      </c>
      <c r="C76" s="260" t="s">
        <v>239</v>
      </c>
      <c r="D76" s="260" t="s">
        <v>274</v>
      </c>
      <c r="E76" s="260" t="s">
        <v>58</v>
      </c>
      <c r="F76" s="260" t="s">
        <v>51</v>
      </c>
      <c r="G76" s="260">
        <v>0</v>
      </c>
      <c r="H76" s="137" t="s">
        <v>275</v>
      </c>
      <c r="I76" s="138" t="s">
        <v>272</v>
      </c>
      <c r="J76" s="139">
        <v>1</v>
      </c>
      <c r="K76" s="140" t="s">
        <v>87</v>
      </c>
      <c r="L76" s="260">
        <v>1113470</v>
      </c>
      <c r="M76" s="260">
        <v>1223664</v>
      </c>
      <c r="N76" s="260">
        <v>1630</v>
      </c>
      <c r="O76" s="260">
        <v>0</v>
      </c>
      <c r="P76" s="260">
        <v>0</v>
      </c>
      <c r="Q76" s="260">
        <v>25</v>
      </c>
      <c r="R76" s="260">
        <v>0</v>
      </c>
      <c r="S76" s="260">
        <v>5</v>
      </c>
      <c r="T76" s="260">
        <v>0</v>
      </c>
      <c r="U76" s="260">
        <v>2000</v>
      </c>
      <c r="V76" s="260">
        <f t="shared" si="102"/>
        <v>0</v>
      </c>
      <c r="W76" s="260">
        <f t="shared" si="103"/>
        <v>0</v>
      </c>
      <c r="X76" s="260">
        <f t="shared" si="104"/>
        <v>5.7870370370370367E-3</v>
      </c>
      <c r="Y76" s="260">
        <f t="shared" si="105"/>
        <v>0</v>
      </c>
      <c r="Z76" s="260">
        <f t="shared" si="106"/>
        <v>4.0509259259259258E-4</v>
      </c>
      <c r="AA76" s="260">
        <f t="shared" si="107"/>
        <v>0</v>
      </c>
      <c r="AB76" s="260">
        <f t="shared" si="108"/>
        <v>5.5555555555555552E-2</v>
      </c>
      <c r="AC76" s="260" t="s">
        <v>276</v>
      </c>
      <c r="AD76" s="260">
        <v>4</v>
      </c>
      <c r="AE76" s="260">
        <f t="shared" si="109"/>
        <v>0.4</v>
      </c>
      <c r="AF76" s="260">
        <v>8</v>
      </c>
      <c r="AG76" s="260">
        <v>12</v>
      </c>
      <c r="AH76" s="260">
        <f t="shared" si="110"/>
        <v>3.0090277777777775E-2</v>
      </c>
      <c r="AI76" s="260">
        <f t="shared" si="111"/>
        <v>0.491837962962963</v>
      </c>
      <c r="AJ76" s="260">
        <v>1.2201200000000001</v>
      </c>
      <c r="AK76" s="260">
        <f>+OF!$Q$20</f>
        <v>4.9563406298003071E-2</v>
      </c>
      <c r="AL76" s="261">
        <f t="shared" si="112"/>
        <v>49.563406298003073</v>
      </c>
      <c r="AM76" s="260">
        <f>+AJ76/Caudales!$X$7*'DISTRIBUCION DE CAUDALES'!AL76</f>
        <v>4.433429124896044</v>
      </c>
      <c r="AN76" s="260">
        <f>+Caudales!$U$6*1000</f>
        <v>1.5919354838709681</v>
      </c>
      <c r="AO76" s="260">
        <f>+AJ76/Caudales!$X$7*'DISTRIBUCION DE CAUDALES'!AN76</f>
        <v>0.14239806474789013</v>
      </c>
      <c r="AP76" s="260">
        <f t="shared" ref="AP76:AP120" si="115">+AM76-AO76</f>
        <v>4.2910310601481543</v>
      </c>
      <c r="AQ76" s="143">
        <f>+AP76-AT76</f>
        <v>3.7991930971851913</v>
      </c>
      <c r="AR76" s="144">
        <f>+AQ76/AP76</f>
        <v>0.88538000399699235</v>
      </c>
      <c r="AS76" s="145">
        <f t="shared" si="113"/>
        <v>0.491837962962963</v>
      </c>
      <c r="AT76" s="146">
        <f>+AS76</f>
        <v>0.491837962962963</v>
      </c>
      <c r="AU76" s="262">
        <f t="shared" si="114"/>
        <v>3.3073551342222283</v>
      </c>
      <c r="AV76" s="263" t="str">
        <f>IF(AU76&gt;AO76,"La Fuente SI tiene sufiencie oferta para usuarios futuros", "La Fuente NO tiene sufiencie oferta para usuarios futuros")</f>
        <v>La Fuente SI tiene sufiencie oferta para usuarios futuros</v>
      </c>
    </row>
    <row r="77" spans="1:48" ht="13.5" thickBot="1" x14ac:dyDescent="0.25">
      <c r="A77" s="264">
        <v>1</v>
      </c>
      <c r="B77" s="265">
        <v>99</v>
      </c>
      <c r="C77" s="265" t="s">
        <v>154</v>
      </c>
      <c r="D77" s="265" t="s">
        <v>155</v>
      </c>
      <c r="E77" s="265" t="s">
        <v>277</v>
      </c>
      <c r="F77" s="265" t="s">
        <v>116</v>
      </c>
      <c r="G77" s="265">
        <v>0</v>
      </c>
      <c r="H77" s="153" t="s">
        <v>275</v>
      </c>
      <c r="I77" s="154" t="s">
        <v>272</v>
      </c>
      <c r="J77" s="155">
        <v>2</v>
      </c>
      <c r="K77" s="156" t="s">
        <v>87</v>
      </c>
      <c r="L77" s="265">
        <v>1113470.27</v>
      </c>
      <c r="M77" s="265">
        <v>1223664.8600000001</v>
      </c>
      <c r="N77" s="265">
        <v>1630.5</v>
      </c>
      <c r="O77" s="265">
        <v>0</v>
      </c>
      <c r="P77" s="265">
        <v>0</v>
      </c>
      <c r="Q77" s="265">
        <v>0</v>
      </c>
      <c r="R77" s="265">
        <v>0</v>
      </c>
      <c r="S77" s="265">
        <v>0</v>
      </c>
      <c r="T77" s="265">
        <v>0</v>
      </c>
      <c r="U77" s="265">
        <v>0</v>
      </c>
      <c r="V77" s="265">
        <f t="shared" si="102"/>
        <v>0</v>
      </c>
      <c r="W77" s="265">
        <f t="shared" si="103"/>
        <v>0</v>
      </c>
      <c r="X77" s="265">
        <f t="shared" si="104"/>
        <v>0</v>
      </c>
      <c r="Y77" s="265">
        <f t="shared" si="105"/>
        <v>0</v>
      </c>
      <c r="Z77" s="265">
        <f t="shared" si="106"/>
        <v>0</v>
      </c>
      <c r="AA77" s="265">
        <f t="shared" si="107"/>
        <v>0</v>
      </c>
      <c r="AB77" s="265">
        <f t="shared" si="108"/>
        <v>0</v>
      </c>
      <c r="AC77" s="265" t="s">
        <v>278</v>
      </c>
      <c r="AD77" s="265">
        <v>0</v>
      </c>
      <c r="AE77" s="265">
        <f t="shared" si="109"/>
        <v>0</v>
      </c>
      <c r="AF77" s="265">
        <v>5</v>
      </c>
      <c r="AG77" s="265">
        <v>1000</v>
      </c>
      <c r="AH77" s="265">
        <f t="shared" si="110"/>
        <v>1.0853993055555555</v>
      </c>
      <c r="AI77" s="265">
        <f t="shared" si="111"/>
        <v>1.0853993055555555</v>
      </c>
      <c r="AJ77" s="265">
        <v>1.2201200000000001</v>
      </c>
      <c r="AK77" s="265">
        <f>+OF!$Q$20</f>
        <v>4.9563406298003071E-2</v>
      </c>
      <c r="AL77" s="266">
        <f t="shared" si="112"/>
        <v>49.563406298003073</v>
      </c>
      <c r="AM77" s="265">
        <f>+AJ77/Caudales!$X$7*'DISTRIBUCION DE CAUDALES'!AL77</f>
        <v>4.433429124896044</v>
      </c>
      <c r="AN77" s="265">
        <f>+Caudales!$U$6*1000</f>
        <v>1.5919354838709681</v>
      </c>
      <c r="AO77" s="265">
        <f>+AJ77/Caudales!$X$7*'DISTRIBUCION DE CAUDALES'!AN77</f>
        <v>0.14239806474789013</v>
      </c>
      <c r="AP77" s="265">
        <f t="shared" si="115"/>
        <v>4.2910310601481543</v>
      </c>
      <c r="AQ77" s="159">
        <f>+AP77-AS77</f>
        <v>3.2056317545925985</v>
      </c>
      <c r="AR77" s="176">
        <f>+AQ77/AP77</f>
        <v>0.74705396201022123</v>
      </c>
      <c r="AS77" s="320">
        <f t="shared" si="113"/>
        <v>1.0853993055555555</v>
      </c>
      <c r="AT77" s="162">
        <f>+AS77+AT76</f>
        <v>1.5772372685185185</v>
      </c>
      <c r="AU77" s="233">
        <f t="shared" si="114"/>
        <v>1.62839448607408</v>
      </c>
      <c r="AV77" s="267" t="str">
        <f>IF(AU77&gt;AO77,"La Fuente SI tiene sufiencie oferta para usuarios futuros", "La Fuente NO tiene sufiencie oferta para usuarios futuros")</f>
        <v>La Fuente SI tiene sufiencie oferta para usuarios futuros</v>
      </c>
    </row>
    <row r="78" spans="1:48" x14ac:dyDescent="0.2">
      <c r="A78" s="259">
        <v>15</v>
      </c>
      <c r="B78" s="260">
        <v>191</v>
      </c>
      <c r="C78" s="260" t="s">
        <v>279</v>
      </c>
      <c r="D78" s="260" t="s">
        <v>280</v>
      </c>
      <c r="E78" s="260" t="s">
        <v>281</v>
      </c>
      <c r="F78" s="260" t="s">
        <v>58</v>
      </c>
      <c r="G78" s="260">
        <v>0</v>
      </c>
      <c r="H78" s="137" t="s">
        <v>282</v>
      </c>
      <c r="I78" s="138" t="s">
        <v>272</v>
      </c>
      <c r="J78" s="139">
        <v>1</v>
      </c>
      <c r="K78" s="140" t="s">
        <v>60</v>
      </c>
      <c r="L78" s="260">
        <v>1115826</v>
      </c>
      <c r="M78" s="260">
        <v>1225492</v>
      </c>
      <c r="N78" s="260">
        <v>1740</v>
      </c>
      <c r="O78" s="260">
        <v>0</v>
      </c>
      <c r="P78" s="260">
        <v>0</v>
      </c>
      <c r="Q78" s="260">
        <v>0</v>
      </c>
      <c r="R78" s="260">
        <v>0</v>
      </c>
      <c r="S78" s="260">
        <v>0</v>
      </c>
      <c r="T78" s="260">
        <v>0</v>
      </c>
      <c r="U78" s="260">
        <v>0</v>
      </c>
      <c r="V78" s="260">
        <f t="shared" si="102"/>
        <v>0</v>
      </c>
      <c r="W78" s="260">
        <f t="shared" si="103"/>
        <v>0</v>
      </c>
      <c r="X78" s="260">
        <f t="shared" si="104"/>
        <v>0</v>
      </c>
      <c r="Y78" s="260">
        <f t="shared" si="105"/>
        <v>0</v>
      </c>
      <c r="Z78" s="260">
        <f t="shared" si="106"/>
        <v>0</v>
      </c>
      <c r="AA78" s="260">
        <f t="shared" si="107"/>
        <v>0</v>
      </c>
      <c r="AB78" s="260">
        <f t="shared" si="108"/>
        <v>0</v>
      </c>
      <c r="AC78" s="260" t="s">
        <v>58</v>
      </c>
      <c r="AD78" s="260">
        <v>0</v>
      </c>
      <c r="AE78" s="260">
        <f t="shared" si="109"/>
        <v>0</v>
      </c>
      <c r="AF78" s="260">
        <v>0</v>
      </c>
      <c r="AG78" s="260">
        <v>5</v>
      </c>
      <c r="AH78" s="260">
        <f t="shared" si="110"/>
        <v>5.3732638888888892E-3</v>
      </c>
      <c r="AI78" s="260">
        <f t="shared" si="111"/>
        <v>5.3732638888888892E-3</v>
      </c>
      <c r="AJ78" s="268">
        <v>0.51731799999999994</v>
      </c>
      <c r="AK78" s="268">
        <f>+OF!$Q$20</f>
        <v>4.9563406298003071E-2</v>
      </c>
      <c r="AL78" s="269">
        <f t="shared" si="112"/>
        <v>49.563406298003073</v>
      </c>
      <c r="AM78" s="268">
        <f>+AJ78/Caudales!$X$7*'DISTRIBUCION DE CAUDALES'!AL78</f>
        <v>1.8797271481763855</v>
      </c>
      <c r="AN78" s="268">
        <f>+Caudales!$U$6*1000</f>
        <v>1.5919354838709681</v>
      </c>
      <c r="AO78" s="268">
        <f>+AJ78/Caudales!$X$7*'DISTRIBUCION DE CAUDALES'!AN78</f>
        <v>6.0375276250900743E-2</v>
      </c>
      <c r="AP78" s="268">
        <f t="shared" si="115"/>
        <v>1.8193518719254849</v>
      </c>
      <c r="AQ78" s="143">
        <f>+AP78-AS78</f>
        <v>1.8139786080365961</v>
      </c>
      <c r="AR78" s="144">
        <f>+AQ78/AP78</f>
        <v>0.99704660545779855</v>
      </c>
      <c r="AS78" s="145">
        <f t="shared" si="113"/>
        <v>5.3732638888888892E-3</v>
      </c>
      <c r="AT78" s="146">
        <f>+AS78</f>
        <v>5.3732638888888892E-3</v>
      </c>
      <c r="AU78" s="147">
        <f t="shared" si="114"/>
        <v>1.8086053441477072</v>
      </c>
      <c r="AV78" s="270" t="str">
        <f>IF(AU78&gt;AO78,"La Fuente SI tiene sufiencie oferta para usuarios futuros", "La Fuente NO tiene sufiencie oferta para usuarios futuros")</f>
        <v>La Fuente SI tiene sufiencie oferta para usuarios futuros</v>
      </c>
    </row>
    <row r="79" spans="1:48" x14ac:dyDescent="0.2">
      <c r="A79" s="271">
        <v>13</v>
      </c>
      <c r="B79" s="51">
        <v>189</v>
      </c>
      <c r="C79" s="51" t="s">
        <v>279</v>
      </c>
      <c r="D79" s="51" t="s">
        <v>283</v>
      </c>
      <c r="E79" s="51" t="s">
        <v>284</v>
      </c>
      <c r="F79" s="51" t="s">
        <v>116</v>
      </c>
      <c r="G79" s="51">
        <v>0</v>
      </c>
      <c r="H79" s="99" t="s">
        <v>282</v>
      </c>
      <c r="I79" s="102" t="s">
        <v>272</v>
      </c>
      <c r="J79" s="105">
        <v>2</v>
      </c>
      <c r="K79" s="108" t="s">
        <v>60</v>
      </c>
      <c r="L79" s="51">
        <v>1115379</v>
      </c>
      <c r="M79" s="51">
        <v>1225389</v>
      </c>
      <c r="N79" s="51">
        <v>1790</v>
      </c>
      <c r="O79" s="51">
        <v>0</v>
      </c>
      <c r="P79" s="51">
        <v>0</v>
      </c>
      <c r="Q79" s="51">
        <v>0</v>
      </c>
      <c r="R79" s="51">
        <v>0</v>
      </c>
      <c r="S79" s="51">
        <v>0</v>
      </c>
      <c r="T79" s="51">
        <v>0</v>
      </c>
      <c r="U79" s="51">
        <v>0</v>
      </c>
      <c r="V79" s="51">
        <f t="shared" si="102"/>
        <v>0</v>
      </c>
      <c r="W79" s="51">
        <f t="shared" si="103"/>
        <v>0</v>
      </c>
      <c r="X79" s="51">
        <f t="shared" si="104"/>
        <v>0</v>
      </c>
      <c r="Y79" s="51">
        <f t="shared" si="105"/>
        <v>0</v>
      </c>
      <c r="Z79" s="51">
        <f t="shared" si="106"/>
        <v>0</v>
      </c>
      <c r="AA79" s="51">
        <f t="shared" si="107"/>
        <v>0</v>
      </c>
      <c r="AB79" s="51">
        <f t="shared" si="108"/>
        <v>0</v>
      </c>
      <c r="AC79" s="51" t="s">
        <v>58</v>
      </c>
      <c r="AD79" s="51">
        <v>0</v>
      </c>
      <c r="AE79" s="51">
        <f t="shared" si="109"/>
        <v>0</v>
      </c>
      <c r="AF79" s="51">
        <v>0</v>
      </c>
      <c r="AG79" s="51">
        <v>5</v>
      </c>
      <c r="AH79" s="51">
        <f t="shared" si="110"/>
        <v>5.3732638888888892E-3</v>
      </c>
      <c r="AI79" s="51">
        <f t="shared" si="111"/>
        <v>5.3732638888888892E-3</v>
      </c>
      <c r="AJ79" s="51">
        <v>0.78152200000000005</v>
      </c>
      <c r="AK79" s="51">
        <f>+OF!$Q$20</f>
        <v>4.9563406298003071E-2</v>
      </c>
      <c r="AL79" s="52">
        <f t="shared" si="112"/>
        <v>49.563406298003073</v>
      </c>
      <c r="AM79" s="51">
        <f>+AJ79/Caudales!$X$7*'DISTRIBUCION DE CAUDALES'!AL79</f>
        <v>2.8397390392313926</v>
      </c>
      <c r="AN79" s="51">
        <f>+Caudales!$U$6*1000</f>
        <v>1.5919354838709681</v>
      </c>
      <c r="AO79" s="51">
        <f>+AJ79/Caudales!$X$7*'DISTRIBUCION DE CAUDALES'!AN79</f>
        <v>9.1210061598777648E-2</v>
      </c>
      <c r="AP79" s="51">
        <f t="shared" si="115"/>
        <v>2.7485289776326152</v>
      </c>
      <c r="AQ79" s="114">
        <f t="shared" ref="AQ79:AQ85" si="116">+AP79-AS79</f>
        <v>2.7431557137437261</v>
      </c>
      <c r="AR79" s="115">
        <f t="shared" ref="AR79:AR85" si="117">+AQ79/AP79</f>
        <v>0.99804504011687112</v>
      </c>
      <c r="AS79" s="50">
        <f t="shared" si="113"/>
        <v>5.3732638888888892E-3</v>
      </c>
      <c r="AT79" s="119">
        <f>+AS79+AT78</f>
        <v>1.0746527777777778E-2</v>
      </c>
      <c r="AU79" s="40">
        <f t="shared" si="114"/>
        <v>2.7324091859659485</v>
      </c>
      <c r="AV79" s="272" t="str">
        <f t="shared" ref="AV79:AV100" si="118">IF(AU79&gt;AO79,"La Fuente SI tiene sufiencie oferta para usuarios futuros", "La Fuente NO tiene sufiencie oferta para usuarios futuros")</f>
        <v>La Fuente SI tiene sufiencie oferta para usuarios futuros</v>
      </c>
    </row>
    <row r="80" spans="1:48" x14ac:dyDescent="0.2">
      <c r="A80" s="271">
        <v>17</v>
      </c>
      <c r="B80" s="51">
        <v>193</v>
      </c>
      <c r="C80" s="51" t="s">
        <v>285</v>
      </c>
      <c r="D80" s="51" t="s">
        <v>286</v>
      </c>
      <c r="E80" s="51" t="s">
        <v>287</v>
      </c>
      <c r="F80" s="51" t="s">
        <v>116</v>
      </c>
      <c r="G80" s="51">
        <v>0</v>
      </c>
      <c r="H80" s="99" t="s">
        <v>282</v>
      </c>
      <c r="I80" s="102" t="s">
        <v>272</v>
      </c>
      <c r="J80" s="105">
        <v>3</v>
      </c>
      <c r="K80" s="108" t="s">
        <v>60</v>
      </c>
      <c r="L80" s="51">
        <v>1115379</v>
      </c>
      <c r="M80" s="51">
        <v>1225389</v>
      </c>
      <c r="N80" s="51">
        <v>1790</v>
      </c>
      <c r="O80" s="51">
        <v>0</v>
      </c>
      <c r="P80" s="51">
        <v>0</v>
      </c>
      <c r="Q80" s="51">
        <v>0</v>
      </c>
      <c r="R80" s="51">
        <v>0</v>
      </c>
      <c r="S80" s="51">
        <v>0</v>
      </c>
      <c r="T80" s="51">
        <v>0</v>
      </c>
      <c r="U80" s="51">
        <v>0</v>
      </c>
      <c r="V80" s="51">
        <f t="shared" si="102"/>
        <v>0</v>
      </c>
      <c r="W80" s="51">
        <f t="shared" si="103"/>
        <v>0</v>
      </c>
      <c r="X80" s="51">
        <f t="shared" si="104"/>
        <v>0</v>
      </c>
      <c r="Y80" s="51">
        <f t="shared" si="105"/>
        <v>0</v>
      </c>
      <c r="Z80" s="51">
        <f t="shared" si="106"/>
        <v>0</v>
      </c>
      <c r="AA80" s="51">
        <f t="shared" si="107"/>
        <v>0</v>
      </c>
      <c r="AB80" s="51">
        <f t="shared" si="108"/>
        <v>0</v>
      </c>
      <c r="AC80" s="51" t="s">
        <v>58</v>
      </c>
      <c r="AD80" s="51">
        <v>0</v>
      </c>
      <c r="AE80" s="51">
        <f t="shared" si="109"/>
        <v>0</v>
      </c>
      <c r="AF80" s="51">
        <v>0</v>
      </c>
      <c r="AG80" s="51">
        <v>10</v>
      </c>
      <c r="AH80" s="51">
        <f t="shared" si="110"/>
        <v>1.0746527777777778E-2</v>
      </c>
      <c r="AI80" s="55">
        <f t="shared" si="111"/>
        <v>1.0746527777777778E-2</v>
      </c>
      <c r="AJ80" s="55">
        <v>0.78152200000000005</v>
      </c>
      <c r="AK80" s="55">
        <f>+OF!$Q$20</f>
        <v>4.9563406298003071E-2</v>
      </c>
      <c r="AL80" s="53">
        <f t="shared" si="112"/>
        <v>49.563406298003073</v>
      </c>
      <c r="AM80" s="55">
        <f>+AJ80/Caudales!$X$7*'DISTRIBUCION DE CAUDALES'!AL80</f>
        <v>2.8397390392313926</v>
      </c>
      <c r="AN80" s="55">
        <f>+Caudales!$U$6*1000</f>
        <v>1.5919354838709681</v>
      </c>
      <c r="AO80" s="55">
        <f>+AJ80/Caudales!$X$7*'DISTRIBUCION DE CAUDALES'!AN80</f>
        <v>9.1210061598777648E-2</v>
      </c>
      <c r="AP80" s="55">
        <f t="shared" si="115"/>
        <v>2.7485289776326152</v>
      </c>
      <c r="AQ80" s="114">
        <f t="shared" si="116"/>
        <v>2.7377824498548375</v>
      </c>
      <c r="AR80" s="115">
        <f t="shared" si="117"/>
        <v>0.99609008023374235</v>
      </c>
      <c r="AS80" s="50">
        <f t="shared" si="113"/>
        <v>1.0746527777777778E-2</v>
      </c>
      <c r="AT80" s="118">
        <f>+AS80+AT79</f>
        <v>2.1493055555555557E-2</v>
      </c>
      <c r="AU80" s="40">
        <f t="shared" si="114"/>
        <v>2.7162893942992818</v>
      </c>
      <c r="AV80" s="272" t="str">
        <f t="shared" si="118"/>
        <v>La Fuente SI tiene sufiencie oferta para usuarios futuros</v>
      </c>
    </row>
    <row r="81" spans="1:48" x14ac:dyDescent="0.2">
      <c r="A81" s="271">
        <v>12</v>
      </c>
      <c r="B81" s="51">
        <v>188</v>
      </c>
      <c r="C81" s="51" t="s">
        <v>288</v>
      </c>
      <c r="D81" s="51" t="s">
        <v>289</v>
      </c>
      <c r="E81" s="51" t="s">
        <v>290</v>
      </c>
      <c r="F81" s="51" t="s">
        <v>51</v>
      </c>
      <c r="G81" s="51">
        <v>0</v>
      </c>
      <c r="H81" s="99" t="s">
        <v>282</v>
      </c>
      <c r="I81" s="102" t="s">
        <v>272</v>
      </c>
      <c r="J81" s="105">
        <v>4</v>
      </c>
      <c r="K81" s="108" t="s">
        <v>60</v>
      </c>
      <c r="L81" s="51">
        <v>1114881</v>
      </c>
      <c r="M81" s="51">
        <v>1225158</v>
      </c>
      <c r="N81" s="51">
        <v>1731</v>
      </c>
      <c r="O81" s="51">
        <v>0</v>
      </c>
      <c r="P81" s="51">
        <v>0</v>
      </c>
      <c r="Q81" s="51">
        <v>0</v>
      </c>
      <c r="R81" s="51">
        <v>0</v>
      </c>
      <c r="S81" s="51">
        <v>0</v>
      </c>
      <c r="T81" s="51">
        <v>0</v>
      </c>
      <c r="U81" s="51">
        <v>0</v>
      </c>
      <c r="V81" s="51">
        <f t="shared" si="102"/>
        <v>0</v>
      </c>
      <c r="W81" s="51">
        <f t="shared" si="103"/>
        <v>0</v>
      </c>
      <c r="X81" s="51">
        <f t="shared" si="104"/>
        <v>0</v>
      </c>
      <c r="Y81" s="51">
        <f t="shared" si="105"/>
        <v>0</v>
      </c>
      <c r="Z81" s="51">
        <f t="shared" si="106"/>
        <v>0</v>
      </c>
      <c r="AA81" s="51">
        <f t="shared" si="107"/>
        <v>0</v>
      </c>
      <c r="AB81" s="51">
        <f t="shared" si="108"/>
        <v>0</v>
      </c>
      <c r="AC81" s="51" t="s">
        <v>58</v>
      </c>
      <c r="AD81" s="51">
        <v>70</v>
      </c>
      <c r="AE81" s="51">
        <f t="shared" si="109"/>
        <v>7</v>
      </c>
      <c r="AF81" s="51">
        <v>0</v>
      </c>
      <c r="AG81" s="51">
        <v>7</v>
      </c>
      <c r="AH81" s="51">
        <f t="shared" si="110"/>
        <v>7.5225694444444437E-3</v>
      </c>
      <c r="AI81" s="51">
        <f t="shared" si="111"/>
        <v>7.0075225694444443</v>
      </c>
      <c r="AJ81" s="55">
        <v>1.0306999999999999</v>
      </c>
      <c r="AK81" s="55">
        <f>+OF!$Q$20</f>
        <v>4.9563406298003071E-2</v>
      </c>
      <c r="AL81" s="53">
        <f t="shared" si="112"/>
        <v>49.563406298003073</v>
      </c>
      <c r="AM81" s="55">
        <f>+AJ81/Caudales!$X$7*'DISTRIBUCION DE CAUDALES'!AL81</f>
        <v>3.7451524432271848</v>
      </c>
      <c r="AN81" s="55">
        <f>+Caudales!$U$6*1000</f>
        <v>1.5919354838709681</v>
      </c>
      <c r="AO81" s="55">
        <f>+AJ81/Caudales!$X$7*'DISTRIBUCION DE CAUDALES'!AN81</f>
        <v>0.12029118884671208</v>
      </c>
      <c r="AP81" s="55">
        <f t="shared" si="115"/>
        <v>3.6248612543804728</v>
      </c>
      <c r="AQ81" s="114">
        <f t="shared" si="116"/>
        <v>3.6119654210471395</v>
      </c>
      <c r="AR81" s="115">
        <f t="shared" si="117"/>
        <v>0.99644239256943989</v>
      </c>
      <c r="AS81" s="50">
        <v>1.2895833333333332E-2</v>
      </c>
      <c r="AT81" s="118">
        <f>+AS81+AT80</f>
        <v>3.4388888888888886E-2</v>
      </c>
      <c r="AU81" s="40">
        <f t="shared" si="114"/>
        <v>3.5775765321582504</v>
      </c>
      <c r="AV81" s="272" t="str">
        <f t="shared" si="118"/>
        <v>La Fuente SI tiene sufiencie oferta para usuarios futuros</v>
      </c>
    </row>
    <row r="82" spans="1:48" x14ac:dyDescent="0.2">
      <c r="A82" s="271">
        <v>14</v>
      </c>
      <c r="B82" s="51">
        <v>190</v>
      </c>
      <c r="C82" s="51" t="s">
        <v>285</v>
      </c>
      <c r="D82" s="51" t="s">
        <v>291</v>
      </c>
      <c r="E82" s="51" t="s">
        <v>292</v>
      </c>
      <c r="F82" s="51" t="s">
        <v>293</v>
      </c>
      <c r="G82" s="51">
        <v>4.7E-2</v>
      </c>
      <c r="H82" s="99" t="s">
        <v>282</v>
      </c>
      <c r="I82" s="102" t="s">
        <v>272</v>
      </c>
      <c r="J82" s="105">
        <v>5</v>
      </c>
      <c r="K82" s="108" t="s">
        <v>60</v>
      </c>
      <c r="L82" s="51">
        <v>1114881</v>
      </c>
      <c r="M82" s="51">
        <v>1225158</v>
      </c>
      <c r="N82" s="51">
        <v>1731</v>
      </c>
      <c r="O82" s="51">
        <v>0</v>
      </c>
      <c r="P82" s="51">
        <v>0</v>
      </c>
      <c r="Q82" s="51">
        <v>0</v>
      </c>
      <c r="R82" s="51">
        <v>0</v>
      </c>
      <c r="S82" s="51">
        <v>0</v>
      </c>
      <c r="T82" s="51">
        <v>0</v>
      </c>
      <c r="U82" s="51">
        <v>0</v>
      </c>
      <c r="V82" s="51">
        <f t="shared" si="102"/>
        <v>0</v>
      </c>
      <c r="W82" s="51">
        <f t="shared" si="103"/>
        <v>0</v>
      </c>
      <c r="X82" s="51">
        <f t="shared" si="104"/>
        <v>0</v>
      </c>
      <c r="Y82" s="51">
        <f t="shared" si="105"/>
        <v>0</v>
      </c>
      <c r="Z82" s="51">
        <f t="shared" si="106"/>
        <v>0</v>
      </c>
      <c r="AA82" s="51">
        <f t="shared" si="107"/>
        <v>0</v>
      </c>
      <c r="AB82" s="51">
        <f t="shared" si="108"/>
        <v>0</v>
      </c>
      <c r="AC82" s="51" t="s">
        <v>58</v>
      </c>
      <c r="AD82" s="51">
        <v>0</v>
      </c>
      <c r="AE82" s="51">
        <f t="shared" si="109"/>
        <v>0</v>
      </c>
      <c r="AF82" s="51">
        <v>0</v>
      </c>
      <c r="AG82" s="51">
        <v>5</v>
      </c>
      <c r="AH82" s="51">
        <f t="shared" si="110"/>
        <v>5.3732638888888892E-3</v>
      </c>
      <c r="AI82" s="51">
        <f t="shared" si="111"/>
        <v>5.3732638888888892E-3</v>
      </c>
      <c r="AJ82" s="51">
        <v>1.0306999999999999</v>
      </c>
      <c r="AK82" s="51">
        <f>+OF!$Q$20</f>
        <v>4.9563406298003071E-2</v>
      </c>
      <c r="AL82" s="52">
        <f t="shared" si="112"/>
        <v>49.563406298003073</v>
      </c>
      <c r="AM82" s="51">
        <f>+AJ82/Caudales!$X$7*'DISTRIBUCION DE CAUDALES'!AL82</f>
        <v>3.7451524432271848</v>
      </c>
      <c r="AN82" s="51">
        <f>+Caudales!$U$6*1000</f>
        <v>1.5919354838709681</v>
      </c>
      <c r="AO82" s="51">
        <f>+AJ82/Caudales!$X$7*'DISTRIBUCION DE CAUDALES'!AN82</f>
        <v>0.12029118884671208</v>
      </c>
      <c r="AP82" s="51">
        <f t="shared" si="115"/>
        <v>3.6248612543804728</v>
      </c>
      <c r="AQ82" s="114">
        <f t="shared" si="116"/>
        <v>3.6194879904915838</v>
      </c>
      <c r="AR82" s="115">
        <f t="shared" si="117"/>
        <v>0.9985176635705999</v>
      </c>
      <c r="AS82" s="50">
        <f t="shared" ref="AS82:AS89" si="119">IF(G82=0,AI82,IF(AI82&lt;G82,AI82,G82))</f>
        <v>5.3732638888888892E-3</v>
      </c>
      <c r="AT82" s="119">
        <f>+AS82+AT81</f>
        <v>3.9762152777777775E-2</v>
      </c>
      <c r="AU82" s="40">
        <f t="shared" si="114"/>
        <v>3.5797258377138061</v>
      </c>
      <c r="AV82" s="272" t="str">
        <f t="shared" si="118"/>
        <v>La Fuente SI tiene sufiencie oferta para usuarios futuros</v>
      </c>
    </row>
    <row r="83" spans="1:48" x14ac:dyDescent="0.2">
      <c r="A83" s="271">
        <v>26</v>
      </c>
      <c r="B83" s="51">
        <v>203</v>
      </c>
      <c r="C83" s="51" t="s">
        <v>288</v>
      </c>
      <c r="D83" s="51" t="s">
        <v>294</v>
      </c>
      <c r="E83" s="51" t="s">
        <v>295</v>
      </c>
      <c r="F83" s="51" t="s">
        <v>51</v>
      </c>
      <c r="G83" s="51">
        <v>0</v>
      </c>
      <c r="H83" s="99" t="s">
        <v>282</v>
      </c>
      <c r="I83" s="102" t="s">
        <v>272</v>
      </c>
      <c r="J83" s="105">
        <v>6</v>
      </c>
      <c r="K83" s="108" t="s">
        <v>60</v>
      </c>
      <c r="L83" s="51">
        <v>1114881</v>
      </c>
      <c r="M83" s="51">
        <v>1225158</v>
      </c>
      <c r="N83" s="51">
        <v>1731</v>
      </c>
      <c r="O83" s="51">
        <v>0</v>
      </c>
      <c r="P83" s="51">
        <v>0</v>
      </c>
      <c r="Q83" s="51">
        <v>0</v>
      </c>
      <c r="R83" s="51">
        <v>0</v>
      </c>
      <c r="S83" s="51">
        <v>0</v>
      </c>
      <c r="T83" s="51">
        <v>0</v>
      </c>
      <c r="U83" s="51">
        <v>0</v>
      </c>
      <c r="V83" s="51">
        <f t="shared" si="102"/>
        <v>0</v>
      </c>
      <c r="W83" s="51">
        <f t="shared" si="103"/>
        <v>0</v>
      </c>
      <c r="X83" s="51">
        <f t="shared" si="104"/>
        <v>0</v>
      </c>
      <c r="Y83" s="51">
        <f t="shared" si="105"/>
        <v>0</v>
      </c>
      <c r="Z83" s="51">
        <f t="shared" si="106"/>
        <v>0</v>
      </c>
      <c r="AA83" s="51">
        <f t="shared" si="107"/>
        <v>0</v>
      </c>
      <c r="AB83" s="51">
        <f t="shared" si="108"/>
        <v>0</v>
      </c>
      <c r="AC83" s="51" t="s">
        <v>296</v>
      </c>
      <c r="AD83" s="51">
        <v>0.5</v>
      </c>
      <c r="AE83" s="51">
        <f t="shared" si="109"/>
        <v>0.05</v>
      </c>
      <c r="AF83" s="51">
        <v>0</v>
      </c>
      <c r="AG83" s="51">
        <v>0</v>
      </c>
      <c r="AH83" s="51">
        <f t="shared" si="110"/>
        <v>0</v>
      </c>
      <c r="AI83" s="51">
        <f t="shared" si="111"/>
        <v>0.05</v>
      </c>
      <c r="AJ83" s="51">
        <v>1.0306999999999999</v>
      </c>
      <c r="AK83" s="51">
        <f>+OF!$Q$20</f>
        <v>4.9563406298003071E-2</v>
      </c>
      <c r="AL83" s="52">
        <f t="shared" si="112"/>
        <v>49.563406298003073</v>
      </c>
      <c r="AM83" s="51">
        <f>+AJ83/Caudales!$X$7*'DISTRIBUCION DE CAUDALES'!AL83</f>
        <v>3.7451524432271848</v>
      </c>
      <c r="AN83" s="51">
        <f>+Caudales!$U$6*1000</f>
        <v>1.5919354838709681</v>
      </c>
      <c r="AO83" s="51">
        <f>+AJ83/Caudales!$X$7*'DISTRIBUCION DE CAUDALES'!AN83</f>
        <v>0.12029118884671208</v>
      </c>
      <c r="AP83" s="51">
        <f t="shared" si="115"/>
        <v>3.6248612543804728</v>
      </c>
      <c r="AQ83" s="114">
        <f t="shared" si="116"/>
        <v>3.574861254380473</v>
      </c>
      <c r="AR83" s="115">
        <f t="shared" si="117"/>
        <v>0.98620636860525979</v>
      </c>
      <c r="AS83" s="50">
        <f t="shared" si="119"/>
        <v>0.05</v>
      </c>
      <c r="AT83" s="119">
        <f>+AS83+AT82</f>
        <v>8.9762152777777771E-2</v>
      </c>
      <c r="AU83" s="40">
        <f t="shared" si="114"/>
        <v>3.4850991016026951</v>
      </c>
      <c r="AV83" s="272" t="str">
        <f t="shared" si="118"/>
        <v>La Fuente SI tiene sufiencie oferta para usuarios futuros</v>
      </c>
    </row>
    <row r="84" spans="1:48" x14ac:dyDescent="0.2">
      <c r="A84" s="271">
        <v>28</v>
      </c>
      <c r="B84" s="51">
        <v>205</v>
      </c>
      <c r="C84" s="51" t="s">
        <v>288</v>
      </c>
      <c r="D84" s="51" t="s">
        <v>297</v>
      </c>
      <c r="E84" s="51" t="s">
        <v>70</v>
      </c>
      <c r="F84" s="51" t="s">
        <v>51</v>
      </c>
      <c r="G84" s="51">
        <v>0</v>
      </c>
      <c r="H84" s="99" t="s">
        <v>282</v>
      </c>
      <c r="I84" s="102" t="s">
        <v>272</v>
      </c>
      <c r="J84" s="105">
        <v>7</v>
      </c>
      <c r="K84" s="108" t="s">
        <v>60</v>
      </c>
      <c r="L84" s="51">
        <v>1114881</v>
      </c>
      <c r="M84" s="51">
        <v>1225158</v>
      </c>
      <c r="N84" s="51">
        <v>1780</v>
      </c>
      <c r="O84" s="51">
        <v>0</v>
      </c>
      <c r="P84" s="51">
        <v>0</v>
      </c>
      <c r="Q84" s="51">
        <v>0</v>
      </c>
      <c r="R84" s="51">
        <v>0</v>
      </c>
      <c r="S84" s="51">
        <v>0</v>
      </c>
      <c r="T84" s="51">
        <v>0</v>
      </c>
      <c r="U84" s="51">
        <v>0</v>
      </c>
      <c r="V84" s="51">
        <f t="shared" si="102"/>
        <v>0</v>
      </c>
      <c r="W84" s="51">
        <f t="shared" si="103"/>
        <v>0</v>
      </c>
      <c r="X84" s="51">
        <f t="shared" si="104"/>
        <v>0</v>
      </c>
      <c r="Y84" s="51">
        <f t="shared" si="105"/>
        <v>0</v>
      </c>
      <c r="Z84" s="51">
        <f t="shared" si="106"/>
        <v>0</v>
      </c>
      <c r="AA84" s="51">
        <f t="shared" si="107"/>
        <v>0</v>
      </c>
      <c r="AB84" s="51">
        <f t="shared" si="108"/>
        <v>0</v>
      </c>
      <c r="AC84" s="51" t="s">
        <v>58</v>
      </c>
      <c r="AD84" s="51">
        <v>0</v>
      </c>
      <c r="AE84" s="51">
        <f t="shared" si="109"/>
        <v>0</v>
      </c>
      <c r="AF84" s="51">
        <v>0</v>
      </c>
      <c r="AG84" s="51">
        <v>7</v>
      </c>
      <c r="AH84" s="51">
        <f t="shared" si="110"/>
        <v>7.5225694444444437E-3</v>
      </c>
      <c r="AI84" s="51">
        <f t="shared" si="111"/>
        <v>7.5225694444444437E-3</v>
      </c>
      <c r="AJ84" s="55">
        <v>1.0306999999999999</v>
      </c>
      <c r="AK84" s="55">
        <f>+OF!$Q$20</f>
        <v>4.9563406298003071E-2</v>
      </c>
      <c r="AL84" s="53">
        <f t="shared" si="112"/>
        <v>49.563406298003073</v>
      </c>
      <c r="AM84" s="55">
        <f>+AJ84/Caudales!$X$7*'DISTRIBUCION DE CAUDALES'!AL84</f>
        <v>3.7451524432271848</v>
      </c>
      <c r="AN84" s="55">
        <f>+Caudales!$U$6*1000</f>
        <v>1.5919354838709681</v>
      </c>
      <c r="AO84" s="55">
        <f>+AJ84/Caudales!$X$7*'DISTRIBUCION DE CAUDALES'!AN84</f>
        <v>0.12029118884671208</v>
      </c>
      <c r="AP84" s="55">
        <f t="shared" si="115"/>
        <v>3.6248612543804728</v>
      </c>
      <c r="AQ84" s="114">
        <f t="shared" si="116"/>
        <v>3.6173386849360285</v>
      </c>
      <c r="AR84" s="115">
        <f t="shared" si="117"/>
        <v>0.99792472899883999</v>
      </c>
      <c r="AS84" s="50">
        <f t="shared" si="119"/>
        <v>7.5225694444444437E-3</v>
      </c>
      <c r="AT84" s="119">
        <f>+AT83+AS84</f>
        <v>9.7284722222222217E-2</v>
      </c>
      <c r="AU84" s="40">
        <f t="shared" si="114"/>
        <v>3.5200539627138063</v>
      </c>
      <c r="AV84" s="272" t="str">
        <f t="shared" si="118"/>
        <v>La Fuente SI tiene sufiencie oferta para usuarios futuros</v>
      </c>
    </row>
    <row r="85" spans="1:48" ht="13.5" thickBot="1" x14ac:dyDescent="0.25">
      <c r="A85" s="264">
        <v>29</v>
      </c>
      <c r="B85" s="265">
        <v>206</v>
      </c>
      <c r="C85" s="265" t="s">
        <v>285</v>
      </c>
      <c r="D85" s="265" t="s">
        <v>298</v>
      </c>
      <c r="E85" s="265" t="s">
        <v>299</v>
      </c>
      <c r="F85" s="265" t="s">
        <v>51</v>
      </c>
      <c r="G85" s="265">
        <v>0</v>
      </c>
      <c r="H85" s="153" t="s">
        <v>282</v>
      </c>
      <c r="I85" s="154" t="s">
        <v>272</v>
      </c>
      <c r="J85" s="155">
        <v>8</v>
      </c>
      <c r="K85" s="156" t="s">
        <v>60</v>
      </c>
      <c r="L85" s="265">
        <v>1113822</v>
      </c>
      <c r="M85" s="265">
        <v>1225118</v>
      </c>
      <c r="N85" s="265">
        <v>1789</v>
      </c>
      <c r="O85" s="265">
        <v>0</v>
      </c>
      <c r="P85" s="265">
        <v>0</v>
      </c>
      <c r="Q85" s="265">
        <v>0</v>
      </c>
      <c r="R85" s="265">
        <v>0</v>
      </c>
      <c r="S85" s="265">
        <v>0</v>
      </c>
      <c r="T85" s="265">
        <v>0</v>
      </c>
      <c r="U85" s="265">
        <v>0</v>
      </c>
      <c r="V85" s="265">
        <f t="shared" si="102"/>
        <v>0</v>
      </c>
      <c r="W85" s="265">
        <f t="shared" si="103"/>
        <v>0</v>
      </c>
      <c r="X85" s="265">
        <f t="shared" si="104"/>
        <v>0</v>
      </c>
      <c r="Y85" s="265">
        <f t="shared" si="105"/>
        <v>0</v>
      </c>
      <c r="Z85" s="265">
        <f t="shared" si="106"/>
        <v>0</v>
      </c>
      <c r="AA85" s="265">
        <f t="shared" si="107"/>
        <v>0</v>
      </c>
      <c r="AB85" s="265">
        <f t="shared" si="108"/>
        <v>0</v>
      </c>
      <c r="AC85" s="265" t="s">
        <v>58</v>
      </c>
      <c r="AD85" s="265">
        <v>0</v>
      </c>
      <c r="AE85" s="265">
        <f t="shared" si="109"/>
        <v>0</v>
      </c>
      <c r="AF85" s="265">
        <v>0</v>
      </c>
      <c r="AG85" s="265">
        <v>5</v>
      </c>
      <c r="AH85" s="265">
        <f t="shared" si="110"/>
        <v>5.3732638888888892E-3</v>
      </c>
      <c r="AI85" s="265">
        <f t="shared" si="111"/>
        <v>5.3732638888888892E-3</v>
      </c>
      <c r="AJ85" s="265">
        <v>1.7833300000000001</v>
      </c>
      <c r="AK85" s="265">
        <f>+OF!$Q$20</f>
        <v>4.9563406298003071E-2</v>
      </c>
      <c r="AL85" s="266">
        <f t="shared" si="112"/>
        <v>49.563406298003073</v>
      </c>
      <c r="AM85" s="265">
        <f>+AJ85/Caudales!$X$7*'DISTRIBUCION DE CAUDALES'!AL85</f>
        <v>6.4799094853791939</v>
      </c>
      <c r="AN85" s="265">
        <f>+Caudales!$U$6*1000</f>
        <v>1.5919354838709681</v>
      </c>
      <c r="AO85" s="265">
        <f>+AJ85/Caudales!$X$7*'DISTRIBUCION DE CAUDALES'!AN85</f>
        <v>0.208129315810621</v>
      </c>
      <c r="AP85" s="265">
        <f t="shared" si="115"/>
        <v>6.2717801695685731</v>
      </c>
      <c r="AQ85" s="159">
        <f t="shared" si="116"/>
        <v>6.2664069056796841</v>
      </c>
      <c r="AR85" s="160">
        <f t="shared" si="117"/>
        <v>0.99914326335687587</v>
      </c>
      <c r="AS85" s="161">
        <f t="shared" si="119"/>
        <v>5.3732638888888892E-3</v>
      </c>
      <c r="AT85" s="162">
        <f>+AT84+AS85</f>
        <v>0.1026579861111111</v>
      </c>
      <c r="AU85" s="233">
        <f t="shared" si="114"/>
        <v>6.1637489195685733</v>
      </c>
      <c r="AV85" s="273" t="str">
        <f t="shared" si="118"/>
        <v>La Fuente SI tiene sufiencie oferta para usuarios futuros</v>
      </c>
    </row>
    <row r="86" spans="1:48" x14ac:dyDescent="0.2">
      <c r="A86" s="259">
        <v>39</v>
      </c>
      <c r="B86" s="260">
        <v>305</v>
      </c>
      <c r="C86" s="260" t="s">
        <v>300</v>
      </c>
      <c r="D86" s="260" t="s">
        <v>301</v>
      </c>
      <c r="E86" s="260" t="s">
        <v>58</v>
      </c>
      <c r="F86" s="260" t="s">
        <v>302</v>
      </c>
      <c r="G86" s="260">
        <v>2.7E-2</v>
      </c>
      <c r="H86" s="137" t="s">
        <v>303</v>
      </c>
      <c r="I86" s="138" t="s">
        <v>272</v>
      </c>
      <c r="J86" s="139">
        <v>1</v>
      </c>
      <c r="K86" s="140" t="s">
        <v>204</v>
      </c>
      <c r="L86" s="260">
        <v>1114579.06</v>
      </c>
      <c r="M86" s="260">
        <v>1220612.3999999999</v>
      </c>
      <c r="N86" s="260">
        <v>1747</v>
      </c>
      <c r="O86" s="260">
        <v>0</v>
      </c>
      <c r="P86" s="260">
        <v>0</v>
      </c>
      <c r="Q86" s="260">
        <v>0</v>
      </c>
      <c r="R86" s="260">
        <v>0</v>
      </c>
      <c r="S86" s="260">
        <v>0</v>
      </c>
      <c r="T86" s="260">
        <v>0</v>
      </c>
      <c r="U86" s="260">
        <v>0</v>
      </c>
      <c r="V86" s="260">
        <f t="shared" si="102"/>
        <v>0</v>
      </c>
      <c r="W86" s="260">
        <f t="shared" si="103"/>
        <v>0</v>
      </c>
      <c r="X86" s="260">
        <f t="shared" si="104"/>
        <v>0</v>
      </c>
      <c r="Y86" s="260">
        <f t="shared" si="105"/>
        <v>0</v>
      </c>
      <c r="Z86" s="260">
        <f t="shared" si="106"/>
        <v>0</v>
      </c>
      <c r="AA86" s="260">
        <f t="shared" si="107"/>
        <v>0</v>
      </c>
      <c r="AB86" s="260">
        <f t="shared" si="108"/>
        <v>0</v>
      </c>
      <c r="AC86" s="260" t="s">
        <v>196</v>
      </c>
      <c r="AD86" s="260">
        <v>2</v>
      </c>
      <c r="AE86" s="260">
        <f t="shared" si="109"/>
        <v>0.2</v>
      </c>
      <c r="AF86" s="260">
        <v>3</v>
      </c>
      <c r="AG86" s="260">
        <v>8</v>
      </c>
      <c r="AH86" s="260">
        <f t="shared" si="110"/>
        <v>1.5045138888888887E-2</v>
      </c>
      <c r="AI86" s="260">
        <f t="shared" si="111"/>
        <v>0.2150451388888889</v>
      </c>
      <c r="AJ86" s="260">
        <v>0.54411699999999996</v>
      </c>
      <c r="AK86" s="260">
        <f>+OF!$Q$20</f>
        <v>4.9563406298003071E-2</v>
      </c>
      <c r="AL86" s="261">
        <f t="shared" si="112"/>
        <v>49.563406298003073</v>
      </c>
      <c r="AM86" s="260">
        <f>+AJ86/Caudales!$X$7*'DISTRIBUCION DE CAUDALES'!AL86</f>
        <v>1.9771040185810089</v>
      </c>
      <c r="AN86" s="260">
        <f>+Caudales!$U$6*1000</f>
        <v>1.5919354838709681</v>
      </c>
      <c r="AO86" s="260">
        <f>+AJ86/Caudales!$X$7*'DISTRIBUCION DE CAUDALES'!AN86</f>
        <v>6.350294052751182E-2</v>
      </c>
      <c r="AP86" s="260">
        <f t="shared" si="115"/>
        <v>1.9136010780534971</v>
      </c>
      <c r="AQ86" s="143">
        <f>+AP86-AS86</f>
        <v>1.8866010780534972</v>
      </c>
      <c r="AR86" s="144">
        <f>+AQ86/AP86</f>
        <v>0.98589047617622361</v>
      </c>
      <c r="AS86" s="145">
        <f t="shared" si="119"/>
        <v>2.7E-2</v>
      </c>
      <c r="AT86" s="146">
        <f>+AS86</f>
        <v>2.7E-2</v>
      </c>
      <c r="AU86" s="262">
        <f t="shared" si="114"/>
        <v>1.8596010780534973</v>
      </c>
      <c r="AV86" s="270" t="str">
        <f t="shared" si="118"/>
        <v>La Fuente SI tiene sufiencie oferta para usuarios futuros</v>
      </c>
    </row>
    <row r="87" spans="1:48" x14ac:dyDescent="0.2">
      <c r="A87" s="271">
        <v>43</v>
      </c>
      <c r="B87" s="51">
        <v>417</v>
      </c>
      <c r="C87" s="51" t="s">
        <v>300</v>
      </c>
      <c r="D87" s="51" t="s">
        <v>304</v>
      </c>
      <c r="E87" s="51" t="s">
        <v>58</v>
      </c>
      <c r="F87" s="51" t="s">
        <v>51</v>
      </c>
      <c r="G87" s="51">
        <v>2.7E-2</v>
      </c>
      <c r="H87" s="126" t="s">
        <v>303</v>
      </c>
      <c r="I87" s="102" t="s">
        <v>272</v>
      </c>
      <c r="J87" s="105">
        <v>2</v>
      </c>
      <c r="K87" s="108" t="s">
        <v>60</v>
      </c>
      <c r="L87" s="51">
        <v>1114571</v>
      </c>
      <c r="M87" s="51">
        <v>1220610</v>
      </c>
      <c r="N87" s="51">
        <v>1709</v>
      </c>
      <c r="O87" s="51">
        <v>0</v>
      </c>
      <c r="P87" s="51">
        <v>0</v>
      </c>
      <c r="Q87" s="51">
        <v>0</v>
      </c>
      <c r="R87" s="51">
        <v>0</v>
      </c>
      <c r="S87" s="51">
        <v>0</v>
      </c>
      <c r="T87" s="51">
        <v>2</v>
      </c>
      <c r="U87" s="51">
        <v>0</v>
      </c>
      <c r="V87" s="51">
        <f t="shared" si="102"/>
        <v>0</v>
      </c>
      <c r="W87" s="51">
        <f t="shared" si="103"/>
        <v>0</v>
      </c>
      <c r="X87" s="51">
        <f t="shared" si="104"/>
        <v>0</v>
      </c>
      <c r="Y87" s="51">
        <f t="shared" si="105"/>
        <v>0</v>
      </c>
      <c r="Z87" s="51">
        <f t="shared" si="106"/>
        <v>0</v>
      </c>
      <c r="AA87" s="51">
        <f t="shared" si="107"/>
        <v>5.5555555555555551E-5</v>
      </c>
      <c r="AB87" s="51">
        <f t="shared" si="108"/>
        <v>0</v>
      </c>
      <c r="AC87" s="51" t="s">
        <v>305</v>
      </c>
      <c r="AD87" s="51">
        <v>3</v>
      </c>
      <c r="AE87" s="51">
        <f t="shared" si="109"/>
        <v>0.30000000000000004</v>
      </c>
      <c r="AF87" s="51">
        <v>2</v>
      </c>
      <c r="AG87" s="51">
        <v>5</v>
      </c>
      <c r="AH87" s="51">
        <f t="shared" si="110"/>
        <v>9.6718749999999999E-3</v>
      </c>
      <c r="AI87" s="51">
        <f t="shared" si="111"/>
        <v>0.30972743055555557</v>
      </c>
      <c r="AJ87" s="51">
        <v>0.54411699999999996</v>
      </c>
      <c r="AK87" s="51">
        <f>+OF!$Q$20</f>
        <v>4.9563406298003071E-2</v>
      </c>
      <c r="AL87" s="52">
        <f t="shared" si="112"/>
        <v>49.563406298003073</v>
      </c>
      <c r="AM87" s="51">
        <f>+AJ87/Caudales!$X$7*'DISTRIBUCION DE CAUDALES'!AL87</f>
        <v>1.9771040185810089</v>
      </c>
      <c r="AN87" s="51">
        <f>+Caudales!$U$6*1000</f>
        <v>1.5919354838709681</v>
      </c>
      <c r="AO87" s="51">
        <f>+AJ87/Caudales!$X$7*'DISTRIBUCION DE CAUDALES'!AN87</f>
        <v>6.350294052751182E-2</v>
      </c>
      <c r="AP87" s="51">
        <f t="shared" si="115"/>
        <v>1.9136010780534971</v>
      </c>
      <c r="AQ87" s="131">
        <f t="shared" ref="AQ87:AQ100" si="120">+AP87-AS87</f>
        <v>1.8866010780534972</v>
      </c>
      <c r="AR87" s="173">
        <f t="shared" ref="AR87:AR100" si="121">+AQ87/AP87</f>
        <v>0.98589047617622361</v>
      </c>
      <c r="AS87" s="50">
        <f t="shared" si="119"/>
        <v>2.7E-2</v>
      </c>
      <c r="AT87" s="118">
        <f t="shared" ref="AT87:AT93" si="122">+AT86+AS87</f>
        <v>5.3999999999999999E-2</v>
      </c>
      <c r="AU87" s="39">
        <f t="shared" si="114"/>
        <v>1.8326010780534971</v>
      </c>
      <c r="AV87" s="272" t="str">
        <f t="shared" si="118"/>
        <v>La Fuente SI tiene sufiencie oferta para usuarios futuros</v>
      </c>
    </row>
    <row r="88" spans="1:48" x14ac:dyDescent="0.2">
      <c r="A88" s="271">
        <v>44</v>
      </c>
      <c r="B88" s="51">
        <v>424</v>
      </c>
      <c r="C88" s="51" t="s">
        <v>306</v>
      </c>
      <c r="D88" s="51" t="s">
        <v>307</v>
      </c>
      <c r="E88" s="51" t="s">
        <v>58</v>
      </c>
      <c r="F88" s="51" t="s">
        <v>51</v>
      </c>
      <c r="G88" s="51">
        <v>2.3E-2</v>
      </c>
      <c r="H88" s="126" t="s">
        <v>303</v>
      </c>
      <c r="I88" s="102" t="s">
        <v>272</v>
      </c>
      <c r="J88" s="105">
        <v>3</v>
      </c>
      <c r="K88" s="108" t="s">
        <v>204</v>
      </c>
      <c r="L88" s="51">
        <v>1114571</v>
      </c>
      <c r="M88" s="51">
        <v>1220610</v>
      </c>
      <c r="N88" s="51">
        <v>1709</v>
      </c>
      <c r="O88" s="51">
        <v>0</v>
      </c>
      <c r="P88" s="51">
        <v>0</v>
      </c>
      <c r="Q88" s="51">
        <v>0</v>
      </c>
      <c r="R88" s="51">
        <v>0</v>
      </c>
      <c r="S88" s="51">
        <v>0</v>
      </c>
      <c r="T88" s="51">
        <v>10</v>
      </c>
      <c r="U88" s="51">
        <v>0</v>
      </c>
      <c r="V88" s="51">
        <f t="shared" si="102"/>
        <v>0</v>
      </c>
      <c r="W88" s="51">
        <f t="shared" si="103"/>
        <v>0</v>
      </c>
      <c r="X88" s="51">
        <f t="shared" si="104"/>
        <v>0</v>
      </c>
      <c r="Y88" s="51">
        <f t="shared" si="105"/>
        <v>0</v>
      </c>
      <c r="Z88" s="51">
        <f t="shared" si="106"/>
        <v>0</v>
      </c>
      <c r="AA88" s="51">
        <f t="shared" si="107"/>
        <v>2.7777777777777778E-4</v>
      </c>
      <c r="AB88" s="51">
        <f t="shared" si="108"/>
        <v>0</v>
      </c>
      <c r="AC88" s="51" t="s">
        <v>205</v>
      </c>
      <c r="AD88" s="51">
        <v>1</v>
      </c>
      <c r="AE88" s="51">
        <f t="shared" si="109"/>
        <v>0.1</v>
      </c>
      <c r="AF88" s="51">
        <v>4</v>
      </c>
      <c r="AG88" s="51">
        <v>10</v>
      </c>
      <c r="AH88" s="51">
        <f t="shared" si="110"/>
        <v>1.934375E-2</v>
      </c>
      <c r="AI88" s="55">
        <f t="shared" si="111"/>
        <v>0.11962152777777779</v>
      </c>
      <c r="AJ88" s="55">
        <v>0.54411699999999996</v>
      </c>
      <c r="AK88" s="55">
        <f>+OF!$Q$20</f>
        <v>4.9563406298003071E-2</v>
      </c>
      <c r="AL88" s="53">
        <f t="shared" si="112"/>
        <v>49.563406298003073</v>
      </c>
      <c r="AM88" s="55">
        <f>+AJ88/Caudales!$X$7*'DISTRIBUCION DE CAUDALES'!AL88</f>
        <v>1.9771040185810089</v>
      </c>
      <c r="AN88" s="55">
        <f>+Caudales!$U$6*1000</f>
        <v>1.5919354838709681</v>
      </c>
      <c r="AO88" s="55">
        <f>+AJ88/Caudales!$X$7*'DISTRIBUCION DE CAUDALES'!AN88</f>
        <v>6.350294052751182E-2</v>
      </c>
      <c r="AP88" s="55">
        <f t="shared" si="115"/>
        <v>1.9136010780534971</v>
      </c>
      <c r="AQ88" s="131">
        <f t="shared" si="120"/>
        <v>1.8906010780534972</v>
      </c>
      <c r="AR88" s="173">
        <f t="shared" si="121"/>
        <v>0.98798077600196832</v>
      </c>
      <c r="AS88" s="50">
        <f t="shared" si="119"/>
        <v>2.3E-2</v>
      </c>
      <c r="AT88" s="118">
        <f t="shared" si="122"/>
        <v>7.6999999999999999E-2</v>
      </c>
      <c r="AU88" s="39">
        <f t="shared" si="114"/>
        <v>1.8136010780534972</v>
      </c>
      <c r="AV88" s="272" t="str">
        <f t="shared" si="118"/>
        <v>La Fuente SI tiene sufiencie oferta para usuarios futuros</v>
      </c>
    </row>
    <row r="89" spans="1:48" x14ac:dyDescent="0.2">
      <c r="A89" s="271">
        <v>46</v>
      </c>
      <c r="B89" s="51">
        <v>427</v>
      </c>
      <c r="C89" s="51" t="s">
        <v>308</v>
      </c>
      <c r="D89" s="51" t="s">
        <v>309</v>
      </c>
      <c r="E89" s="51" t="s">
        <v>58</v>
      </c>
      <c r="F89" s="51" t="s">
        <v>51</v>
      </c>
      <c r="G89" s="51">
        <v>0.03</v>
      </c>
      <c r="H89" s="126" t="s">
        <v>303</v>
      </c>
      <c r="I89" s="102" t="s">
        <v>272</v>
      </c>
      <c r="J89" s="105">
        <v>4</v>
      </c>
      <c r="K89" s="108" t="s">
        <v>60</v>
      </c>
      <c r="L89" s="51">
        <v>1114571</v>
      </c>
      <c r="M89" s="51">
        <v>1220610</v>
      </c>
      <c r="N89" s="51">
        <v>1709</v>
      </c>
      <c r="O89" s="51">
        <v>0</v>
      </c>
      <c r="P89" s="51">
        <v>0</v>
      </c>
      <c r="Q89" s="51">
        <v>0</v>
      </c>
      <c r="R89" s="51">
        <v>0</v>
      </c>
      <c r="S89" s="51">
        <v>0</v>
      </c>
      <c r="T89" s="51">
        <v>10</v>
      </c>
      <c r="U89" s="51">
        <v>0</v>
      </c>
      <c r="V89" s="51">
        <f t="shared" si="102"/>
        <v>0</v>
      </c>
      <c r="W89" s="51">
        <f t="shared" si="103"/>
        <v>0</v>
      </c>
      <c r="X89" s="51">
        <f t="shared" si="104"/>
        <v>0</v>
      </c>
      <c r="Y89" s="51">
        <f t="shared" si="105"/>
        <v>0</v>
      </c>
      <c r="Z89" s="51">
        <f t="shared" si="106"/>
        <v>0</v>
      </c>
      <c r="AA89" s="51">
        <f t="shared" si="107"/>
        <v>2.7777777777777778E-4</v>
      </c>
      <c r="AB89" s="51">
        <f t="shared" si="108"/>
        <v>0</v>
      </c>
      <c r="AC89" s="51" t="s">
        <v>73</v>
      </c>
      <c r="AD89" s="51">
        <v>1</v>
      </c>
      <c r="AE89" s="51">
        <f t="shared" si="109"/>
        <v>0.1</v>
      </c>
      <c r="AF89" s="51">
        <v>2</v>
      </c>
      <c r="AG89" s="51">
        <v>6</v>
      </c>
      <c r="AH89" s="51">
        <f t="shared" si="110"/>
        <v>1.0746527777777778E-2</v>
      </c>
      <c r="AI89" s="51">
        <f t="shared" si="111"/>
        <v>0.11102430555555556</v>
      </c>
      <c r="AJ89" s="55">
        <v>0.54411699999999996</v>
      </c>
      <c r="AK89" s="55">
        <f>+OF!$Q$20</f>
        <v>4.9563406298003071E-2</v>
      </c>
      <c r="AL89" s="53">
        <f t="shared" si="112"/>
        <v>49.563406298003073</v>
      </c>
      <c r="AM89" s="55">
        <f>+AJ89/Caudales!$X$7*'DISTRIBUCION DE CAUDALES'!AL89</f>
        <v>1.9771040185810089</v>
      </c>
      <c r="AN89" s="55">
        <f>+Caudales!$U$6*1000</f>
        <v>1.5919354838709681</v>
      </c>
      <c r="AO89" s="55">
        <f>+AJ89/Caudales!$X$7*'DISTRIBUCION DE CAUDALES'!AN89</f>
        <v>6.350294052751182E-2</v>
      </c>
      <c r="AP89" s="55">
        <f t="shared" si="115"/>
        <v>1.9136010780534971</v>
      </c>
      <c r="AQ89" s="131">
        <f t="shared" si="120"/>
        <v>1.8836010780534971</v>
      </c>
      <c r="AR89" s="173">
        <f t="shared" si="121"/>
        <v>0.98432275130691516</v>
      </c>
      <c r="AS89" s="50">
        <f t="shared" si="119"/>
        <v>0.03</v>
      </c>
      <c r="AT89" s="118">
        <f t="shared" si="122"/>
        <v>0.107</v>
      </c>
      <c r="AU89" s="39">
        <f t="shared" si="114"/>
        <v>1.7766010780534971</v>
      </c>
      <c r="AV89" s="272" t="str">
        <f t="shared" si="118"/>
        <v>La Fuente SI tiene sufiencie oferta para usuarios futuros</v>
      </c>
    </row>
    <row r="90" spans="1:48" x14ac:dyDescent="0.2">
      <c r="A90" s="271">
        <v>37</v>
      </c>
      <c r="B90" s="51">
        <v>288</v>
      </c>
      <c r="C90" s="51" t="s">
        <v>310</v>
      </c>
      <c r="D90" s="51" t="s">
        <v>311</v>
      </c>
      <c r="E90" s="51" t="s">
        <v>58</v>
      </c>
      <c r="F90" s="51" t="s">
        <v>96</v>
      </c>
      <c r="G90" s="51">
        <v>0</v>
      </c>
      <c r="H90" s="126" t="s">
        <v>303</v>
      </c>
      <c r="I90" s="102" t="s">
        <v>272</v>
      </c>
      <c r="J90" s="105">
        <v>5</v>
      </c>
      <c r="K90" s="108" t="s">
        <v>204</v>
      </c>
      <c r="L90" s="51">
        <v>1113906.1724100001</v>
      </c>
      <c r="M90" s="51">
        <v>1220751.4659299999</v>
      </c>
      <c r="N90" s="51">
        <v>1747</v>
      </c>
      <c r="O90" s="51">
        <v>0</v>
      </c>
      <c r="P90" s="51">
        <v>0</v>
      </c>
      <c r="Q90" s="51">
        <v>0</v>
      </c>
      <c r="R90" s="51">
        <v>0</v>
      </c>
      <c r="S90" s="51">
        <v>0</v>
      </c>
      <c r="T90" s="51">
        <v>0</v>
      </c>
      <c r="U90" s="51">
        <v>0</v>
      </c>
      <c r="V90" s="51">
        <f t="shared" si="102"/>
        <v>0</v>
      </c>
      <c r="W90" s="51">
        <f t="shared" si="103"/>
        <v>0</v>
      </c>
      <c r="X90" s="51">
        <f t="shared" si="104"/>
        <v>0</v>
      </c>
      <c r="Y90" s="51">
        <f t="shared" si="105"/>
        <v>0</v>
      </c>
      <c r="Z90" s="51">
        <f t="shared" si="106"/>
        <v>0</v>
      </c>
      <c r="AA90" s="51">
        <f t="shared" si="107"/>
        <v>0</v>
      </c>
      <c r="AB90" s="51">
        <f t="shared" si="108"/>
        <v>0</v>
      </c>
      <c r="AC90" s="51" t="s">
        <v>312</v>
      </c>
      <c r="AD90" s="51">
        <v>16</v>
      </c>
      <c r="AE90" s="51">
        <f t="shared" si="109"/>
        <v>1.6</v>
      </c>
      <c r="AF90" s="51">
        <v>4</v>
      </c>
      <c r="AG90" s="51">
        <v>8</v>
      </c>
      <c r="AH90" s="51">
        <f t="shared" si="110"/>
        <v>1.7194444444444443E-2</v>
      </c>
      <c r="AI90" s="51">
        <f t="shared" si="111"/>
        <v>1.6171944444444446</v>
      </c>
      <c r="AJ90" s="51">
        <v>0.43965300000000002</v>
      </c>
      <c r="AK90" s="51">
        <f>+OF!$Q$20</f>
        <v>4.9563406298003071E-2</v>
      </c>
      <c r="AL90" s="52">
        <f t="shared" si="112"/>
        <v>49.563406298003073</v>
      </c>
      <c r="AM90" s="51">
        <f>+AJ90/Caudales!$X$7*'DISTRIBUCION DE CAUDALES'!AL90</f>
        <v>1.5975235346096455</v>
      </c>
      <c r="AN90" s="51">
        <f>+Caudales!$U$6*1000</f>
        <v>1.5919354838709681</v>
      </c>
      <c r="AO90" s="51">
        <f>+AJ90/Caudales!$X$7*'DISTRIBUCION DE CAUDALES'!AN90</f>
        <v>5.1311130348329785E-2</v>
      </c>
      <c r="AP90" s="51">
        <f t="shared" si="115"/>
        <v>1.5462124042613157</v>
      </c>
      <c r="AQ90" s="131">
        <f t="shared" si="120"/>
        <v>1.5282124042613157</v>
      </c>
      <c r="AR90" s="173">
        <f t="shared" si="121"/>
        <v>0.98835864985276756</v>
      </c>
      <c r="AS90" s="50">
        <v>1.7999999999999999E-2</v>
      </c>
      <c r="AT90" s="118">
        <f t="shared" si="122"/>
        <v>0.125</v>
      </c>
      <c r="AU90" s="39">
        <f t="shared" si="114"/>
        <v>1.4032124042613157</v>
      </c>
      <c r="AV90" s="272" t="str">
        <f t="shared" si="118"/>
        <v>La Fuente SI tiene sufiencie oferta para usuarios futuros</v>
      </c>
    </row>
    <row r="91" spans="1:48" x14ac:dyDescent="0.2">
      <c r="A91" s="271">
        <v>38</v>
      </c>
      <c r="B91" s="51">
        <v>300</v>
      </c>
      <c r="C91" s="51" t="s">
        <v>313</v>
      </c>
      <c r="D91" s="51" t="s">
        <v>314</v>
      </c>
      <c r="E91" s="51" t="s">
        <v>58</v>
      </c>
      <c r="F91" s="51" t="s">
        <v>315</v>
      </c>
      <c r="G91" s="51">
        <v>0</v>
      </c>
      <c r="H91" s="99" t="s">
        <v>303</v>
      </c>
      <c r="I91" s="102" t="s">
        <v>272</v>
      </c>
      <c r="J91" s="105">
        <v>6</v>
      </c>
      <c r="K91" s="108" t="s">
        <v>204</v>
      </c>
      <c r="L91" s="51">
        <v>1113653</v>
      </c>
      <c r="M91" s="51">
        <v>1220965</v>
      </c>
      <c r="N91" s="51">
        <v>1672</v>
      </c>
      <c r="O91" s="51">
        <v>0</v>
      </c>
      <c r="P91" s="51">
        <v>0</v>
      </c>
      <c r="Q91" s="51">
        <v>0</v>
      </c>
      <c r="R91" s="51">
        <v>0</v>
      </c>
      <c r="S91" s="51">
        <v>0</v>
      </c>
      <c r="T91" s="51">
        <v>0</v>
      </c>
      <c r="U91" s="51">
        <v>0</v>
      </c>
      <c r="V91" s="51">
        <f t="shared" si="102"/>
        <v>0</v>
      </c>
      <c r="W91" s="51">
        <f t="shared" si="103"/>
        <v>0</v>
      </c>
      <c r="X91" s="51">
        <f t="shared" si="104"/>
        <v>0</v>
      </c>
      <c r="Y91" s="51">
        <f t="shared" si="105"/>
        <v>0</v>
      </c>
      <c r="Z91" s="51">
        <f t="shared" si="106"/>
        <v>0</v>
      </c>
      <c r="AA91" s="51">
        <f t="shared" si="107"/>
        <v>0</v>
      </c>
      <c r="AB91" s="51">
        <f t="shared" si="108"/>
        <v>0</v>
      </c>
      <c r="AC91" s="51" t="s">
        <v>73</v>
      </c>
      <c r="AD91" s="51">
        <v>7</v>
      </c>
      <c r="AE91" s="51">
        <f t="shared" si="109"/>
        <v>0.70000000000000007</v>
      </c>
      <c r="AF91" s="51">
        <v>4</v>
      </c>
      <c r="AG91" s="51">
        <v>8</v>
      </c>
      <c r="AH91" s="51">
        <f t="shared" si="110"/>
        <v>1.7194444444444443E-2</v>
      </c>
      <c r="AI91" s="51">
        <f t="shared" si="111"/>
        <v>0.71719444444444447</v>
      </c>
      <c r="AJ91" s="51">
        <v>0.43965300000000002</v>
      </c>
      <c r="AK91" s="51">
        <f>+OF!$Q$20</f>
        <v>4.9563406298003071E-2</v>
      </c>
      <c r="AL91" s="52">
        <f t="shared" si="112"/>
        <v>49.563406298003073</v>
      </c>
      <c r="AM91" s="51">
        <f>+AJ91/Caudales!$X$7*'DISTRIBUCION DE CAUDALES'!AL91</f>
        <v>1.5975235346096455</v>
      </c>
      <c r="AN91" s="51">
        <f>+Caudales!$U$6*1000</f>
        <v>1.5919354838709681</v>
      </c>
      <c r="AO91" s="51">
        <f>+AJ91/Caudales!$X$7*'DISTRIBUCION DE CAUDALES'!AN91</f>
        <v>5.1311130348329785E-2</v>
      </c>
      <c r="AP91" s="51">
        <f t="shared" si="115"/>
        <v>1.5462124042613157</v>
      </c>
      <c r="AQ91" s="131">
        <f t="shared" si="120"/>
        <v>1.0462124042613157</v>
      </c>
      <c r="AR91" s="173">
        <f t="shared" si="121"/>
        <v>0.67662916257687833</v>
      </c>
      <c r="AS91" s="50">
        <v>0.5</v>
      </c>
      <c r="AT91" s="118">
        <f t="shared" si="122"/>
        <v>0.625</v>
      </c>
      <c r="AU91" s="39">
        <f t="shared" si="114"/>
        <v>0.42121240426131568</v>
      </c>
      <c r="AV91" s="272" t="str">
        <f t="shared" si="118"/>
        <v>La Fuente SI tiene sufiencie oferta para usuarios futuros</v>
      </c>
    </row>
    <row r="92" spans="1:48" x14ac:dyDescent="0.2">
      <c r="A92" s="271">
        <v>42</v>
      </c>
      <c r="B92" s="51">
        <v>385</v>
      </c>
      <c r="C92" s="51" t="s">
        <v>316</v>
      </c>
      <c r="D92" s="51" t="s">
        <v>75</v>
      </c>
      <c r="E92" s="51" t="s">
        <v>58</v>
      </c>
      <c r="F92" s="51" t="s">
        <v>51</v>
      </c>
      <c r="G92" s="51">
        <v>1.6E-2</v>
      </c>
      <c r="H92" s="99" t="s">
        <v>303</v>
      </c>
      <c r="I92" s="102" t="s">
        <v>272</v>
      </c>
      <c r="J92" s="105">
        <v>7</v>
      </c>
      <c r="K92" s="108" t="s">
        <v>204</v>
      </c>
      <c r="L92" s="51">
        <v>1113541</v>
      </c>
      <c r="M92" s="51">
        <v>1221045</v>
      </c>
      <c r="N92" s="51">
        <v>1658</v>
      </c>
      <c r="O92" s="51">
        <v>0</v>
      </c>
      <c r="P92" s="51">
        <v>0</v>
      </c>
      <c r="Q92" s="51">
        <v>0</v>
      </c>
      <c r="R92" s="51">
        <v>0</v>
      </c>
      <c r="S92" s="51">
        <v>0</v>
      </c>
      <c r="T92" s="51">
        <v>5</v>
      </c>
      <c r="U92" s="51">
        <v>0</v>
      </c>
      <c r="V92" s="51">
        <f t="shared" si="102"/>
        <v>0</v>
      </c>
      <c r="W92" s="51">
        <f t="shared" si="103"/>
        <v>0</v>
      </c>
      <c r="X92" s="51">
        <f t="shared" si="104"/>
        <v>0</v>
      </c>
      <c r="Y92" s="51">
        <f t="shared" si="105"/>
        <v>0</v>
      </c>
      <c r="Z92" s="51">
        <f t="shared" si="106"/>
        <v>0</v>
      </c>
      <c r="AA92" s="51">
        <f t="shared" si="107"/>
        <v>1.3888888888888889E-4</v>
      </c>
      <c r="AB92" s="51">
        <f t="shared" si="108"/>
        <v>0</v>
      </c>
      <c r="AC92" s="51" t="s">
        <v>317</v>
      </c>
      <c r="AD92" s="51">
        <v>0.2</v>
      </c>
      <c r="AE92" s="51">
        <f t="shared" si="109"/>
        <v>2.0000000000000004E-2</v>
      </c>
      <c r="AF92" s="51">
        <v>4</v>
      </c>
      <c r="AG92" s="51">
        <v>5</v>
      </c>
      <c r="AH92" s="51">
        <f t="shared" si="110"/>
        <v>1.3970486111111111E-2</v>
      </c>
      <c r="AI92" s="51">
        <f t="shared" si="111"/>
        <v>3.4109375000000004E-2</v>
      </c>
      <c r="AJ92" s="51">
        <v>0.43965300000000002</v>
      </c>
      <c r="AK92" s="51">
        <f>+OF!$Q$20</f>
        <v>4.9563406298003071E-2</v>
      </c>
      <c r="AL92" s="52">
        <f t="shared" si="112"/>
        <v>49.563406298003073</v>
      </c>
      <c r="AM92" s="51">
        <f>+AJ92/Caudales!$X$7*'DISTRIBUCION DE CAUDALES'!AL92</f>
        <v>1.5975235346096455</v>
      </c>
      <c r="AN92" s="51">
        <f>+Caudales!$U$6*1000</f>
        <v>1.5919354838709681</v>
      </c>
      <c r="AO92" s="51">
        <f>+AJ92/Caudales!$X$7*'DISTRIBUCION DE CAUDALES'!AN92</f>
        <v>5.1311130348329785E-2</v>
      </c>
      <c r="AP92" s="51">
        <f t="shared" si="115"/>
        <v>1.5462124042613157</v>
      </c>
      <c r="AQ92" s="131">
        <f t="shared" si="120"/>
        <v>1.5302124042613157</v>
      </c>
      <c r="AR92" s="173">
        <f t="shared" si="121"/>
        <v>0.98965213320246015</v>
      </c>
      <c r="AS92" s="50">
        <f t="shared" ref="AS92:AS100" si="123">IF(G92=0,AI92,IF(AI92&lt;G92,AI92,G92))</f>
        <v>1.6E-2</v>
      </c>
      <c r="AT92" s="118">
        <f t="shared" si="122"/>
        <v>0.64100000000000001</v>
      </c>
      <c r="AU92" s="39">
        <f t="shared" si="114"/>
        <v>0.88921240426131565</v>
      </c>
      <c r="AV92" s="272" t="str">
        <f t="shared" si="118"/>
        <v>La Fuente SI tiene sufiencie oferta para usuarios futuros</v>
      </c>
    </row>
    <row r="93" spans="1:48" x14ac:dyDescent="0.2">
      <c r="A93" s="271">
        <v>45</v>
      </c>
      <c r="B93" s="51">
        <v>425</v>
      </c>
      <c r="C93" s="51" t="s">
        <v>318</v>
      </c>
      <c r="D93" s="51" t="s">
        <v>319</v>
      </c>
      <c r="E93" s="51" t="s">
        <v>58</v>
      </c>
      <c r="F93" s="51" t="s">
        <v>51</v>
      </c>
      <c r="G93" s="51">
        <v>2.4E-2</v>
      </c>
      <c r="H93" s="99" t="s">
        <v>303</v>
      </c>
      <c r="I93" s="102" t="s">
        <v>272</v>
      </c>
      <c r="J93" s="105">
        <v>8</v>
      </c>
      <c r="K93" s="108" t="s">
        <v>204</v>
      </c>
      <c r="L93" s="51">
        <v>1113541</v>
      </c>
      <c r="M93" s="51">
        <v>1221045</v>
      </c>
      <c r="N93" s="51">
        <v>1658</v>
      </c>
      <c r="O93" s="51">
        <v>0</v>
      </c>
      <c r="P93" s="51">
        <v>0</v>
      </c>
      <c r="Q93" s="51">
        <v>0</v>
      </c>
      <c r="R93" s="51">
        <v>0</v>
      </c>
      <c r="S93" s="51">
        <v>0</v>
      </c>
      <c r="T93" s="51">
        <v>0</v>
      </c>
      <c r="U93" s="51">
        <v>50</v>
      </c>
      <c r="V93" s="51">
        <f t="shared" si="102"/>
        <v>0</v>
      </c>
      <c r="W93" s="51">
        <f t="shared" si="103"/>
        <v>0</v>
      </c>
      <c r="X93" s="51">
        <f t="shared" si="104"/>
        <v>0</v>
      </c>
      <c r="Y93" s="51">
        <f t="shared" si="105"/>
        <v>0</v>
      </c>
      <c r="Z93" s="51">
        <f t="shared" si="106"/>
        <v>0</v>
      </c>
      <c r="AA93" s="51">
        <f t="shared" si="107"/>
        <v>0</v>
      </c>
      <c r="AB93" s="51">
        <f t="shared" si="108"/>
        <v>1.3888888888888887E-3</v>
      </c>
      <c r="AC93" s="51" t="s">
        <v>58</v>
      </c>
      <c r="AD93" s="51">
        <v>0.5</v>
      </c>
      <c r="AE93" s="51">
        <f t="shared" si="109"/>
        <v>0.05</v>
      </c>
      <c r="AF93" s="51">
        <v>8</v>
      </c>
      <c r="AG93" s="51">
        <v>20</v>
      </c>
      <c r="AH93" s="51">
        <f t="shared" si="110"/>
        <v>3.86875E-2</v>
      </c>
      <c r="AI93" s="51">
        <f t="shared" si="111"/>
        <v>9.0076388888888886E-2</v>
      </c>
      <c r="AJ93" s="55">
        <v>0.43965300000000002</v>
      </c>
      <c r="AK93" s="55">
        <f>+OF!$Q$20</f>
        <v>4.9563406298003071E-2</v>
      </c>
      <c r="AL93" s="53">
        <f t="shared" si="112"/>
        <v>49.563406298003073</v>
      </c>
      <c r="AM93" s="55">
        <f>+AJ93/Caudales!$X$7*'DISTRIBUCION DE CAUDALES'!AL93</f>
        <v>1.5975235346096455</v>
      </c>
      <c r="AN93" s="55">
        <f>+Caudales!$U$6*1000</f>
        <v>1.5919354838709681</v>
      </c>
      <c r="AO93" s="55">
        <f>+AJ93/Caudales!$X$7*'DISTRIBUCION DE CAUDALES'!AN93</f>
        <v>5.1311130348329785E-2</v>
      </c>
      <c r="AP93" s="55">
        <f t="shared" si="115"/>
        <v>1.5462124042613157</v>
      </c>
      <c r="AQ93" s="131">
        <f t="shared" si="120"/>
        <v>1.5222124042613157</v>
      </c>
      <c r="AR93" s="173">
        <f t="shared" si="121"/>
        <v>0.98447819980369011</v>
      </c>
      <c r="AS93" s="50">
        <f t="shared" si="123"/>
        <v>2.4E-2</v>
      </c>
      <c r="AT93" s="118">
        <f t="shared" si="122"/>
        <v>0.66500000000000004</v>
      </c>
      <c r="AU93" s="39">
        <f t="shared" si="114"/>
        <v>0.85721240426131562</v>
      </c>
      <c r="AV93" s="272" t="str">
        <f t="shared" si="118"/>
        <v>La Fuente SI tiene sufiencie oferta para usuarios futuros</v>
      </c>
    </row>
    <row r="94" spans="1:48" x14ac:dyDescent="0.2">
      <c r="A94" s="271">
        <v>48</v>
      </c>
      <c r="B94" s="51">
        <v>430</v>
      </c>
      <c r="C94" s="51" t="s">
        <v>320</v>
      </c>
      <c r="D94" s="51" t="s">
        <v>321</v>
      </c>
      <c r="E94" s="51" t="s">
        <v>58</v>
      </c>
      <c r="F94" s="51" t="s">
        <v>116</v>
      </c>
      <c r="G94" s="51">
        <v>0</v>
      </c>
      <c r="H94" s="99" t="s">
        <v>303</v>
      </c>
      <c r="I94" s="102" t="s">
        <v>272</v>
      </c>
      <c r="J94" s="105">
        <v>9</v>
      </c>
      <c r="K94" s="108" t="s">
        <v>204</v>
      </c>
      <c r="L94" s="51">
        <v>1113541</v>
      </c>
      <c r="M94" s="51">
        <v>1221045</v>
      </c>
      <c r="N94" s="51">
        <v>1658</v>
      </c>
      <c r="O94" s="51">
        <v>0</v>
      </c>
      <c r="P94" s="51">
        <v>0</v>
      </c>
      <c r="Q94" s="51">
        <v>0</v>
      </c>
      <c r="R94" s="51">
        <v>0</v>
      </c>
      <c r="S94" s="51">
        <v>0</v>
      </c>
      <c r="T94" s="51">
        <v>6</v>
      </c>
      <c r="U94" s="51">
        <v>200</v>
      </c>
      <c r="V94" s="51">
        <f t="shared" si="102"/>
        <v>0</v>
      </c>
      <c r="W94" s="51">
        <f t="shared" si="103"/>
        <v>0</v>
      </c>
      <c r="X94" s="51">
        <f t="shared" si="104"/>
        <v>0</v>
      </c>
      <c r="Y94" s="51">
        <f t="shared" si="105"/>
        <v>0</v>
      </c>
      <c r="Z94" s="51">
        <f t="shared" si="106"/>
        <v>0</v>
      </c>
      <c r="AA94" s="51">
        <f t="shared" si="107"/>
        <v>1.6666666666666666E-4</v>
      </c>
      <c r="AB94" s="51">
        <f t="shared" si="108"/>
        <v>5.5555555555555549E-3</v>
      </c>
      <c r="AC94" s="51" t="s">
        <v>205</v>
      </c>
      <c r="AD94" s="51">
        <v>7.0000000000000007E-2</v>
      </c>
      <c r="AE94" s="51">
        <f t="shared" si="109"/>
        <v>7.000000000000001E-3</v>
      </c>
      <c r="AF94" s="51">
        <v>2</v>
      </c>
      <c r="AG94" s="51">
        <v>30</v>
      </c>
      <c r="AH94" s="51">
        <f t="shared" si="110"/>
        <v>3.6538194444444443E-2</v>
      </c>
      <c r="AI94" s="51">
        <f t="shared" si="111"/>
        <v>4.9260416666666668E-2</v>
      </c>
      <c r="AJ94" s="55">
        <v>0.43965300000000002</v>
      </c>
      <c r="AK94" s="55">
        <f>+OF!$Q$20</f>
        <v>4.9563406298003071E-2</v>
      </c>
      <c r="AL94" s="53">
        <f t="shared" si="112"/>
        <v>49.563406298003073</v>
      </c>
      <c r="AM94" s="55">
        <f>+AJ94/Caudales!$X$7*'DISTRIBUCION DE CAUDALES'!AL94</f>
        <v>1.5975235346096455</v>
      </c>
      <c r="AN94" s="55">
        <f>+Caudales!$U$6*1000</f>
        <v>1.5919354838709681</v>
      </c>
      <c r="AO94" s="55">
        <f>+AJ94/Caudales!$X$7*'DISTRIBUCION DE CAUDALES'!AN94</f>
        <v>5.1311130348329785E-2</v>
      </c>
      <c r="AP94" s="55">
        <f t="shared" si="115"/>
        <v>1.5462124042613157</v>
      </c>
      <c r="AQ94" s="131">
        <f t="shared" si="120"/>
        <v>1.4969519875946491</v>
      </c>
      <c r="AR94" s="173">
        <f t="shared" si="121"/>
        <v>0.96814123562137622</v>
      </c>
      <c r="AS94" s="50">
        <f t="shared" si="123"/>
        <v>4.9260416666666668E-2</v>
      </c>
      <c r="AT94" s="118">
        <f>+AS94+AT93</f>
        <v>0.71426041666666673</v>
      </c>
      <c r="AU94" s="39">
        <f t="shared" si="114"/>
        <v>0.78269157092798236</v>
      </c>
      <c r="AV94" s="272" t="str">
        <f t="shared" si="118"/>
        <v>La Fuente SI tiene sufiencie oferta para usuarios futuros</v>
      </c>
    </row>
    <row r="95" spans="1:48" x14ac:dyDescent="0.2">
      <c r="A95" s="271">
        <v>40</v>
      </c>
      <c r="B95" s="51">
        <v>351</v>
      </c>
      <c r="C95" s="51" t="s">
        <v>322</v>
      </c>
      <c r="D95" s="51" t="s">
        <v>169</v>
      </c>
      <c r="E95" s="51" t="s">
        <v>323</v>
      </c>
      <c r="F95" s="51" t="s">
        <v>51</v>
      </c>
      <c r="G95" s="51">
        <v>0.158</v>
      </c>
      <c r="H95" s="99" t="s">
        <v>324</v>
      </c>
      <c r="I95" s="102" t="s">
        <v>272</v>
      </c>
      <c r="J95" s="105">
        <v>10</v>
      </c>
      <c r="K95" s="108" t="s">
        <v>204</v>
      </c>
      <c r="L95" s="51">
        <v>1112753</v>
      </c>
      <c r="M95" s="51">
        <v>1221378</v>
      </c>
      <c r="N95" s="51">
        <v>1571</v>
      </c>
      <c r="O95" s="51">
        <v>0</v>
      </c>
      <c r="P95" s="51">
        <v>0</v>
      </c>
      <c r="Q95" s="51">
        <v>0</v>
      </c>
      <c r="R95" s="51">
        <v>0</v>
      </c>
      <c r="S95" s="51">
        <v>0</v>
      </c>
      <c r="T95" s="51">
        <v>600</v>
      </c>
      <c r="U95" s="51">
        <v>0</v>
      </c>
      <c r="V95" s="51">
        <f t="shared" si="102"/>
        <v>0</v>
      </c>
      <c r="W95" s="51">
        <f t="shared" si="103"/>
        <v>0</v>
      </c>
      <c r="X95" s="51">
        <f t="shared" si="104"/>
        <v>0</v>
      </c>
      <c r="Y95" s="51">
        <f t="shared" si="105"/>
        <v>0</v>
      </c>
      <c r="Z95" s="51">
        <f t="shared" si="106"/>
        <v>0</v>
      </c>
      <c r="AA95" s="51">
        <f t="shared" si="107"/>
        <v>1.6666666666666666E-2</v>
      </c>
      <c r="AB95" s="51">
        <f t="shared" si="108"/>
        <v>0</v>
      </c>
      <c r="AC95" s="51" t="s">
        <v>325</v>
      </c>
      <c r="AD95" s="51">
        <v>0.5</v>
      </c>
      <c r="AE95" s="51">
        <f t="shared" si="109"/>
        <v>0.05</v>
      </c>
      <c r="AF95" s="51">
        <v>4</v>
      </c>
      <c r="AG95" s="51">
        <v>2</v>
      </c>
      <c r="AH95" s="51">
        <f t="shared" si="110"/>
        <v>1.0746527777777778E-2</v>
      </c>
      <c r="AI95" s="51">
        <f t="shared" si="111"/>
        <v>7.7413194444444444E-2</v>
      </c>
      <c r="AJ95" s="51">
        <v>1.2252400000000001</v>
      </c>
      <c r="AK95" s="51">
        <f>+OF!$Q$20</f>
        <v>4.9563406298003071E-2</v>
      </c>
      <c r="AL95" s="52">
        <f t="shared" si="112"/>
        <v>49.563406298003073</v>
      </c>
      <c r="AM95" s="51">
        <f>+AJ95/Caudales!$X$7*'DISTRIBUCION DE CAUDALES'!AL95</f>
        <v>4.4520331614821735</v>
      </c>
      <c r="AN95" s="51">
        <f>+Caudales!$U$6*1000</f>
        <v>1.5919354838709681</v>
      </c>
      <c r="AO95" s="51">
        <f>+AJ95/Caudales!$X$7*'DISTRIBUCION DE CAUDALES'!AN95</f>
        <v>0.14299561096589261</v>
      </c>
      <c r="AP95" s="51">
        <f t="shared" si="115"/>
        <v>4.3090375505162806</v>
      </c>
      <c r="AQ95" s="131">
        <f t="shared" si="120"/>
        <v>4.2316243560718361</v>
      </c>
      <c r="AR95" s="173">
        <f t="shared" si="121"/>
        <v>0.98203469022098233</v>
      </c>
      <c r="AS95" s="50">
        <f t="shared" si="123"/>
        <v>7.7413194444444444E-2</v>
      </c>
      <c r="AT95" s="118">
        <f>+AT94+AS95</f>
        <v>0.79167361111111112</v>
      </c>
      <c r="AU95" s="39">
        <f t="shared" si="114"/>
        <v>3.4399507449607247</v>
      </c>
      <c r="AV95" s="272" t="str">
        <f t="shared" si="118"/>
        <v>La Fuente SI tiene sufiencie oferta para usuarios futuros</v>
      </c>
    </row>
    <row r="96" spans="1:48" x14ac:dyDescent="0.2">
      <c r="A96" s="271">
        <v>47</v>
      </c>
      <c r="B96" s="51">
        <v>429</v>
      </c>
      <c r="C96" s="51" t="s">
        <v>326</v>
      </c>
      <c r="D96" s="51" t="s">
        <v>327</v>
      </c>
      <c r="E96" s="51" t="s">
        <v>328</v>
      </c>
      <c r="F96" s="51" t="s">
        <v>51</v>
      </c>
      <c r="G96" s="51">
        <v>0</v>
      </c>
      <c r="H96" s="99" t="s">
        <v>324</v>
      </c>
      <c r="I96" s="102" t="s">
        <v>272</v>
      </c>
      <c r="J96" s="105">
        <v>11</v>
      </c>
      <c r="K96" s="108" t="s">
        <v>204</v>
      </c>
      <c r="L96" s="51">
        <v>1112753</v>
      </c>
      <c r="M96" s="51">
        <v>1221378</v>
      </c>
      <c r="N96" s="51">
        <v>1571</v>
      </c>
      <c r="O96" s="51">
        <v>0</v>
      </c>
      <c r="P96" s="51">
        <v>0</v>
      </c>
      <c r="Q96" s="51">
        <v>0</v>
      </c>
      <c r="R96" s="51">
        <v>0</v>
      </c>
      <c r="S96" s="51">
        <v>0</v>
      </c>
      <c r="T96" s="51">
        <v>20</v>
      </c>
      <c r="U96" s="51">
        <v>0</v>
      </c>
      <c r="V96" s="51">
        <f t="shared" si="102"/>
        <v>0</v>
      </c>
      <c r="W96" s="51">
        <f t="shared" si="103"/>
        <v>0</v>
      </c>
      <c r="X96" s="51">
        <f t="shared" si="104"/>
        <v>0</v>
      </c>
      <c r="Y96" s="51">
        <f t="shared" si="105"/>
        <v>0</v>
      </c>
      <c r="Z96" s="51">
        <f t="shared" si="106"/>
        <v>0</v>
      </c>
      <c r="AA96" s="51">
        <f t="shared" si="107"/>
        <v>5.5555555555555556E-4</v>
      </c>
      <c r="AB96" s="51">
        <f t="shared" si="108"/>
        <v>0</v>
      </c>
      <c r="AC96" s="51" t="s">
        <v>58</v>
      </c>
      <c r="AD96" s="51">
        <v>0</v>
      </c>
      <c r="AE96" s="51">
        <f t="shared" si="109"/>
        <v>0</v>
      </c>
      <c r="AF96" s="51">
        <v>2</v>
      </c>
      <c r="AG96" s="51">
        <v>5</v>
      </c>
      <c r="AH96" s="51">
        <f t="shared" si="110"/>
        <v>9.6718749999999999E-3</v>
      </c>
      <c r="AI96" s="51">
        <f t="shared" si="111"/>
        <v>1.0227430555555556E-2</v>
      </c>
      <c r="AJ96" s="55">
        <v>1.2252400000000001</v>
      </c>
      <c r="AK96" s="55">
        <f>+OF!$Q$20</f>
        <v>4.9563406298003071E-2</v>
      </c>
      <c r="AL96" s="53">
        <f t="shared" si="112"/>
        <v>49.563406298003073</v>
      </c>
      <c r="AM96" s="55">
        <f>+AJ96/Caudales!$X$7*'DISTRIBUCION DE CAUDALES'!AL96</f>
        <v>4.4520331614821735</v>
      </c>
      <c r="AN96" s="55">
        <f>+Caudales!$U$6*1000</f>
        <v>1.5919354838709681</v>
      </c>
      <c r="AO96" s="55">
        <f>+AJ96/Caudales!$X$7*'DISTRIBUCION DE CAUDALES'!AN96</f>
        <v>0.14299561096589261</v>
      </c>
      <c r="AP96" s="55">
        <f t="shared" si="115"/>
        <v>4.3090375505162806</v>
      </c>
      <c r="AQ96" s="131">
        <f t="shared" si="120"/>
        <v>4.2988101199607254</v>
      </c>
      <c r="AR96" s="173">
        <f t="shared" si="121"/>
        <v>0.99762651626130994</v>
      </c>
      <c r="AS96" s="50">
        <f t="shared" si="123"/>
        <v>1.0227430555555556E-2</v>
      </c>
      <c r="AT96" s="118">
        <f>+AT95+AS96</f>
        <v>0.80190104166666665</v>
      </c>
      <c r="AU96" s="39">
        <f t="shared" si="114"/>
        <v>3.4969090782940588</v>
      </c>
      <c r="AV96" s="272" t="str">
        <f t="shared" si="118"/>
        <v>La Fuente SI tiene sufiencie oferta para usuarios futuros</v>
      </c>
    </row>
    <row r="97" spans="1:48" x14ac:dyDescent="0.2">
      <c r="A97" s="271">
        <v>49</v>
      </c>
      <c r="B97" s="51">
        <v>433</v>
      </c>
      <c r="C97" s="51" t="s">
        <v>329</v>
      </c>
      <c r="D97" s="51" t="s">
        <v>286</v>
      </c>
      <c r="E97" s="51" t="s">
        <v>58</v>
      </c>
      <c r="F97" s="51" t="s">
        <v>51</v>
      </c>
      <c r="G97" s="51">
        <v>0.121</v>
      </c>
      <c r="H97" s="99" t="s">
        <v>324</v>
      </c>
      <c r="I97" s="102" t="s">
        <v>272</v>
      </c>
      <c r="J97" s="105">
        <v>12</v>
      </c>
      <c r="K97" s="108" t="s">
        <v>204</v>
      </c>
      <c r="L97" s="51">
        <v>1112753</v>
      </c>
      <c r="M97" s="51">
        <v>1221378</v>
      </c>
      <c r="N97" s="51">
        <v>1571</v>
      </c>
      <c r="O97" s="51">
        <v>0</v>
      </c>
      <c r="P97" s="51">
        <v>0</v>
      </c>
      <c r="Q97" s="51">
        <v>0</v>
      </c>
      <c r="R97" s="51">
        <v>0</v>
      </c>
      <c r="S97" s="51">
        <v>7</v>
      </c>
      <c r="T97" s="51">
        <v>15</v>
      </c>
      <c r="U97" s="51">
        <v>0</v>
      </c>
      <c r="V97" s="51">
        <f t="shared" si="102"/>
        <v>0</v>
      </c>
      <c r="W97" s="51">
        <f t="shared" si="103"/>
        <v>0</v>
      </c>
      <c r="X97" s="51">
        <f t="shared" si="104"/>
        <v>0</v>
      </c>
      <c r="Y97" s="51">
        <f t="shared" si="105"/>
        <v>0</v>
      </c>
      <c r="Z97" s="51">
        <f t="shared" si="106"/>
        <v>5.6712962962962967E-4</v>
      </c>
      <c r="AA97" s="51">
        <f t="shared" si="107"/>
        <v>4.1666666666666664E-4</v>
      </c>
      <c r="AB97" s="51">
        <f t="shared" si="108"/>
        <v>0</v>
      </c>
      <c r="AC97" s="51" t="s">
        <v>73</v>
      </c>
      <c r="AD97" s="51">
        <v>30</v>
      </c>
      <c r="AE97" s="51">
        <f t="shared" si="109"/>
        <v>3</v>
      </c>
      <c r="AF97" s="51">
        <v>2</v>
      </c>
      <c r="AG97" s="51">
        <v>5</v>
      </c>
      <c r="AH97" s="51">
        <f t="shared" si="110"/>
        <v>9.6718749999999999E-3</v>
      </c>
      <c r="AI97" s="51">
        <f t="shared" si="111"/>
        <v>3.0106556712962962</v>
      </c>
      <c r="AJ97" s="55">
        <v>1.2252400000000001</v>
      </c>
      <c r="AK97" s="55">
        <f>+OF!$Q$20</f>
        <v>4.9563406298003071E-2</v>
      </c>
      <c r="AL97" s="53">
        <f t="shared" si="112"/>
        <v>49.563406298003073</v>
      </c>
      <c r="AM97" s="55">
        <f>+AJ97/Caudales!$X$7*'DISTRIBUCION DE CAUDALES'!AL97</f>
        <v>4.4520331614821735</v>
      </c>
      <c r="AN97" s="55">
        <f>+Caudales!$U$6*1000</f>
        <v>1.5919354838709681</v>
      </c>
      <c r="AO97" s="55">
        <f>+AJ97/Caudales!$X$7*'DISTRIBUCION DE CAUDALES'!AN97</f>
        <v>0.14299561096589261</v>
      </c>
      <c r="AP97" s="55">
        <f t="shared" si="115"/>
        <v>4.3090375505162806</v>
      </c>
      <c r="AQ97" s="131">
        <f t="shared" si="120"/>
        <v>4.188037550516281</v>
      </c>
      <c r="AR97" s="173">
        <f t="shared" si="121"/>
        <v>0.97191948350844559</v>
      </c>
      <c r="AS97" s="50">
        <f t="shared" si="123"/>
        <v>0.121</v>
      </c>
      <c r="AT97" s="118">
        <f t="shared" ref="AT97:AT100" si="124">+AT96+AS97</f>
        <v>0.92290104166666664</v>
      </c>
      <c r="AU97" s="39">
        <f t="shared" si="114"/>
        <v>3.2651365088496145</v>
      </c>
      <c r="AV97" s="272" t="str">
        <f t="shared" si="118"/>
        <v>La Fuente SI tiene sufiencie oferta para usuarios futuros</v>
      </c>
    </row>
    <row r="98" spans="1:48" x14ac:dyDescent="0.2">
      <c r="A98" s="271">
        <v>50</v>
      </c>
      <c r="B98" s="51">
        <v>480</v>
      </c>
      <c r="C98" s="51" t="s">
        <v>330</v>
      </c>
      <c r="D98" s="51" t="s">
        <v>331</v>
      </c>
      <c r="E98" s="51">
        <v>180054000</v>
      </c>
      <c r="F98" s="51" t="s">
        <v>51</v>
      </c>
      <c r="G98" s="51">
        <v>0.1</v>
      </c>
      <c r="H98" s="99" t="s">
        <v>324</v>
      </c>
      <c r="I98" s="102" t="s">
        <v>272</v>
      </c>
      <c r="J98" s="105">
        <v>13</v>
      </c>
      <c r="K98" s="108" t="s">
        <v>204</v>
      </c>
      <c r="L98" s="51">
        <v>1112753</v>
      </c>
      <c r="M98" s="51">
        <v>1221378</v>
      </c>
      <c r="N98" s="51">
        <v>1571</v>
      </c>
      <c r="O98" s="51">
        <v>0</v>
      </c>
      <c r="P98" s="51">
        <v>0</v>
      </c>
      <c r="Q98" s="51">
        <v>0</v>
      </c>
      <c r="R98" s="51">
        <v>0</v>
      </c>
      <c r="S98" s="51">
        <v>0</v>
      </c>
      <c r="T98" s="51">
        <v>0</v>
      </c>
      <c r="U98" s="51">
        <v>0</v>
      </c>
      <c r="V98" s="51">
        <f t="shared" si="102"/>
        <v>0</v>
      </c>
      <c r="W98" s="51">
        <f t="shared" si="103"/>
        <v>0</v>
      </c>
      <c r="X98" s="51">
        <f t="shared" si="104"/>
        <v>0</v>
      </c>
      <c r="Y98" s="51">
        <f t="shared" si="105"/>
        <v>0</v>
      </c>
      <c r="Z98" s="51">
        <f t="shared" si="106"/>
        <v>0</v>
      </c>
      <c r="AA98" s="51">
        <f t="shared" si="107"/>
        <v>0</v>
      </c>
      <c r="AB98" s="51">
        <f t="shared" si="108"/>
        <v>0</v>
      </c>
      <c r="AC98" s="51" t="s">
        <v>332</v>
      </c>
      <c r="AD98" s="51">
        <v>3</v>
      </c>
      <c r="AE98" s="51">
        <f t="shared" si="109"/>
        <v>0.30000000000000004</v>
      </c>
      <c r="AF98" s="51">
        <v>2</v>
      </c>
      <c r="AG98" s="51">
        <v>5</v>
      </c>
      <c r="AH98" s="51">
        <f t="shared" si="110"/>
        <v>9.6718749999999999E-3</v>
      </c>
      <c r="AI98" s="51">
        <f t="shared" si="111"/>
        <v>0.30967187500000004</v>
      </c>
      <c r="AJ98" s="55">
        <v>1.2252400000000001</v>
      </c>
      <c r="AK98" s="55">
        <f>+OF!$Q$20</f>
        <v>4.9563406298003071E-2</v>
      </c>
      <c r="AL98" s="53">
        <f t="shared" si="112"/>
        <v>49.563406298003073</v>
      </c>
      <c r="AM98" s="55">
        <f>+AJ98/Caudales!$X$7*'DISTRIBUCION DE CAUDALES'!AL98</f>
        <v>4.4520331614821735</v>
      </c>
      <c r="AN98" s="55">
        <f>+Caudales!$U$6*1000</f>
        <v>1.5919354838709681</v>
      </c>
      <c r="AO98" s="55">
        <f>+AJ98/Caudales!$X$7*'DISTRIBUCION DE CAUDALES'!AN98</f>
        <v>0.14299561096589261</v>
      </c>
      <c r="AP98" s="55">
        <f t="shared" si="115"/>
        <v>4.3090375505162806</v>
      </c>
      <c r="AQ98" s="131">
        <f t="shared" si="120"/>
        <v>4.2090375505162809</v>
      </c>
      <c r="AR98" s="173">
        <f t="shared" si="121"/>
        <v>0.97679296157722773</v>
      </c>
      <c r="AS98" s="50">
        <f t="shared" si="123"/>
        <v>0.1</v>
      </c>
      <c r="AT98" s="118">
        <f t="shared" si="124"/>
        <v>1.0229010416666666</v>
      </c>
      <c r="AU98" s="39">
        <f t="shared" si="114"/>
        <v>3.1861365088496143</v>
      </c>
      <c r="AV98" s="272" t="str">
        <f t="shared" si="118"/>
        <v>La Fuente SI tiene sufiencie oferta para usuarios futuros</v>
      </c>
    </row>
    <row r="99" spans="1:48" x14ac:dyDescent="0.2">
      <c r="A99" s="271">
        <v>2</v>
      </c>
      <c r="B99" s="51">
        <v>120</v>
      </c>
      <c r="C99" s="51" t="s">
        <v>333</v>
      </c>
      <c r="D99" s="51" t="s">
        <v>334</v>
      </c>
      <c r="E99" s="51" t="s">
        <v>335</v>
      </c>
      <c r="F99" s="51" t="s">
        <v>116</v>
      </c>
      <c r="G99" s="51">
        <v>0</v>
      </c>
      <c r="H99" s="99" t="s">
        <v>324</v>
      </c>
      <c r="I99" s="102" t="s">
        <v>272</v>
      </c>
      <c r="J99" s="105">
        <v>14</v>
      </c>
      <c r="K99" s="108" t="s">
        <v>204</v>
      </c>
      <c r="L99" s="51">
        <v>1111820</v>
      </c>
      <c r="M99" s="51">
        <v>1222130</v>
      </c>
      <c r="N99" s="51">
        <v>1728.74</v>
      </c>
      <c r="O99" s="51">
        <v>0</v>
      </c>
      <c r="P99" s="51">
        <v>0</v>
      </c>
      <c r="Q99" s="51">
        <v>0</v>
      </c>
      <c r="R99" s="51">
        <v>0</v>
      </c>
      <c r="S99" s="51">
        <v>0</v>
      </c>
      <c r="T99" s="51">
        <v>0</v>
      </c>
      <c r="U99" s="51">
        <v>3000</v>
      </c>
      <c r="V99" s="51">
        <f t="shared" si="102"/>
        <v>0</v>
      </c>
      <c r="W99" s="51">
        <f t="shared" si="103"/>
        <v>0</v>
      </c>
      <c r="X99" s="51">
        <f t="shared" si="104"/>
        <v>0</v>
      </c>
      <c r="Y99" s="51">
        <f t="shared" si="105"/>
        <v>0</v>
      </c>
      <c r="Z99" s="51">
        <f t="shared" si="106"/>
        <v>0</v>
      </c>
      <c r="AA99" s="51">
        <f t="shared" si="107"/>
        <v>0</v>
      </c>
      <c r="AB99" s="51">
        <f t="shared" si="108"/>
        <v>8.3333333333333329E-2</v>
      </c>
      <c r="AC99" s="51" t="s">
        <v>336</v>
      </c>
      <c r="AD99" s="51">
        <v>1</v>
      </c>
      <c r="AE99" s="51">
        <f t="shared" si="109"/>
        <v>0.1</v>
      </c>
      <c r="AF99" s="51">
        <v>4</v>
      </c>
      <c r="AG99" s="51">
        <v>15</v>
      </c>
      <c r="AH99" s="51">
        <f t="shared" si="110"/>
        <v>2.4717013888888886E-2</v>
      </c>
      <c r="AI99" s="51">
        <f t="shared" si="111"/>
        <v>0.20805034722222224</v>
      </c>
      <c r="AJ99" s="51">
        <v>4.2328999999999999</v>
      </c>
      <c r="AK99" s="51">
        <f>+OF!$Q$20</f>
        <v>4.9563406298003071E-2</v>
      </c>
      <c r="AL99" s="52">
        <f t="shared" si="112"/>
        <v>49.563406298003073</v>
      </c>
      <c r="AM99" s="51">
        <f>+AJ99/Caudales!$X$7*'DISTRIBUCION DE CAUDALES'!AL99</f>
        <v>15.380669231528428</v>
      </c>
      <c r="AN99" s="51">
        <f>+Caudales!$U$6*1000</f>
        <v>1.5919354838709681</v>
      </c>
      <c r="AO99" s="51">
        <f>+AJ99/Caudales!$X$7*'DISTRIBUCION DE CAUDALES'!AN99</f>
        <v>0.49401433323881588</v>
      </c>
      <c r="AP99" s="51">
        <f t="shared" si="115"/>
        <v>14.886654898289612</v>
      </c>
      <c r="AQ99" s="131">
        <f t="shared" si="120"/>
        <v>14.678604551067389</v>
      </c>
      <c r="AR99" s="173">
        <f t="shared" si="121"/>
        <v>0.98602437225530593</v>
      </c>
      <c r="AS99" s="50">
        <f t="shared" si="123"/>
        <v>0.20805034722222224</v>
      </c>
      <c r="AT99" s="118">
        <f t="shared" si="124"/>
        <v>1.2309513888888888</v>
      </c>
      <c r="AU99" s="39">
        <f t="shared" si="114"/>
        <v>13.447653162178501</v>
      </c>
      <c r="AV99" s="272" t="str">
        <f t="shared" si="118"/>
        <v>La Fuente SI tiene sufiencie oferta para usuarios futuros</v>
      </c>
    </row>
    <row r="100" spans="1:48" ht="13.5" thickBot="1" x14ac:dyDescent="0.25">
      <c r="A100" s="275">
        <v>3</v>
      </c>
      <c r="B100" s="276">
        <v>121</v>
      </c>
      <c r="C100" s="276" t="s">
        <v>333</v>
      </c>
      <c r="D100" s="276" t="s">
        <v>337</v>
      </c>
      <c r="E100" s="276" t="s">
        <v>338</v>
      </c>
      <c r="F100" s="276" t="s">
        <v>116</v>
      </c>
      <c r="G100" s="276">
        <v>0</v>
      </c>
      <c r="H100" s="178" t="s">
        <v>324</v>
      </c>
      <c r="I100" s="179" t="s">
        <v>272</v>
      </c>
      <c r="J100" s="180">
        <v>15</v>
      </c>
      <c r="K100" s="181" t="s">
        <v>204</v>
      </c>
      <c r="L100" s="276">
        <v>1111745</v>
      </c>
      <c r="M100" s="276">
        <v>1222181</v>
      </c>
      <c r="N100" s="276">
        <v>1743.36</v>
      </c>
      <c r="O100" s="276">
        <v>0</v>
      </c>
      <c r="P100" s="276">
        <v>0</v>
      </c>
      <c r="Q100" s="276">
        <v>0</v>
      </c>
      <c r="R100" s="276">
        <v>0</v>
      </c>
      <c r="S100" s="276">
        <v>0</v>
      </c>
      <c r="T100" s="276">
        <v>0</v>
      </c>
      <c r="U100" s="276">
        <v>0</v>
      </c>
      <c r="V100" s="276">
        <f t="shared" si="102"/>
        <v>0</v>
      </c>
      <c r="W100" s="276">
        <f t="shared" si="103"/>
        <v>0</v>
      </c>
      <c r="X100" s="276">
        <f t="shared" si="104"/>
        <v>0</v>
      </c>
      <c r="Y100" s="276">
        <f t="shared" si="105"/>
        <v>0</v>
      </c>
      <c r="Z100" s="276">
        <f t="shared" si="106"/>
        <v>0</v>
      </c>
      <c r="AA100" s="276">
        <f t="shared" si="107"/>
        <v>0</v>
      </c>
      <c r="AB100" s="276">
        <f t="shared" si="108"/>
        <v>0</v>
      </c>
      <c r="AC100" s="276" t="s">
        <v>339</v>
      </c>
      <c r="AD100" s="276">
        <v>0.318</v>
      </c>
      <c r="AE100" s="276">
        <f t="shared" si="109"/>
        <v>3.1800000000000002E-2</v>
      </c>
      <c r="AF100" s="276">
        <v>0</v>
      </c>
      <c r="AG100" s="276">
        <v>0</v>
      </c>
      <c r="AH100" s="276">
        <f t="shared" si="110"/>
        <v>0</v>
      </c>
      <c r="AI100" s="276">
        <f t="shared" si="111"/>
        <v>3.1800000000000002E-2</v>
      </c>
      <c r="AJ100" s="276">
        <v>4.2328999999999999</v>
      </c>
      <c r="AK100" s="276">
        <f>+OF!$Q$20</f>
        <v>4.9563406298003071E-2</v>
      </c>
      <c r="AL100" s="278">
        <f t="shared" si="112"/>
        <v>49.563406298003073</v>
      </c>
      <c r="AM100" s="276">
        <f>+AJ100/Caudales!$X$7*'DISTRIBUCION DE CAUDALES'!AL100</f>
        <v>15.380669231528428</v>
      </c>
      <c r="AN100" s="276">
        <f>+Caudales!$U$6*1000</f>
        <v>1.5919354838709681</v>
      </c>
      <c r="AO100" s="276">
        <f>+AJ100/Caudales!$X$7*'DISTRIBUCION DE CAUDALES'!AN100</f>
        <v>0.49401433323881588</v>
      </c>
      <c r="AP100" s="276">
        <f t="shared" si="115"/>
        <v>14.886654898289612</v>
      </c>
      <c r="AQ100" s="165">
        <f t="shared" si="120"/>
        <v>14.854854898289611</v>
      </c>
      <c r="AR100" s="166">
        <f t="shared" si="121"/>
        <v>0.99786385858896653</v>
      </c>
      <c r="AS100" s="183">
        <f t="shared" si="123"/>
        <v>3.1800000000000002E-2</v>
      </c>
      <c r="AT100" s="219">
        <f t="shared" si="124"/>
        <v>1.2627513888888888</v>
      </c>
      <c r="AU100" s="235">
        <f t="shared" si="114"/>
        <v>13.592103509400722</v>
      </c>
      <c r="AV100" s="279" t="str">
        <f t="shared" si="118"/>
        <v>La Fuente SI tiene sufiencie oferta para usuarios futuros</v>
      </c>
    </row>
    <row r="101" spans="1:48" x14ac:dyDescent="0.2">
      <c r="A101" s="259">
        <v>8</v>
      </c>
      <c r="B101" s="260">
        <v>183</v>
      </c>
      <c r="C101" s="260" t="s">
        <v>340</v>
      </c>
      <c r="D101" s="260" t="s">
        <v>341</v>
      </c>
      <c r="E101" s="260" t="s">
        <v>342</v>
      </c>
      <c r="F101" s="260" t="s">
        <v>116</v>
      </c>
      <c r="G101" s="260">
        <v>0</v>
      </c>
      <c r="H101" s="137" t="s">
        <v>343</v>
      </c>
      <c r="I101" s="138" t="s">
        <v>272</v>
      </c>
      <c r="J101" s="139">
        <v>1</v>
      </c>
      <c r="K101" s="140" t="s">
        <v>204</v>
      </c>
      <c r="L101" s="260">
        <v>1115149</v>
      </c>
      <c r="M101" s="260">
        <v>1226251</v>
      </c>
      <c r="N101" s="260">
        <v>1790</v>
      </c>
      <c r="O101" s="260">
        <v>0</v>
      </c>
      <c r="P101" s="260">
        <v>0</v>
      </c>
      <c r="Q101" s="260">
        <v>0</v>
      </c>
      <c r="R101" s="260">
        <v>0</v>
      </c>
      <c r="S101" s="260">
        <v>0</v>
      </c>
      <c r="T101" s="260">
        <v>0</v>
      </c>
      <c r="U101" s="260">
        <v>0</v>
      </c>
      <c r="V101" s="260">
        <f t="shared" si="102"/>
        <v>0</v>
      </c>
      <c r="W101" s="260">
        <f t="shared" si="103"/>
        <v>0</v>
      </c>
      <c r="X101" s="260">
        <f t="shared" si="104"/>
        <v>0</v>
      </c>
      <c r="Y101" s="260">
        <f t="shared" si="105"/>
        <v>0</v>
      </c>
      <c r="Z101" s="260">
        <f t="shared" si="106"/>
        <v>0</v>
      </c>
      <c r="AA101" s="260">
        <f t="shared" si="107"/>
        <v>0</v>
      </c>
      <c r="AB101" s="260">
        <f t="shared" si="108"/>
        <v>0</v>
      </c>
      <c r="AC101" s="260" t="s">
        <v>344</v>
      </c>
      <c r="AD101" s="260">
        <v>30</v>
      </c>
      <c r="AE101" s="260">
        <f t="shared" si="109"/>
        <v>3</v>
      </c>
      <c r="AF101" s="260">
        <v>0</v>
      </c>
      <c r="AG101" s="260">
        <v>5</v>
      </c>
      <c r="AH101" s="260">
        <f t="shared" si="110"/>
        <v>5.3732638888888892E-3</v>
      </c>
      <c r="AI101" s="260">
        <f t="shared" si="111"/>
        <v>3.005373263888889</v>
      </c>
      <c r="AJ101" s="268">
        <v>0.24670400000000001</v>
      </c>
      <c r="AK101" s="268">
        <f>+OF!$Q$20</f>
        <v>4.9563406298003071E-2</v>
      </c>
      <c r="AL101" s="269">
        <f t="shared" si="112"/>
        <v>49.563406298003073</v>
      </c>
      <c r="AM101" s="268">
        <f>+AJ101/Caudales!$X$7*'DISTRIBUCION DE CAUDALES'!AL101</f>
        <v>0.89642387537976087</v>
      </c>
      <c r="AN101" s="268">
        <f>+Caudales!$U$6*1000</f>
        <v>1.5919354838709681</v>
      </c>
      <c r="AO101" s="268">
        <f>+AJ101/Caudales!$X$7*'DISTRIBUCION DE CAUDALES'!AN101</f>
        <v>2.8792391048063703E-2</v>
      </c>
      <c r="AP101" s="268">
        <f t="shared" si="115"/>
        <v>0.86763148433169712</v>
      </c>
      <c r="AQ101" s="143">
        <f>+AP101-AS101</f>
        <v>0.66763148433169706</v>
      </c>
      <c r="AR101" s="144">
        <f>+AQ101/AP101</f>
        <v>0.76948738766199531</v>
      </c>
      <c r="AS101" s="145">
        <v>0.2</v>
      </c>
      <c r="AT101" s="146">
        <f>+AS101</f>
        <v>0.2</v>
      </c>
      <c r="AU101" s="262">
        <f t="shared" si="114"/>
        <v>0.46763148433169704</v>
      </c>
      <c r="AV101" s="270" t="str">
        <f>IF(AU101&gt;AO101,"La Fuente SI tiene sufiencie oferta para usuarios futuros", "La Fuente NO tiene sufiencie oferta para usuarios futuros")</f>
        <v>La Fuente SI tiene sufiencie oferta para usuarios futuros</v>
      </c>
    </row>
    <row r="102" spans="1:48" x14ac:dyDescent="0.2">
      <c r="A102" s="271">
        <v>16</v>
      </c>
      <c r="B102" s="51">
        <v>192</v>
      </c>
      <c r="C102" s="51" t="s">
        <v>340</v>
      </c>
      <c r="D102" s="51" t="s">
        <v>345</v>
      </c>
      <c r="E102" s="51" t="s">
        <v>346</v>
      </c>
      <c r="F102" s="51" t="s">
        <v>116</v>
      </c>
      <c r="G102" s="51">
        <v>0</v>
      </c>
      <c r="H102" s="99" t="s">
        <v>343</v>
      </c>
      <c r="I102" s="102" t="s">
        <v>272</v>
      </c>
      <c r="J102" s="105">
        <v>2</v>
      </c>
      <c r="K102" s="129" t="s">
        <v>204</v>
      </c>
      <c r="L102" s="51">
        <v>1115149</v>
      </c>
      <c r="M102" s="51">
        <v>1226251</v>
      </c>
      <c r="N102" s="51">
        <v>1790</v>
      </c>
      <c r="O102" s="51">
        <v>0</v>
      </c>
      <c r="P102" s="51">
        <v>0</v>
      </c>
      <c r="Q102" s="51">
        <v>0</v>
      </c>
      <c r="R102" s="51">
        <v>0</v>
      </c>
      <c r="S102" s="51">
        <v>0</v>
      </c>
      <c r="T102" s="51">
        <v>0</v>
      </c>
      <c r="U102" s="51">
        <v>0</v>
      </c>
      <c r="V102" s="51">
        <f t="shared" si="102"/>
        <v>0</v>
      </c>
      <c r="W102" s="51">
        <f t="shared" si="103"/>
        <v>0</v>
      </c>
      <c r="X102" s="51">
        <f t="shared" si="104"/>
        <v>0</v>
      </c>
      <c r="Y102" s="51">
        <f t="shared" si="105"/>
        <v>0</v>
      </c>
      <c r="Z102" s="51">
        <f t="shared" si="106"/>
        <v>0</v>
      </c>
      <c r="AA102" s="51">
        <f t="shared" si="107"/>
        <v>0</v>
      </c>
      <c r="AB102" s="51">
        <f t="shared" si="108"/>
        <v>0</v>
      </c>
      <c r="AC102" s="51" t="s">
        <v>58</v>
      </c>
      <c r="AD102" s="51">
        <v>0</v>
      </c>
      <c r="AE102" s="51">
        <f t="shared" si="109"/>
        <v>0</v>
      </c>
      <c r="AF102" s="51">
        <v>0</v>
      </c>
      <c r="AG102" s="51">
        <v>5</v>
      </c>
      <c r="AH102" s="51">
        <f t="shared" si="110"/>
        <v>5.3732638888888892E-3</v>
      </c>
      <c r="AI102" s="51">
        <f t="shared" si="111"/>
        <v>5.3732638888888892E-3</v>
      </c>
      <c r="AJ102" s="51">
        <v>0.24670400000000001</v>
      </c>
      <c r="AK102" s="51">
        <f>+OF!$Q$20</f>
        <v>4.9563406298003071E-2</v>
      </c>
      <c r="AL102" s="52">
        <f t="shared" si="112"/>
        <v>49.563406298003073</v>
      </c>
      <c r="AM102" s="51">
        <f>+AJ102/Caudales!$X$7*'DISTRIBUCION DE CAUDALES'!AL102</f>
        <v>0.89642387537976087</v>
      </c>
      <c r="AN102" s="51">
        <f>+Caudales!$U$6*1000</f>
        <v>1.5919354838709681</v>
      </c>
      <c r="AO102" s="51">
        <f>+AJ102/Caudales!$X$7*'DISTRIBUCION DE CAUDALES'!AN102</f>
        <v>2.8792391048063703E-2</v>
      </c>
      <c r="AP102" s="51">
        <f t="shared" si="115"/>
        <v>0.86763148433169712</v>
      </c>
      <c r="AQ102" s="131">
        <f t="shared" ref="AQ102:AQ125" si="125">+AP102-AS102</f>
        <v>0.8622582204428082</v>
      </c>
      <c r="AR102" s="173">
        <f t="shared" ref="AR102:AR125" si="126">+AQ102/AP102</f>
        <v>0.99380697452095379</v>
      </c>
      <c r="AS102" s="50">
        <f>IF(G102=0,AI102,IF(AI102&lt;G102,AI102,G102))</f>
        <v>5.3732638888888892E-3</v>
      </c>
      <c r="AT102" s="118">
        <f>+AS102+AT101</f>
        <v>0.20537326388888891</v>
      </c>
      <c r="AU102" s="40">
        <f t="shared" si="114"/>
        <v>0.65688495655391932</v>
      </c>
      <c r="AV102" s="280" t="str">
        <f t="shared" ref="AV102:AV125" si="127">IF(AU102&gt;AO102,"La Fuente SI tiene sufiencie oferta para usuarios futuros", "La Fuente NO tiene sufiencie oferta para usuarios futuros")</f>
        <v>La Fuente SI tiene sufiencie oferta para usuarios futuros</v>
      </c>
    </row>
    <row r="103" spans="1:48" x14ac:dyDescent="0.2">
      <c r="A103" s="271">
        <v>21</v>
      </c>
      <c r="B103" s="51">
        <v>198</v>
      </c>
      <c r="C103" s="51" t="s">
        <v>340</v>
      </c>
      <c r="D103" s="51" t="s">
        <v>347</v>
      </c>
      <c r="E103" s="51" t="s">
        <v>348</v>
      </c>
      <c r="F103" s="51" t="s">
        <v>116</v>
      </c>
      <c r="G103" s="51">
        <v>0</v>
      </c>
      <c r="H103" s="99" t="s">
        <v>343</v>
      </c>
      <c r="I103" s="102" t="s">
        <v>272</v>
      </c>
      <c r="J103" s="105">
        <v>3</v>
      </c>
      <c r="K103" s="129" t="s">
        <v>204</v>
      </c>
      <c r="L103" s="51">
        <v>1115149</v>
      </c>
      <c r="M103" s="51">
        <v>1226251</v>
      </c>
      <c r="N103" s="51">
        <v>1790</v>
      </c>
      <c r="O103" s="51">
        <v>0</v>
      </c>
      <c r="P103" s="51">
        <v>0</v>
      </c>
      <c r="Q103" s="51">
        <v>0</v>
      </c>
      <c r="R103" s="51">
        <v>0</v>
      </c>
      <c r="S103" s="51">
        <v>0</v>
      </c>
      <c r="T103" s="51">
        <v>0</v>
      </c>
      <c r="U103" s="51">
        <v>0</v>
      </c>
      <c r="V103" s="51">
        <f t="shared" si="102"/>
        <v>0</v>
      </c>
      <c r="W103" s="51">
        <f t="shared" si="103"/>
        <v>0</v>
      </c>
      <c r="X103" s="51">
        <f t="shared" si="104"/>
        <v>0</v>
      </c>
      <c r="Y103" s="51">
        <f t="shared" si="105"/>
        <v>0</v>
      </c>
      <c r="Z103" s="51">
        <f t="shared" si="106"/>
        <v>0</v>
      </c>
      <c r="AA103" s="51">
        <f t="shared" si="107"/>
        <v>0</v>
      </c>
      <c r="AB103" s="51">
        <f t="shared" si="108"/>
        <v>0</v>
      </c>
      <c r="AC103" s="51" t="s">
        <v>349</v>
      </c>
      <c r="AD103" s="51">
        <v>0</v>
      </c>
      <c r="AE103" s="51">
        <f t="shared" si="109"/>
        <v>0</v>
      </c>
      <c r="AF103" s="51">
        <v>0</v>
      </c>
      <c r="AG103" s="51">
        <v>5</v>
      </c>
      <c r="AH103" s="51">
        <f t="shared" si="110"/>
        <v>5.3732638888888892E-3</v>
      </c>
      <c r="AI103" s="51">
        <f t="shared" si="111"/>
        <v>5.3732638888888892E-3</v>
      </c>
      <c r="AJ103" s="51">
        <v>0.24670400000000001</v>
      </c>
      <c r="AK103" s="51">
        <f>+OF!$Q$20</f>
        <v>4.9563406298003071E-2</v>
      </c>
      <c r="AL103" s="52">
        <f t="shared" si="112"/>
        <v>49.563406298003073</v>
      </c>
      <c r="AM103" s="51">
        <f>+AJ103/Caudales!$X$7*'DISTRIBUCION DE CAUDALES'!AL103</f>
        <v>0.89642387537976087</v>
      </c>
      <c r="AN103" s="51">
        <f>+Caudales!$U$6*1000</f>
        <v>1.5919354838709681</v>
      </c>
      <c r="AO103" s="51">
        <f>+AJ103/Caudales!$X$7*'DISTRIBUCION DE CAUDALES'!AN103</f>
        <v>2.8792391048063703E-2</v>
      </c>
      <c r="AP103" s="51">
        <f t="shared" si="115"/>
        <v>0.86763148433169712</v>
      </c>
      <c r="AQ103" s="131">
        <f t="shared" si="125"/>
        <v>0.8622582204428082</v>
      </c>
      <c r="AR103" s="173">
        <f t="shared" si="126"/>
        <v>0.99380697452095379</v>
      </c>
      <c r="AS103" s="50">
        <f>IF(G103=0,AI103,IF(AI103&lt;G103,AI103,G103))</f>
        <v>5.3732638888888892E-3</v>
      </c>
      <c r="AT103" s="119">
        <f>+AS103+AT102</f>
        <v>0.2107465277777778</v>
      </c>
      <c r="AU103" s="40">
        <f t="shared" si="114"/>
        <v>0.6515116926650304</v>
      </c>
      <c r="AV103" s="280" t="str">
        <f t="shared" si="127"/>
        <v>La Fuente SI tiene sufiencie oferta para usuarios futuros</v>
      </c>
    </row>
    <row r="104" spans="1:48" x14ac:dyDescent="0.2">
      <c r="A104" s="271">
        <v>22</v>
      </c>
      <c r="B104" s="51">
        <v>199</v>
      </c>
      <c r="C104" s="51" t="s">
        <v>340</v>
      </c>
      <c r="D104" s="51" t="s">
        <v>350</v>
      </c>
      <c r="E104" s="51" t="s">
        <v>351</v>
      </c>
      <c r="F104" s="51" t="s">
        <v>116</v>
      </c>
      <c r="G104" s="51">
        <v>0</v>
      </c>
      <c r="H104" s="99" t="s">
        <v>343</v>
      </c>
      <c r="I104" s="102" t="s">
        <v>272</v>
      </c>
      <c r="J104" s="105">
        <v>4</v>
      </c>
      <c r="K104" s="129" t="s">
        <v>204</v>
      </c>
      <c r="L104" s="51">
        <v>1115149</v>
      </c>
      <c r="M104" s="51">
        <v>1226251</v>
      </c>
      <c r="N104" s="51">
        <v>1802</v>
      </c>
      <c r="O104" s="51">
        <v>0</v>
      </c>
      <c r="P104" s="51">
        <v>0</v>
      </c>
      <c r="Q104" s="51">
        <v>0</v>
      </c>
      <c r="R104" s="51">
        <v>0</v>
      </c>
      <c r="S104" s="51">
        <v>0</v>
      </c>
      <c r="T104" s="51">
        <v>0</v>
      </c>
      <c r="U104" s="51">
        <v>0</v>
      </c>
      <c r="V104" s="51">
        <f t="shared" si="102"/>
        <v>0</v>
      </c>
      <c r="W104" s="51">
        <f t="shared" si="103"/>
        <v>0</v>
      </c>
      <c r="X104" s="51">
        <f t="shared" si="104"/>
        <v>0</v>
      </c>
      <c r="Y104" s="51">
        <f t="shared" si="105"/>
        <v>0</v>
      </c>
      <c r="Z104" s="51">
        <f t="shared" si="106"/>
        <v>0</v>
      </c>
      <c r="AA104" s="51">
        <f t="shared" si="107"/>
        <v>0</v>
      </c>
      <c r="AB104" s="51">
        <f t="shared" si="108"/>
        <v>0</v>
      </c>
      <c r="AC104" s="51" t="s">
        <v>58</v>
      </c>
      <c r="AD104" s="51">
        <v>0</v>
      </c>
      <c r="AE104" s="51">
        <f t="shared" si="109"/>
        <v>0</v>
      </c>
      <c r="AF104" s="51">
        <v>4</v>
      </c>
      <c r="AG104" s="51">
        <v>2</v>
      </c>
      <c r="AH104" s="51">
        <f t="shared" si="110"/>
        <v>1.0746527777777778E-2</v>
      </c>
      <c r="AI104" s="51">
        <f t="shared" si="111"/>
        <v>1.0746527777777778E-2</v>
      </c>
      <c r="AJ104" s="55">
        <v>0.24670400000000001</v>
      </c>
      <c r="AK104" s="55">
        <f>+OF!$Q$20</f>
        <v>4.9563406298003071E-2</v>
      </c>
      <c r="AL104" s="53">
        <f t="shared" si="112"/>
        <v>49.563406298003073</v>
      </c>
      <c r="AM104" s="55">
        <f>+AJ104/Caudales!$X$7*'DISTRIBUCION DE CAUDALES'!AL104</f>
        <v>0.89642387537976087</v>
      </c>
      <c r="AN104" s="55">
        <f>+Caudales!$U$6*1000</f>
        <v>1.5919354838709681</v>
      </c>
      <c r="AO104" s="55">
        <f>+AJ104/Caudales!$X$7*'DISTRIBUCION DE CAUDALES'!AN104</f>
        <v>2.8792391048063703E-2</v>
      </c>
      <c r="AP104" s="55">
        <f t="shared" si="115"/>
        <v>0.86763148433169712</v>
      </c>
      <c r="AQ104" s="131">
        <f t="shared" si="125"/>
        <v>0.85688495655391939</v>
      </c>
      <c r="AR104" s="173">
        <f t="shared" si="126"/>
        <v>0.98761394904190758</v>
      </c>
      <c r="AS104" s="50">
        <f>IF(G104=0,AI104,IF(AI104&lt;G104,AI104,G104))</f>
        <v>1.0746527777777778E-2</v>
      </c>
      <c r="AT104" s="118">
        <f>+AT103+AS104</f>
        <v>0.2214930555555556</v>
      </c>
      <c r="AU104" s="40">
        <f t="shared" si="114"/>
        <v>0.63539190099836373</v>
      </c>
      <c r="AV104" s="280" t="str">
        <f t="shared" si="127"/>
        <v>La Fuente SI tiene sufiencie oferta para usuarios futuros</v>
      </c>
    </row>
    <row r="105" spans="1:48" x14ac:dyDescent="0.2">
      <c r="A105" s="271">
        <v>11</v>
      </c>
      <c r="B105" s="51">
        <v>187</v>
      </c>
      <c r="C105" s="51" t="s">
        <v>352</v>
      </c>
      <c r="D105" s="51" t="s">
        <v>353</v>
      </c>
      <c r="E105" s="51" t="s">
        <v>354</v>
      </c>
      <c r="F105" s="51" t="s">
        <v>51</v>
      </c>
      <c r="G105" s="51">
        <v>0</v>
      </c>
      <c r="H105" s="99" t="s">
        <v>343</v>
      </c>
      <c r="I105" s="102" t="s">
        <v>272</v>
      </c>
      <c r="J105" s="105">
        <v>5</v>
      </c>
      <c r="K105" s="129" t="s">
        <v>204</v>
      </c>
      <c r="L105" s="51">
        <v>1114638</v>
      </c>
      <c r="M105" s="51">
        <v>1226054</v>
      </c>
      <c r="N105" s="51">
        <v>1795</v>
      </c>
      <c r="O105" s="51">
        <v>0</v>
      </c>
      <c r="P105" s="51">
        <v>0</v>
      </c>
      <c r="Q105" s="51">
        <v>0</v>
      </c>
      <c r="R105" s="51">
        <v>0</v>
      </c>
      <c r="S105" s="51">
        <v>0</v>
      </c>
      <c r="T105" s="51">
        <v>0</v>
      </c>
      <c r="U105" s="51">
        <v>0</v>
      </c>
      <c r="V105" s="51">
        <f t="shared" si="102"/>
        <v>0</v>
      </c>
      <c r="W105" s="51">
        <f t="shared" si="103"/>
        <v>0</v>
      </c>
      <c r="X105" s="51">
        <f t="shared" si="104"/>
        <v>0</v>
      </c>
      <c r="Y105" s="51">
        <f t="shared" si="105"/>
        <v>0</v>
      </c>
      <c r="Z105" s="51">
        <f t="shared" si="106"/>
        <v>0</v>
      </c>
      <c r="AA105" s="51">
        <f t="shared" si="107"/>
        <v>0</v>
      </c>
      <c r="AB105" s="51">
        <f t="shared" si="108"/>
        <v>0</v>
      </c>
      <c r="AC105" s="51" t="s">
        <v>58</v>
      </c>
      <c r="AD105" s="51">
        <v>1.5</v>
      </c>
      <c r="AE105" s="51">
        <f t="shared" si="109"/>
        <v>0.15000000000000002</v>
      </c>
      <c r="AF105" s="51">
        <v>0</v>
      </c>
      <c r="AG105" s="51">
        <v>7</v>
      </c>
      <c r="AH105" s="51">
        <f t="shared" si="110"/>
        <v>7.5225694444444437E-3</v>
      </c>
      <c r="AI105" s="51">
        <f t="shared" si="111"/>
        <v>0.15752256944444445</v>
      </c>
      <c r="AJ105" s="55">
        <v>0.38144600000000001</v>
      </c>
      <c r="AK105" s="55">
        <f>+OF!$Q$20</f>
        <v>4.9563406298003071E-2</v>
      </c>
      <c r="AL105" s="53">
        <f t="shared" si="112"/>
        <v>49.563406298003073</v>
      </c>
      <c r="AM105" s="55">
        <f>+AJ105/Caudales!$X$7*'DISTRIBUCION DE CAUDALES'!AL105</f>
        <v>1.3860225272719868</v>
      </c>
      <c r="AN105" s="55">
        <f>+Caudales!$U$6*1000</f>
        <v>1.5919354838709681</v>
      </c>
      <c r="AO105" s="55">
        <f>+AJ105/Caudales!$X$7*'DISTRIBUCION DE CAUDALES'!AN105</f>
        <v>4.4517893490659689E-2</v>
      </c>
      <c r="AP105" s="55">
        <f t="shared" si="115"/>
        <v>1.3415046337813272</v>
      </c>
      <c r="AQ105" s="131">
        <f t="shared" si="125"/>
        <v>1.1839820643368828</v>
      </c>
      <c r="AR105" s="173">
        <f t="shared" si="126"/>
        <v>0.88257769263127162</v>
      </c>
      <c r="AS105" s="50">
        <f>IF(G105=0,AI105,IF(AI105&lt;G105,AI105,G105))</f>
        <v>0.15752256944444445</v>
      </c>
      <c r="AT105" s="118">
        <f>+AT104+AS105</f>
        <v>0.37901562500000008</v>
      </c>
      <c r="AU105" s="40">
        <f t="shared" si="114"/>
        <v>0.80496643933688272</v>
      </c>
      <c r="AV105" s="280" t="str">
        <f t="shared" si="127"/>
        <v>La Fuente SI tiene sufiencie oferta para usuarios futuros</v>
      </c>
    </row>
    <row r="106" spans="1:48" x14ac:dyDescent="0.2">
      <c r="A106" s="271">
        <v>10</v>
      </c>
      <c r="B106" s="51">
        <v>186</v>
      </c>
      <c r="C106" s="51" t="s">
        <v>340</v>
      </c>
      <c r="D106" s="51" t="s">
        <v>355</v>
      </c>
      <c r="E106" s="51" t="s">
        <v>356</v>
      </c>
      <c r="F106" s="51" t="s">
        <v>51</v>
      </c>
      <c r="G106" s="51">
        <v>0</v>
      </c>
      <c r="H106" s="99" t="s">
        <v>343</v>
      </c>
      <c r="I106" s="102" t="s">
        <v>272</v>
      </c>
      <c r="J106" s="105">
        <v>6</v>
      </c>
      <c r="K106" s="108" t="s">
        <v>60</v>
      </c>
      <c r="L106" s="51">
        <v>1114135</v>
      </c>
      <c r="M106" s="51">
        <v>1225659</v>
      </c>
      <c r="N106" s="51">
        <v>1813</v>
      </c>
      <c r="O106" s="51">
        <v>0</v>
      </c>
      <c r="P106" s="51">
        <v>0</v>
      </c>
      <c r="Q106" s="51">
        <v>0</v>
      </c>
      <c r="R106" s="51">
        <v>0</v>
      </c>
      <c r="S106" s="51">
        <v>0</v>
      </c>
      <c r="T106" s="51">
        <v>0</v>
      </c>
      <c r="U106" s="51">
        <v>0</v>
      </c>
      <c r="V106" s="51">
        <f t="shared" si="102"/>
        <v>0</v>
      </c>
      <c r="W106" s="51">
        <f t="shared" si="103"/>
        <v>0</v>
      </c>
      <c r="X106" s="51">
        <f t="shared" si="104"/>
        <v>0</v>
      </c>
      <c r="Y106" s="51">
        <f t="shared" si="105"/>
        <v>0</v>
      </c>
      <c r="Z106" s="51">
        <f t="shared" si="106"/>
        <v>0</v>
      </c>
      <c r="AA106" s="51">
        <f t="shared" si="107"/>
        <v>0</v>
      </c>
      <c r="AB106" s="51">
        <f t="shared" si="108"/>
        <v>0</v>
      </c>
      <c r="AC106" s="51" t="s">
        <v>357</v>
      </c>
      <c r="AD106" s="51">
        <v>70</v>
      </c>
      <c r="AE106" s="51">
        <f t="shared" si="109"/>
        <v>7</v>
      </c>
      <c r="AF106" s="51">
        <v>0</v>
      </c>
      <c r="AG106" s="51">
        <v>7</v>
      </c>
      <c r="AH106" s="51">
        <f t="shared" si="110"/>
        <v>7.5225694444444437E-3</v>
      </c>
      <c r="AI106" s="51">
        <f t="shared" si="111"/>
        <v>7.0075225694444443</v>
      </c>
      <c r="AJ106" s="55">
        <v>0.62907800000000003</v>
      </c>
      <c r="AK106" s="55">
        <f>+OF!$Q$20</f>
        <v>4.9563406298003071E-2</v>
      </c>
      <c r="AL106" s="53">
        <f t="shared" si="112"/>
        <v>49.563406298003073</v>
      </c>
      <c r="AM106" s="55">
        <f>+AJ106/Caudales!$X$7*'DISTRIBUCION DE CAUDALES'!AL106</f>
        <v>2.2858183842829836</v>
      </c>
      <c r="AN106" s="55">
        <f>+Caudales!$U$6*1000</f>
        <v>1.5919354838709681</v>
      </c>
      <c r="AO106" s="55">
        <f>+AJ106/Caudales!$X$7*'DISTRIBUCION DE CAUDALES'!AN106</f>
        <v>7.3418589790736344E-2</v>
      </c>
      <c r="AP106" s="55">
        <f t="shared" si="115"/>
        <v>2.2123997944922471</v>
      </c>
      <c r="AQ106" s="131">
        <f t="shared" si="125"/>
        <v>2.112399794492247</v>
      </c>
      <c r="AR106" s="173">
        <f t="shared" si="126"/>
        <v>0.95480021276039284</v>
      </c>
      <c r="AS106" s="50">
        <v>0.1</v>
      </c>
      <c r="AT106" s="118">
        <f>+AT105+AS106</f>
        <v>0.47901562500000006</v>
      </c>
      <c r="AU106" s="40">
        <f t="shared" si="114"/>
        <v>1.6333841694922469</v>
      </c>
      <c r="AV106" s="280" t="str">
        <f t="shared" si="127"/>
        <v>La Fuente SI tiene sufiencie oferta para usuarios futuros</v>
      </c>
    </row>
    <row r="107" spans="1:48" x14ac:dyDescent="0.2">
      <c r="A107" s="271">
        <v>24</v>
      </c>
      <c r="B107" s="51">
        <v>201</v>
      </c>
      <c r="C107" s="51" t="s">
        <v>352</v>
      </c>
      <c r="D107" s="51" t="s">
        <v>358</v>
      </c>
      <c r="E107" s="51" t="s">
        <v>359</v>
      </c>
      <c r="F107" s="51" t="s">
        <v>51</v>
      </c>
      <c r="G107" s="51">
        <v>0.38800000000000001</v>
      </c>
      <c r="H107" s="99" t="s">
        <v>343</v>
      </c>
      <c r="I107" s="102" t="s">
        <v>272</v>
      </c>
      <c r="J107" s="105">
        <v>7</v>
      </c>
      <c r="K107" s="108" t="s">
        <v>204</v>
      </c>
      <c r="L107" s="51">
        <v>1113970</v>
      </c>
      <c r="M107" s="51">
        <v>1225793</v>
      </c>
      <c r="N107" s="51">
        <v>1793.01</v>
      </c>
      <c r="O107" s="51">
        <v>0</v>
      </c>
      <c r="P107" s="51">
        <v>0</v>
      </c>
      <c r="Q107" s="51">
        <v>0</v>
      </c>
      <c r="R107" s="51">
        <v>0</v>
      </c>
      <c r="S107" s="51">
        <v>0</v>
      </c>
      <c r="T107" s="51">
        <v>0</v>
      </c>
      <c r="U107" s="51">
        <v>0</v>
      </c>
      <c r="V107" s="51">
        <f t="shared" si="102"/>
        <v>0</v>
      </c>
      <c r="W107" s="51">
        <f t="shared" si="103"/>
        <v>0</v>
      </c>
      <c r="X107" s="51">
        <f t="shared" si="104"/>
        <v>0</v>
      </c>
      <c r="Y107" s="51">
        <f t="shared" si="105"/>
        <v>0</v>
      </c>
      <c r="Z107" s="51">
        <f t="shared" si="106"/>
        <v>0</v>
      </c>
      <c r="AA107" s="51">
        <f t="shared" si="107"/>
        <v>0</v>
      </c>
      <c r="AB107" s="51">
        <f t="shared" si="108"/>
        <v>0</v>
      </c>
      <c r="AC107" s="51" t="s">
        <v>58</v>
      </c>
      <c r="AD107" s="51">
        <v>0</v>
      </c>
      <c r="AE107" s="51">
        <f t="shared" si="109"/>
        <v>0</v>
      </c>
      <c r="AF107" s="51">
        <v>0</v>
      </c>
      <c r="AG107" s="51">
        <v>5</v>
      </c>
      <c r="AH107" s="51">
        <f t="shared" si="110"/>
        <v>5.3732638888888892E-3</v>
      </c>
      <c r="AI107" s="55">
        <f t="shared" si="111"/>
        <v>5.3732638888888892E-3</v>
      </c>
      <c r="AJ107" s="55">
        <v>0.73030300000000004</v>
      </c>
      <c r="AK107" s="55">
        <f>+OF!$Q$20</f>
        <v>4.9563406298003071E-2</v>
      </c>
      <c r="AL107" s="53">
        <f t="shared" si="112"/>
        <v>49.563406298003073</v>
      </c>
      <c r="AM107" s="55">
        <f>+AJ107/Caudales!$X$7*'DISTRIBUCION DE CAUDALES'!AL107</f>
        <v>2.653629634953083</v>
      </c>
      <c r="AN107" s="55">
        <f>+Caudales!$U$6*1000</f>
        <v>1.5919354838709681</v>
      </c>
      <c r="AO107" s="55">
        <f>+AJ107/Caudales!$X$7*'DISTRIBUCION DE CAUDALES'!AN107</f>
        <v>8.523238196208438E-2</v>
      </c>
      <c r="AP107" s="55">
        <f t="shared" si="115"/>
        <v>2.5683972529909989</v>
      </c>
      <c r="AQ107" s="131">
        <f t="shared" si="125"/>
        <v>2.5630239891021098</v>
      </c>
      <c r="AR107" s="173">
        <f t="shared" si="126"/>
        <v>0.99790793114942333</v>
      </c>
      <c r="AS107" s="50">
        <f>IF(G107=0,AI107,IF(AI107&lt;G107,AI107,G107))</f>
        <v>5.3732638888888892E-3</v>
      </c>
      <c r="AT107" s="118">
        <f t="shared" ref="AT107:AT110" si="128">+AT106+AS107</f>
        <v>0.48438888888888892</v>
      </c>
      <c r="AU107" s="40">
        <f t="shared" ref="AU107:AU125" si="129">+AQ107-AT107</f>
        <v>2.0786351002132211</v>
      </c>
      <c r="AV107" s="280" t="str">
        <f t="shared" si="127"/>
        <v>La Fuente SI tiene sufiencie oferta para usuarios futuros</v>
      </c>
    </row>
    <row r="108" spans="1:48" x14ac:dyDescent="0.2">
      <c r="A108" s="271">
        <v>32</v>
      </c>
      <c r="B108" s="51">
        <v>242</v>
      </c>
      <c r="C108" s="51" t="s">
        <v>360</v>
      </c>
      <c r="D108" s="51" t="s">
        <v>361</v>
      </c>
      <c r="E108" s="51" t="s">
        <v>58</v>
      </c>
      <c r="F108" s="51" t="s">
        <v>116</v>
      </c>
      <c r="G108" s="51">
        <v>0</v>
      </c>
      <c r="H108" s="99" t="s">
        <v>343</v>
      </c>
      <c r="I108" s="102" t="s">
        <v>272</v>
      </c>
      <c r="J108" s="105">
        <v>8</v>
      </c>
      <c r="K108" s="108" t="s">
        <v>204</v>
      </c>
      <c r="L108" s="51">
        <v>1113974.7</v>
      </c>
      <c r="M108" s="51">
        <v>1225788.3400000001</v>
      </c>
      <c r="N108" s="51">
        <v>1792.06</v>
      </c>
      <c r="O108" s="51">
        <v>0</v>
      </c>
      <c r="P108" s="51">
        <v>0</v>
      </c>
      <c r="Q108" s="51">
        <v>0</v>
      </c>
      <c r="R108" s="51">
        <v>0</v>
      </c>
      <c r="S108" s="51">
        <v>0</v>
      </c>
      <c r="T108" s="51">
        <v>0</v>
      </c>
      <c r="U108" s="51">
        <v>0</v>
      </c>
      <c r="V108" s="51">
        <f t="shared" si="102"/>
        <v>0</v>
      </c>
      <c r="W108" s="51">
        <f t="shared" si="103"/>
        <v>0</v>
      </c>
      <c r="X108" s="51">
        <f t="shared" si="104"/>
        <v>0</v>
      </c>
      <c r="Y108" s="51">
        <f t="shared" si="105"/>
        <v>0</v>
      </c>
      <c r="Z108" s="51">
        <f t="shared" si="106"/>
        <v>0</v>
      </c>
      <c r="AA108" s="51">
        <f t="shared" si="107"/>
        <v>0</v>
      </c>
      <c r="AB108" s="51">
        <f t="shared" si="108"/>
        <v>0</v>
      </c>
      <c r="AC108" s="51" t="s">
        <v>362</v>
      </c>
      <c r="AD108" s="51">
        <v>9</v>
      </c>
      <c r="AE108" s="51">
        <f t="shared" si="109"/>
        <v>0.9</v>
      </c>
      <c r="AF108" s="51">
        <v>4</v>
      </c>
      <c r="AG108" s="51">
        <v>6</v>
      </c>
      <c r="AH108" s="51">
        <f t="shared" si="110"/>
        <v>1.5045138888888887E-2</v>
      </c>
      <c r="AI108" s="51">
        <f t="shared" si="111"/>
        <v>0.91504513888888894</v>
      </c>
      <c r="AJ108" s="55">
        <v>0.73030300000000004</v>
      </c>
      <c r="AK108" s="55">
        <f>+OF!$Q$20</f>
        <v>4.9563406298003071E-2</v>
      </c>
      <c r="AL108" s="53">
        <f t="shared" si="112"/>
        <v>49.563406298003073</v>
      </c>
      <c r="AM108" s="55">
        <f>+AJ108/Caudales!$X$7*'DISTRIBUCION DE CAUDALES'!AL108</f>
        <v>2.653629634953083</v>
      </c>
      <c r="AN108" s="55">
        <f>+Caudales!$U$6*1000</f>
        <v>1.5919354838709681</v>
      </c>
      <c r="AO108" s="55">
        <f>+AJ108/Caudales!$X$7*'DISTRIBUCION DE CAUDALES'!AN108</f>
        <v>8.523238196208438E-2</v>
      </c>
      <c r="AP108" s="55">
        <f t="shared" si="115"/>
        <v>2.5683972529909989</v>
      </c>
      <c r="AQ108" s="131">
        <f t="shared" si="125"/>
        <v>1.6533521141021099</v>
      </c>
      <c r="AR108" s="173">
        <f t="shared" si="126"/>
        <v>0.64372912413635264</v>
      </c>
      <c r="AS108" s="50">
        <f>IF(G108=0,AI108,IF(AI108&lt;G108,AI108,G108))</f>
        <v>0.91504513888888894</v>
      </c>
      <c r="AT108" s="118">
        <f t="shared" si="128"/>
        <v>1.3994340277777779</v>
      </c>
      <c r="AU108" s="40">
        <f t="shared" si="129"/>
        <v>0.25391808632433199</v>
      </c>
      <c r="AV108" s="280" t="str">
        <f t="shared" si="127"/>
        <v>La Fuente SI tiene sufiencie oferta para usuarios futuros</v>
      </c>
    </row>
    <row r="109" spans="1:48" x14ac:dyDescent="0.2">
      <c r="A109" s="271">
        <v>33</v>
      </c>
      <c r="B109" s="51">
        <v>244</v>
      </c>
      <c r="C109" s="51" t="s">
        <v>363</v>
      </c>
      <c r="D109" s="51" t="s">
        <v>364</v>
      </c>
      <c r="E109" s="51" t="s">
        <v>58</v>
      </c>
      <c r="F109" s="51" t="s">
        <v>51</v>
      </c>
      <c r="G109" s="51">
        <v>0.50700000000000001</v>
      </c>
      <c r="H109" s="99" t="s">
        <v>343</v>
      </c>
      <c r="I109" s="102" t="s">
        <v>272</v>
      </c>
      <c r="J109" s="105">
        <v>9</v>
      </c>
      <c r="K109" s="108" t="s">
        <v>204</v>
      </c>
      <c r="L109" s="51">
        <v>1113974.7</v>
      </c>
      <c r="M109" s="51">
        <v>1225788.3400000001</v>
      </c>
      <c r="N109" s="51">
        <v>1792.06</v>
      </c>
      <c r="O109" s="51">
        <v>0</v>
      </c>
      <c r="P109" s="51">
        <v>0</v>
      </c>
      <c r="Q109" s="51">
        <v>0</v>
      </c>
      <c r="R109" s="51">
        <v>0</v>
      </c>
      <c r="S109" s="51">
        <v>0</v>
      </c>
      <c r="T109" s="51">
        <v>0</v>
      </c>
      <c r="U109" s="51">
        <v>0</v>
      </c>
      <c r="V109" s="51">
        <f t="shared" si="102"/>
        <v>0</v>
      </c>
      <c r="W109" s="51">
        <f t="shared" si="103"/>
        <v>0</v>
      </c>
      <c r="X109" s="51">
        <f t="shared" si="104"/>
        <v>0</v>
      </c>
      <c r="Y109" s="51">
        <f t="shared" si="105"/>
        <v>0</v>
      </c>
      <c r="Z109" s="51">
        <f t="shared" si="106"/>
        <v>0</v>
      </c>
      <c r="AA109" s="51">
        <f t="shared" si="107"/>
        <v>0</v>
      </c>
      <c r="AB109" s="51">
        <f t="shared" si="108"/>
        <v>0</v>
      </c>
      <c r="AC109" s="51" t="s">
        <v>365</v>
      </c>
      <c r="AD109" s="51">
        <v>7</v>
      </c>
      <c r="AE109" s="51">
        <f t="shared" si="109"/>
        <v>0.70000000000000007</v>
      </c>
      <c r="AF109" s="51">
        <v>4</v>
      </c>
      <c r="AG109" s="51">
        <v>10</v>
      </c>
      <c r="AH109" s="51">
        <f t="shared" si="110"/>
        <v>1.934375E-2</v>
      </c>
      <c r="AI109" s="51">
        <f t="shared" si="111"/>
        <v>0.71934375000000006</v>
      </c>
      <c r="AJ109" s="51">
        <v>0.73030300000000004</v>
      </c>
      <c r="AK109" s="51">
        <f>+OF!$Q$20</f>
        <v>4.9563406298003071E-2</v>
      </c>
      <c r="AL109" s="52">
        <f t="shared" si="112"/>
        <v>49.563406298003073</v>
      </c>
      <c r="AM109" s="51">
        <f>+AJ109/Caudales!$X$7*'DISTRIBUCION DE CAUDALES'!AL109</f>
        <v>2.653629634953083</v>
      </c>
      <c r="AN109" s="51">
        <f>+Caudales!$U$6*1000</f>
        <v>1.5919354838709681</v>
      </c>
      <c r="AO109" s="51">
        <f>+AJ109/Caudales!$X$7*'DISTRIBUCION DE CAUDALES'!AN109</f>
        <v>8.523238196208438E-2</v>
      </c>
      <c r="AP109" s="51">
        <f t="shared" si="115"/>
        <v>2.5683972529909989</v>
      </c>
      <c r="AQ109" s="131">
        <f t="shared" si="125"/>
        <v>2.0613972529909987</v>
      </c>
      <c r="AR109" s="173">
        <f t="shared" si="126"/>
        <v>0.80260062986378811</v>
      </c>
      <c r="AS109" s="50">
        <f>IF(G109=0,AI109,IF(AI109&lt;G109,AI109,G109))</f>
        <v>0.50700000000000001</v>
      </c>
      <c r="AT109" s="118">
        <f t="shared" si="128"/>
        <v>1.9064340277777778</v>
      </c>
      <c r="AU109" s="40">
        <f t="shared" si="129"/>
        <v>0.15496322521322092</v>
      </c>
      <c r="AV109" s="280" t="str">
        <f t="shared" si="127"/>
        <v>La Fuente SI tiene sufiencie oferta para usuarios futuros</v>
      </c>
    </row>
    <row r="110" spans="1:48" x14ac:dyDescent="0.2">
      <c r="A110" s="271">
        <v>34</v>
      </c>
      <c r="B110" s="51">
        <v>245</v>
      </c>
      <c r="C110" s="51" t="s">
        <v>366</v>
      </c>
      <c r="D110" s="51" t="s">
        <v>367</v>
      </c>
      <c r="E110" s="51" t="s">
        <v>368</v>
      </c>
      <c r="F110" s="51" t="s">
        <v>96</v>
      </c>
      <c r="G110" s="51">
        <v>0.432</v>
      </c>
      <c r="H110" s="99" t="s">
        <v>343</v>
      </c>
      <c r="I110" s="102" t="s">
        <v>272</v>
      </c>
      <c r="J110" s="105">
        <v>10</v>
      </c>
      <c r="K110" s="108" t="s">
        <v>60</v>
      </c>
      <c r="L110" s="51">
        <v>1113920.42</v>
      </c>
      <c r="M110" s="51">
        <v>1225725.32</v>
      </c>
      <c r="N110" s="51">
        <v>1788.14</v>
      </c>
      <c r="O110" s="51">
        <v>0</v>
      </c>
      <c r="P110" s="51">
        <v>0</v>
      </c>
      <c r="Q110" s="51">
        <v>0</v>
      </c>
      <c r="R110" s="51">
        <v>0</v>
      </c>
      <c r="S110" s="51">
        <v>0</v>
      </c>
      <c r="T110" s="51">
        <v>40</v>
      </c>
      <c r="U110" s="51">
        <v>2000</v>
      </c>
      <c r="V110" s="51">
        <f t="shared" si="102"/>
        <v>0</v>
      </c>
      <c r="W110" s="51">
        <f t="shared" si="103"/>
        <v>0</v>
      </c>
      <c r="X110" s="51">
        <f t="shared" si="104"/>
        <v>0</v>
      </c>
      <c r="Y110" s="51">
        <f t="shared" si="105"/>
        <v>0</v>
      </c>
      <c r="Z110" s="51">
        <f t="shared" si="106"/>
        <v>0</v>
      </c>
      <c r="AA110" s="51">
        <f t="shared" si="107"/>
        <v>1.1111111111111111E-3</v>
      </c>
      <c r="AB110" s="51">
        <f t="shared" si="108"/>
        <v>5.5555555555555552E-2</v>
      </c>
      <c r="AC110" s="51" t="s">
        <v>369</v>
      </c>
      <c r="AD110" s="54">
        <v>7.5</v>
      </c>
      <c r="AE110" s="51">
        <f t="shared" si="109"/>
        <v>0.75</v>
      </c>
      <c r="AF110" s="51">
        <v>11</v>
      </c>
      <c r="AG110" s="51">
        <v>35</v>
      </c>
      <c r="AH110" s="51">
        <f t="shared" si="110"/>
        <v>6.1255208333333332E-2</v>
      </c>
      <c r="AI110" s="51">
        <f t="shared" si="111"/>
        <v>0.86792187499999995</v>
      </c>
      <c r="AJ110" s="55">
        <v>0.73030300000000004</v>
      </c>
      <c r="AK110" s="55">
        <f>+OF!$Q$20</f>
        <v>4.9563406298003071E-2</v>
      </c>
      <c r="AL110" s="53">
        <f t="shared" si="112"/>
        <v>49.563406298003073</v>
      </c>
      <c r="AM110" s="55">
        <f>+AJ110/Caudales!$X$7*'DISTRIBUCION DE CAUDALES'!AL110</f>
        <v>2.653629634953083</v>
      </c>
      <c r="AN110" s="55">
        <f>+Caudales!$U$6*1000</f>
        <v>1.5919354838709681</v>
      </c>
      <c r="AO110" s="55">
        <f>+AJ110/Caudales!$X$7*'DISTRIBUCION DE CAUDALES'!AN110</f>
        <v>8.523238196208438E-2</v>
      </c>
      <c r="AP110" s="55">
        <f t="shared" si="115"/>
        <v>2.5683972529909989</v>
      </c>
      <c r="AQ110" s="131">
        <f t="shared" si="125"/>
        <v>2.4683972529909988</v>
      </c>
      <c r="AR110" s="173">
        <f t="shared" si="126"/>
        <v>0.96106521299088521</v>
      </c>
      <c r="AS110" s="50">
        <v>0.1</v>
      </c>
      <c r="AT110" s="118">
        <f t="shared" si="128"/>
        <v>2.0064340277777779</v>
      </c>
      <c r="AU110" s="40">
        <f t="shared" si="129"/>
        <v>0.46196322521322086</v>
      </c>
      <c r="AV110" s="280" t="str">
        <f t="shared" si="127"/>
        <v>La Fuente SI tiene sufiencie oferta para usuarios futuros</v>
      </c>
    </row>
    <row r="111" spans="1:48" x14ac:dyDescent="0.2">
      <c r="A111" s="271">
        <v>18</v>
      </c>
      <c r="B111" s="51">
        <v>194</v>
      </c>
      <c r="C111" s="51" t="s">
        <v>285</v>
      </c>
      <c r="D111" s="51" t="s">
        <v>370</v>
      </c>
      <c r="E111" s="51" t="s">
        <v>371</v>
      </c>
      <c r="F111" s="51" t="s">
        <v>116</v>
      </c>
      <c r="G111" s="51">
        <v>0</v>
      </c>
      <c r="H111" s="99" t="s">
        <v>343</v>
      </c>
      <c r="I111" s="102" t="s">
        <v>272</v>
      </c>
      <c r="J111" s="105">
        <v>11</v>
      </c>
      <c r="K111" s="108" t="s">
        <v>60</v>
      </c>
      <c r="L111" s="51">
        <v>1113699</v>
      </c>
      <c r="M111" s="51">
        <v>1225482</v>
      </c>
      <c r="N111" s="51">
        <v>1650</v>
      </c>
      <c r="O111" s="51">
        <v>0</v>
      </c>
      <c r="P111" s="51">
        <v>0</v>
      </c>
      <c r="Q111" s="51">
        <v>0</v>
      </c>
      <c r="R111" s="51">
        <v>0</v>
      </c>
      <c r="S111" s="51">
        <v>0</v>
      </c>
      <c r="T111" s="51">
        <v>0</v>
      </c>
      <c r="U111" s="51">
        <v>0</v>
      </c>
      <c r="V111" s="51">
        <f t="shared" si="102"/>
        <v>0</v>
      </c>
      <c r="W111" s="51">
        <f t="shared" si="103"/>
        <v>0</v>
      </c>
      <c r="X111" s="51">
        <f t="shared" si="104"/>
        <v>0</v>
      </c>
      <c r="Y111" s="51">
        <f t="shared" si="105"/>
        <v>0</v>
      </c>
      <c r="Z111" s="51">
        <f t="shared" si="106"/>
        <v>0</v>
      </c>
      <c r="AA111" s="51">
        <f t="shared" si="107"/>
        <v>0</v>
      </c>
      <c r="AB111" s="51">
        <f t="shared" si="108"/>
        <v>0</v>
      </c>
      <c r="AC111" s="51" t="s">
        <v>58</v>
      </c>
      <c r="AD111" s="51">
        <v>0</v>
      </c>
      <c r="AE111" s="51">
        <f t="shared" si="109"/>
        <v>0</v>
      </c>
      <c r="AF111" s="51">
        <v>0</v>
      </c>
      <c r="AG111" s="51">
        <v>5</v>
      </c>
      <c r="AH111" s="51">
        <f t="shared" si="110"/>
        <v>5.3732638888888892E-3</v>
      </c>
      <c r="AI111" s="55">
        <f t="shared" si="111"/>
        <v>5.3732638888888892E-3</v>
      </c>
      <c r="AJ111" s="55">
        <v>0.81872299999999998</v>
      </c>
      <c r="AK111" s="55">
        <f>+OF!$Q$20</f>
        <v>4.9563406298003071E-2</v>
      </c>
      <c r="AL111" s="53">
        <f t="shared" si="112"/>
        <v>49.563406298003073</v>
      </c>
      <c r="AM111" s="55">
        <f>+AJ111/Caudales!$X$7*'DISTRIBUCION DE CAUDALES'!AL111</f>
        <v>2.9749126261533814</v>
      </c>
      <c r="AN111" s="55">
        <f>+Caudales!$U$6*1000</f>
        <v>1.5919354838709681</v>
      </c>
      <c r="AO111" s="55">
        <f>+AJ111/Caudales!$X$7*'DISTRIBUCION DE CAUDALES'!AN111</f>
        <v>9.555172504719768E-2</v>
      </c>
      <c r="AP111" s="55">
        <f t="shared" si="115"/>
        <v>2.8793609011061836</v>
      </c>
      <c r="AQ111" s="131">
        <f t="shared" si="125"/>
        <v>2.8739876372172946</v>
      </c>
      <c r="AR111" s="173">
        <f t="shared" si="126"/>
        <v>0.99813386926007619</v>
      </c>
      <c r="AS111" s="50">
        <f>IF(G111=0,AI111,IF(AI111&lt;G111,AI111,G111))</f>
        <v>5.3732638888888892E-3</v>
      </c>
      <c r="AT111" s="118">
        <f>+AS111+AT110</f>
        <v>2.0118072916666669</v>
      </c>
      <c r="AU111" s="40">
        <f t="shared" si="129"/>
        <v>0.86218034555062761</v>
      </c>
      <c r="AV111" s="280" t="str">
        <f t="shared" si="127"/>
        <v>La Fuente SI tiene sufiencie oferta para usuarios futuros</v>
      </c>
    </row>
    <row r="112" spans="1:48" x14ac:dyDescent="0.2">
      <c r="A112" s="271">
        <v>19</v>
      </c>
      <c r="B112" s="51">
        <v>195</v>
      </c>
      <c r="C112" s="51" t="s">
        <v>285</v>
      </c>
      <c r="D112" s="51" t="s">
        <v>372</v>
      </c>
      <c r="E112" s="51" t="s">
        <v>373</v>
      </c>
      <c r="F112" s="51" t="s">
        <v>58</v>
      </c>
      <c r="G112" s="51">
        <v>0</v>
      </c>
      <c r="H112" s="99" t="s">
        <v>343</v>
      </c>
      <c r="I112" s="102" t="s">
        <v>272</v>
      </c>
      <c r="J112" s="105">
        <v>12</v>
      </c>
      <c r="K112" s="108" t="s">
        <v>60</v>
      </c>
      <c r="L112" s="51">
        <v>1113699</v>
      </c>
      <c r="M112" s="51">
        <v>1225482</v>
      </c>
      <c r="N112" s="51">
        <v>1650</v>
      </c>
      <c r="O112" s="51">
        <v>0</v>
      </c>
      <c r="P112" s="51">
        <v>0</v>
      </c>
      <c r="Q112" s="51">
        <v>0</v>
      </c>
      <c r="R112" s="51">
        <v>0</v>
      </c>
      <c r="S112" s="51">
        <v>0</v>
      </c>
      <c r="T112" s="51">
        <v>0</v>
      </c>
      <c r="U112" s="51">
        <v>0</v>
      </c>
      <c r="V112" s="51">
        <f t="shared" si="102"/>
        <v>0</v>
      </c>
      <c r="W112" s="51">
        <f t="shared" si="103"/>
        <v>0</v>
      </c>
      <c r="X112" s="51">
        <f t="shared" si="104"/>
        <v>0</v>
      </c>
      <c r="Y112" s="51">
        <f t="shared" si="105"/>
        <v>0</v>
      </c>
      <c r="Z112" s="51">
        <f t="shared" si="106"/>
        <v>0</v>
      </c>
      <c r="AA112" s="51">
        <f t="shared" si="107"/>
        <v>0</v>
      </c>
      <c r="AB112" s="51">
        <f t="shared" si="108"/>
        <v>0</v>
      </c>
      <c r="AC112" s="51" t="s">
        <v>186</v>
      </c>
      <c r="AD112" s="51">
        <v>10</v>
      </c>
      <c r="AE112" s="51">
        <f t="shared" si="109"/>
        <v>1</v>
      </c>
      <c r="AF112" s="51">
        <v>1</v>
      </c>
      <c r="AG112" s="51">
        <v>3</v>
      </c>
      <c r="AH112" s="51">
        <f t="shared" si="110"/>
        <v>5.3732638888888892E-3</v>
      </c>
      <c r="AI112" s="55">
        <f t="shared" si="111"/>
        <v>1.0053732638888888</v>
      </c>
      <c r="AJ112" s="55">
        <v>0.81872299999999998</v>
      </c>
      <c r="AK112" s="55">
        <f>+OF!$Q$20</f>
        <v>4.9563406298003071E-2</v>
      </c>
      <c r="AL112" s="53">
        <f t="shared" si="112"/>
        <v>49.563406298003073</v>
      </c>
      <c r="AM112" s="55">
        <f>+AJ112/Caudales!$X$7*'DISTRIBUCION DE CAUDALES'!AL112</f>
        <v>2.9749126261533814</v>
      </c>
      <c r="AN112" s="55">
        <f>+Caudales!$U$6*1000</f>
        <v>1.5919354838709681</v>
      </c>
      <c r="AO112" s="55">
        <f>+AJ112/Caudales!$X$7*'DISTRIBUCION DE CAUDALES'!AN112</f>
        <v>9.555172504719768E-2</v>
      </c>
      <c r="AP112" s="55">
        <f t="shared" si="115"/>
        <v>2.8793609011061836</v>
      </c>
      <c r="AQ112" s="131">
        <f t="shared" si="125"/>
        <v>2.7793609011061835</v>
      </c>
      <c r="AR112" s="173">
        <f t="shared" si="126"/>
        <v>0.96527007088219385</v>
      </c>
      <c r="AS112" s="50">
        <v>0.1</v>
      </c>
      <c r="AT112" s="118">
        <f>+AT111+AS112</f>
        <v>2.111807291666667</v>
      </c>
      <c r="AU112" s="40">
        <f t="shared" si="129"/>
        <v>0.66755360943951647</v>
      </c>
      <c r="AV112" s="280" t="str">
        <f t="shared" si="127"/>
        <v>La Fuente SI tiene sufiencie oferta para usuarios futuros</v>
      </c>
    </row>
    <row r="113" spans="1:48" ht="13.5" thickBot="1" x14ac:dyDescent="0.25">
      <c r="A113" s="264">
        <v>20</v>
      </c>
      <c r="B113" s="265">
        <v>197</v>
      </c>
      <c r="C113" s="265" t="s">
        <v>285</v>
      </c>
      <c r="D113" s="265" t="s">
        <v>374</v>
      </c>
      <c r="E113" s="265" t="s">
        <v>375</v>
      </c>
      <c r="F113" s="265" t="s">
        <v>58</v>
      </c>
      <c r="G113" s="265">
        <v>0</v>
      </c>
      <c r="H113" s="153" t="s">
        <v>343</v>
      </c>
      <c r="I113" s="154" t="s">
        <v>272</v>
      </c>
      <c r="J113" s="155">
        <v>13</v>
      </c>
      <c r="K113" s="156" t="s">
        <v>60</v>
      </c>
      <c r="L113" s="265">
        <v>1113699</v>
      </c>
      <c r="M113" s="265">
        <v>1225482</v>
      </c>
      <c r="N113" s="265">
        <v>1650</v>
      </c>
      <c r="O113" s="265">
        <v>0</v>
      </c>
      <c r="P113" s="265">
        <v>0</v>
      </c>
      <c r="Q113" s="265">
        <v>0</v>
      </c>
      <c r="R113" s="265">
        <v>0</v>
      </c>
      <c r="S113" s="265">
        <v>0</v>
      </c>
      <c r="T113" s="265">
        <v>0</v>
      </c>
      <c r="U113" s="265">
        <v>0</v>
      </c>
      <c r="V113" s="265">
        <f t="shared" si="102"/>
        <v>0</v>
      </c>
      <c r="W113" s="265">
        <f t="shared" si="103"/>
        <v>0</v>
      </c>
      <c r="X113" s="265">
        <f t="shared" si="104"/>
        <v>0</v>
      </c>
      <c r="Y113" s="265">
        <f t="shared" si="105"/>
        <v>0</v>
      </c>
      <c r="Z113" s="265">
        <f t="shared" si="106"/>
        <v>0</v>
      </c>
      <c r="AA113" s="265">
        <f t="shared" si="107"/>
        <v>0</v>
      </c>
      <c r="AB113" s="265">
        <f t="shared" si="108"/>
        <v>0</v>
      </c>
      <c r="AC113" s="265" t="s">
        <v>58</v>
      </c>
      <c r="AD113" s="265">
        <v>10</v>
      </c>
      <c r="AE113" s="265">
        <f t="shared" si="109"/>
        <v>1</v>
      </c>
      <c r="AF113" s="265">
        <v>0</v>
      </c>
      <c r="AG113" s="265">
        <v>5</v>
      </c>
      <c r="AH113" s="265">
        <f t="shared" si="110"/>
        <v>5.3732638888888892E-3</v>
      </c>
      <c r="AI113" s="274">
        <f t="shared" si="111"/>
        <v>1.0053732638888888</v>
      </c>
      <c r="AJ113" s="274">
        <v>0.81872299999999998</v>
      </c>
      <c r="AK113" s="274">
        <f>+OF!$Q$20</f>
        <v>4.9563406298003071E-2</v>
      </c>
      <c r="AL113" s="281">
        <f t="shared" si="112"/>
        <v>49.563406298003073</v>
      </c>
      <c r="AM113" s="274">
        <f>+AJ113/Caudales!$X$7*'DISTRIBUCION DE CAUDALES'!AL113</f>
        <v>2.9749126261533814</v>
      </c>
      <c r="AN113" s="274">
        <f>+Caudales!$U$6*1000</f>
        <v>1.5919354838709681</v>
      </c>
      <c r="AO113" s="274">
        <f>+AJ113/Caudales!$X$7*'DISTRIBUCION DE CAUDALES'!AN113</f>
        <v>9.555172504719768E-2</v>
      </c>
      <c r="AP113" s="274">
        <f t="shared" si="115"/>
        <v>2.8793609011061836</v>
      </c>
      <c r="AQ113" s="175">
        <f t="shared" si="125"/>
        <v>2.7793609011061835</v>
      </c>
      <c r="AR113" s="176">
        <f t="shared" si="126"/>
        <v>0.96527007088219385</v>
      </c>
      <c r="AS113" s="284">
        <v>0.1</v>
      </c>
      <c r="AT113" s="168">
        <f>+AT112+AS113</f>
        <v>2.2118072916666671</v>
      </c>
      <c r="AU113" s="163">
        <f t="shared" si="129"/>
        <v>0.56755360943951638</v>
      </c>
      <c r="AV113" s="267" t="str">
        <f t="shared" si="127"/>
        <v>La Fuente SI tiene sufiencie oferta para usuarios futuros</v>
      </c>
    </row>
    <row r="114" spans="1:48" x14ac:dyDescent="0.2">
      <c r="A114" s="259">
        <v>41</v>
      </c>
      <c r="B114" s="260">
        <v>352</v>
      </c>
      <c r="C114" s="260" t="s">
        <v>376</v>
      </c>
      <c r="D114" s="260" t="s">
        <v>377</v>
      </c>
      <c r="E114" s="260" t="s">
        <v>58</v>
      </c>
      <c r="F114" s="260" t="s">
        <v>378</v>
      </c>
      <c r="G114" s="260">
        <v>0</v>
      </c>
      <c r="H114" s="137" t="s">
        <v>379</v>
      </c>
      <c r="I114" s="138" t="s">
        <v>272</v>
      </c>
      <c r="J114" s="139">
        <v>1</v>
      </c>
      <c r="K114" s="140" t="s">
        <v>204</v>
      </c>
      <c r="L114" s="260">
        <v>1113873</v>
      </c>
      <c r="M114" s="260">
        <v>1226091</v>
      </c>
      <c r="N114" s="260">
        <v>1790</v>
      </c>
      <c r="O114" s="260">
        <v>0</v>
      </c>
      <c r="P114" s="260">
        <v>0</v>
      </c>
      <c r="Q114" s="260">
        <v>0</v>
      </c>
      <c r="R114" s="260">
        <v>0</v>
      </c>
      <c r="S114" s="260">
        <v>0</v>
      </c>
      <c r="T114" s="260">
        <v>120</v>
      </c>
      <c r="U114" s="260">
        <v>0</v>
      </c>
      <c r="V114" s="260">
        <f t="shared" si="102"/>
        <v>0</v>
      </c>
      <c r="W114" s="260">
        <f t="shared" si="103"/>
        <v>0</v>
      </c>
      <c r="X114" s="260">
        <f t="shared" si="104"/>
        <v>0</v>
      </c>
      <c r="Y114" s="260">
        <f t="shared" si="105"/>
        <v>0</v>
      </c>
      <c r="Z114" s="260">
        <f t="shared" si="106"/>
        <v>0</v>
      </c>
      <c r="AA114" s="260">
        <f t="shared" si="107"/>
        <v>3.3333333333333331E-3</v>
      </c>
      <c r="AB114" s="260">
        <f t="shared" si="108"/>
        <v>0</v>
      </c>
      <c r="AC114" s="260" t="s">
        <v>380</v>
      </c>
      <c r="AD114" s="260">
        <v>0</v>
      </c>
      <c r="AE114" s="260">
        <f t="shared" si="109"/>
        <v>0</v>
      </c>
      <c r="AF114" s="260">
        <v>40</v>
      </c>
      <c r="AG114" s="260">
        <v>20</v>
      </c>
      <c r="AH114" s="260">
        <f t="shared" si="110"/>
        <v>0.10746527777777778</v>
      </c>
      <c r="AI114" s="260">
        <f t="shared" si="111"/>
        <v>0.11079861111111111</v>
      </c>
      <c r="AJ114" s="268">
        <v>0.24518100000000001</v>
      </c>
      <c r="AK114" s="268">
        <f>+OF!$Q$20</f>
        <v>4.9563406298003071E-2</v>
      </c>
      <c r="AL114" s="269">
        <f t="shared" si="112"/>
        <v>49.563406298003073</v>
      </c>
      <c r="AM114" s="268">
        <f>+AJ114/Caudales!$X$7*'DISTRIBUCION DE CAUDALES'!AL114</f>
        <v>0.89088990121556655</v>
      </c>
      <c r="AN114" s="268">
        <f>+Caudales!$U$6*1000</f>
        <v>1.5919354838709681</v>
      </c>
      <c r="AO114" s="268">
        <f>+AJ114/Caudales!$X$7*'DISTRIBUCION DE CAUDALES'!AN114</f>
        <v>2.8614644389857103E-2</v>
      </c>
      <c r="AP114" s="268">
        <f t="shared" si="115"/>
        <v>0.86227525682570949</v>
      </c>
      <c r="AQ114" s="143">
        <f t="shared" si="125"/>
        <v>0.75147664571459838</v>
      </c>
      <c r="AR114" s="144">
        <f t="shared" si="126"/>
        <v>0.87150435985024832</v>
      </c>
      <c r="AS114" s="283">
        <f>IF(G114=0,AI114,IF(AI114&lt;G114,AI114,G114))</f>
        <v>0.11079861111111111</v>
      </c>
      <c r="AT114" s="146">
        <f>+AS114</f>
        <v>0.11079861111111111</v>
      </c>
      <c r="AU114" s="147">
        <f t="shared" si="129"/>
        <v>0.64067803460348727</v>
      </c>
      <c r="AV114" s="270" t="str">
        <f t="shared" si="127"/>
        <v>La Fuente SI tiene sufiencie oferta para usuarios futuros</v>
      </c>
    </row>
    <row r="115" spans="1:48" x14ac:dyDescent="0.2">
      <c r="A115" s="271">
        <v>6</v>
      </c>
      <c r="B115" s="51">
        <v>177</v>
      </c>
      <c r="C115" s="51" t="s">
        <v>352</v>
      </c>
      <c r="D115" s="51" t="s">
        <v>381</v>
      </c>
      <c r="E115" s="51" t="s">
        <v>382</v>
      </c>
      <c r="F115" s="51" t="s">
        <v>51</v>
      </c>
      <c r="G115" s="51">
        <v>0</v>
      </c>
      <c r="H115" s="99" t="s">
        <v>379</v>
      </c>
      <c r="I115" s="102" t="s">
        <v>272</v>
      </c>
      <c r="J115" s="105">
        <v>2</v>
      </c>
      <c r="K115" s="108" t="s">
        <v>204</v>
      </c>
      <c r="L115" s="51">
        <v>1113787</v>
      </c>
      <c r="M115" s="51">
        <v>1225992</v>
      </c>
      <c r="N115" s="51">
        <v>1818</v>
      </c>
      <c r="O115" s="51">
        <v>0</v>
      </c>
      <c r="P115" s="51">
        <v>0</v>
      </c>
      <c r="Q115" s="51">
        <v>0</v>
      </c>
      <c r="R115" s="51">
        <v>0</v>
      </c>
      <c r="S115" s="51">
        <v>0</v>
      </c>
      <c r="T115" s="51">
        <v>0</v>
      </c>
      <c r="U115" s="51">
        <v>0</v>
      </c>
      <c r="V115" s="51">
        <f t="shared" si="102"/>
        <v>0</v>
      </c>
      <c r="W115" s="51">
        <f t="shared" si="103"/>
        <v>0</v>
      </c>
      <c r="X115" s="51">
        <f t="shared" si="104"/>
        <v>0</v>
      </c>
      <c r="Y115" s="51">
        <f t="shared" si="105"/>
        <v>0</v>
      </c>
      <c r="Z115" s="51">
        <f t="shared" si="106"/>
        <v>0</v>
      </c>
      <c r="AA115" s="51">
        <f t="shared" si="107"/>
        <v>0</v>
      </c>
      <c r="AB115" s="51">
        <f t="shared" si="108"/>
        <v>0</v>
      </c>
      <c r="AC115" s="51" t="s">
        <v>58</v>
      </c>
      <c r="AD115" s="51">
        <v>0</v>
      </c>
      <c r="AE115" s="51">
        <f t="shared" si="109"/>
        <v>0</v>
      </c>
      <c r="AF115" s="51">
        <v>0</v>
      </c>
      <c r="AG115" s="51">
        <v>5</v>
      </c>
      <c r="AH115" s="51">
        <f t="shared" si="110"/>
        <v>5.3732638888888892E-3</v>
      </c>
      <c r="AI115" s="51">
        <f t="shared" si="111"/>
        <v>5.3732638888888892E-3</v>
      </c>
      <c r="AJ115" s="51">
        <v>0.35475899999999999</v>
      </c>
      <c r="AK115" s="51">
        <f>+OF!$Q$20</f>
        <v>4.9563406298003071E-2</v>
      </c>
      <c r="AL115" s="52">
        <f t="shared" si="112"/>
        <v>49.563406298003073</v>
      </c>
      <c r="AM115" s="51">
        <f>+AJ115/Caudales!$X$7*'DISTRIBUCION DE CAUDALES'!AL115</f>
        <v>1.2890526201676848</v>
      </c>
      <c r="AN115" s="51">
        <f>+Caudales!$U$6*1000</f>
        <v>1.5919354838709681</v>
      </c>
      <c r="AO115" s="51">
        <f>+AJ115/Caudales!$X$7*'DISTRIBUCION DE CAUDALES'!AN115</f>
        <v>4.1403300537567411E-2</v>
      </c>
      <c r="AP115" s="51">
        <f t="shared" si="115"/>
        <v>1.2476493196301175</v>
      </c>
      <c r="AQ115" s="131">
        <f t="shared" si="125"/>
        <v>1.2422760557412287</v>
      </c>
      <c r="AR115" s="173">
        <f t="shared" si="126"/>
        <v>0.99569328992983241</v>
      </c>
      <c r="AS115" s="49">
        <f>IF(G115=0,AI115,IF(AI115&lt;G115,AI115,G115))</f>
        <v>5.3732638888888892E-3</v>
      </c>
      <c r="AT115" s="119">
        <f>+AS115+AT114</f>
        <v>0.11617187500000001</v>
      </c>
      <c r="AU115" s="40">
        <f t="shared" si="129"/>
        <v>1.1261041807412286</v>
      </c>
      <c r="AV115" s="272" t="str">
        <f t="shared" si="127"/>
        <v>La Fuente SI tiene sufiencie oferta para usuarios futuros</v>
      </c>
    </row>
    <row r="116" spans="1:48" x14ac:dyDescent="0.2">
      <c r="A116" s="271">
        <v>35</v>
      </c>
      <c r="B116" s="51">
        <v>246</v>
      </c>
      <c r="C116" s="51" t="s">
        <v>383</v>
      </c>
      <c r="D116" s="51" t="s">
        <v>384</v>
      </c>
      <c r="E116" s="51" t="s">
        <v>385</v>
      </c>
      <c r="F116" s="51" t="s">
        <v>58</v>
      </c>
      <c r="G116" s="51">
        <v>0</v>
      </c>
      <c r="H116" s="99" t="s">
        <v>379</v>
      </c>
      <c r="I116" s="102" t="s">
        <v>272</v>
      </c>
      <c r="J116" s="105">
        <v>3</v>
      </c>
      <c r="K116" s="108" t="s">
        <v>204</v>
      </c>
      <c r="L116" s="51">
        <v>1113780.49</v>
      </c>
      <c r="M116" s="51">
        <v>1225968.31</v>
      </c>
      <c r="N116" s="51">
        <v>1776.14</v>
      </c>
      <c r="O116" s="51">
        <v>0</v>
      </c>
      <c r="P116" s="51">
        <v>0</v>
      </c>
      <c r="Q116" s="51">
        <v>8</v>
      </c>
      <c r="R116" s="51">
        <v>0</v>
      </c>
      <c r="S116" s="51">
        <v>0</v>
      </c>
      <c r="T116" s="51">
        <v>20</v>
      </c>
      <c r="U116" s="51">
        <v>6000</v>
      </c>
      <c r="V116" s="51">
        <f t="shared" si="102"/>
        <v>0</v>
      </c>
      <c r="W116" s="51">
        <f t="shared" si="103"/>
        <v>0</v>
      </c>
      <c r="X116" s="51">
        <f t="shared" si="104"/>
        <v>1.8518518518518519E-3</v>
      </c>
      <c r="Y116" s="51">
        <f t="shared" si="105"/>
        <v>0</v>
      </c>
      <c r="Z116" s="51">
        <f t="shared" si="106"/>
        <v>0</v>
      </c>
      <c r="AA116" s="51">
        <f t="shared" si="107"/>
        <v>5.5555555555555556E-4</v>
      </c>
      <c r="AB116" s="51">
        <f t="shared" si="108"/>
        <v>0.16666666666666666</v>
      </c>
      <c r="AC116" s="51" t="s">
        <v>386</v>
      </c>
      <c r="AD116" s="54">
        <v>1.5</v>
      </c>
      <c r="AE116" s="51">
        <f t="shared" si="109"/>
        <v>0.15000000000000002</v>
      </c>
      <c r="AF116" s="51">
        <v>4</v>
      </c>
      <c r="AG116" s="51">
        <v>20</v>
      </c>
      <c r="AH116" s="51">
        <f t="shared" si="110"/>
        <v>3.0090277777777775E-2</v>
      </c>
      <c r="AI116" s="51">
        <f t="shared" si="111"/>
        <v>0.34916435185185185</v>
      </c>
      <c r="AJ116" s="55">
        <v>0.35475899999999999</v>
      </c>
      <c r="AK116" s="55">
        <f>+OF!$Q$20</f>
        <v>4.9563406298003071E-2</v>
      </c>
      <c r="AL116" s="53">
        <f t="shared" si="112"/>
        <v>49.563406298003073</v>
      </c>
      <c r="AM116" s="55">
        <f>+AJ116/Caudales!$X$7*'DISTRIBUCION DE CAUDALES'!AL116</f>
        <v>1.2890526201676848</v>
      </c>
      <c r="AN116" s="55">
        <f>+Caudales!$U$6*1000</f>
        <v>1.5919354838709681</v>
      </c>
      <c r="AO116" s="55">
        <f>+AJ116/Caudales!$X$7*'DISTRIBUCION DE CAUDALES'!AN116</f>
        <v>4.1403300537567411E-2</v>
      </c>
      <c r="AP116" s="55">
        <f t="shared" si="115"/>
        <v>1.2476493196301175</v>
      </c>
      <c r="AQ116" s="131">
        <f t="shared" si="125"/>
        <v>0.89848496777826559</v>
      </c>
      <c r="AR116" s="173">
        <f t="shared" si="126"/>
        <v>0.72014223359223539</v>
      </c>
      <c r="AS116" s="49">
        <f>IF(G116=0,AI116,IF(AI116&lt;G116,AI116,G116))</f>
        <v>0.34916435185185185</v>
      </c>
      <c r="AT116" s="119">
        <f>+AS116+AT115</f>
        <v>0.46533622685185183</v>
      </c>
      <c r="AU116" s="40">
        <f t="shared" si="129"/>
        <v>0.43314874092641376</v>
      </c>
      <c r="AV116" s="272" t="str">
        <f t="shared" si="127"/>
        <v>La Fuente SI tiene sufiencie oferta para usuarios futuros</v>
      </c>
    </row>
    <row r="117" spans="1:48" x14ac:dyDescent="0.2">
      <c r="A117" s="271">
        <v>36</v>
      </c>
      <c r="B117" s="51">
        <v>247</v>
      </c>
      <c r="C117" s="51" t="s">
        <v>387</v>
      </c>
      <c r="D117" s="51" t="s">
        <v>388</v>
      </c>
      <c r="E117" s="51" t="s">
        <v>58</v>
      </c>
      <c r="F117" s="51" t="s">
        <v>51</v>
      </c>
      <c r="G117" s="51">
        <v>1.7999999999999999E-2</v>
      </c>
      <c r="H117" s="99" t="s">
        <v>379</v>
      </c>
      <c r="I117" s="102" t="s">
        <v>272</v>
      </c>
      <c r="J117" s="105">
        <v>4</v>
      </c>
      <c r="K117" s="108" t="s">
        <v>204</v>
      </c>
      <c r="L117" s="51">
        <v>1113769.08</v>
      </c>
      <c r="M117" s="51">
        <v>1225943.97</v>
      </c>
      <c r="N117" s="51">
        <v>1773.76</v>
      </c>
      <c r="O117" s="51">
        <v>0</v>
      </c>
      <c r="P117" s="51">
        <v>0</v>
      </c>
      <c r="Q117" s="51">
        <v>0</v>
      </c>
      <c r="R117" s="51">
        <v>0</v>
      </c>
      <c r="S117" s="51">
        <v>0</v>
      </c>
      <c r="T117" s="51">
        <v>0</v>
      </c>
      <c r="U117" s="51">
        <v>0</v>
      </c>
      <c r="V117" s="51">
        <f t="shared" si="102"/>
        <v>0</v>
      </c>
      <c r="W117" s="51">
        <f t="shared" si="103"/>
        <v>0</v>
      </c>
      <c r="X117" s="51">
        <f t="shared" si="104"/>
        <v>0</v>
      </c>
      <c r="Y117" s="51">
        <f t="shared" si="105"/>
        <v>0</v>
      </c>
      <c r="Z117" s="51">
        <f t="shared" si="106"/>
        <v>0</v>
      </c>
      <c r="AA117" s="51">
        <f t="shared" si="107"/>
        <v>0</v>
      </c>
      <c r="AB117" s="51">
        <f t="shared" si="108"/>
        <v>0</v>
      </c>
      <c r="AC117" s="51" t="s">
        <v>389</v>
      </c>
      <c r="AD117" s="51">
        <v>1</v>
      </c>
      <c r="AE117" s="51">
        <f t="shared" si="109"/>
        <v>0.1</v>
      </c>
      <c r="AF117" s="51">
        <v>1</v>
      </c>
      <c r="AG117" s="51">
        <v>14</v>
      </c>
      <c r="AH117" s="51">
        <f t="shared" si="110"/>
        <v>1.7194444444444443E-2</v>
      </c>
      <c r="AI117" s="51">
        <f t="shared" si="111"/>
        <v>0.11719444444444445</v>
      </c>
      <c r="AJ117" s="55">
        <v>0.35475899999999999</v>
      </c>
      <c r="AK117" s="55">
        <f>+OF!$Q$20</f>
        <v>4.9563406298003071E-2</v>
      </c>
      <c r="AL117" s="53">
        <f t="shared" si="112"/>
        <v>49.563406298003073</v>
      </c>
      <c r="AM117" s="55">
        <f>+AJ117/Caudales!$X$7*'DISTRIBUCION DE CAUDALES'!AL117</f>
        <v>1.2890526201676848</v>
      </c>
      <c r="AN117" s="55">
        <f>+Caudales!$U$6*1000</f>
        <v>1.5919354838709681</v>
      </c>
      <c r="AO117" s="55">
        <f>+AJ117/Caudales!$X$7*'DISTRIBUCION DE CAUDALES'!AN117</f>
        <v>4.1403300537567411E-2</v>
      </c>
      <c r="AP117" s="55">
        <f t="shared" si="115"/>
        <v>1.2476493196301175</v>
      </c>
      <c r="AQ117" s="131">
        <f t="shared" si="125"/>
        <v>1.2296493196301175</v>
      </c>
      <c r="AR117" s="173">
        <f t="shared" si="126"/>
        <v>0.98557286914135744</v>
      </c>
      <c r="AS117" s="49">
        <f>IF(G117=0,AI117,IF(AI117&lt;G117,AI117,G117))</f>
        <v>1.7999999999999999E-2</v>
      </c>
      <c r="AT117" s="119">
        <f>+AS117+AT116</f>
        <v>0.48333622685185185</v>
      </c>
      <c r="AU117" s="40">
        <f t="shared" si="129"/>
        <v>0.74631309277826563</v>
      </c>
      <c r="AV117" s="272" t="str">
        <f t="shared" si="127"/>
        <v>La Fuente SI tiene sufiencie oferta para usuarios futuros</v>
      </c>
    </row>
    <row r="118" spans="1:48" x14ac:dyDescent="0.2">
      <c r="A118" s="271">
        <v>7</v>
      </c>
      <c r="B118" s="51">
        <v>178</v>
      </c>
      <c r="C118" s="51" t="s">
        <v>279</v>
      </c>
      <c r="D118" s="51" t="s">
        <v>390</v>
      </c>
      <c r="E118" s="51" t="s">
        <v>391</v>
      </c>
      <c r="F118" s="51" t="s">
        <v>51</v>
      </c>
      <c r="G118" s="51">
        <v>3.2000000000000001E-2</v>
      </c>
      <c r="H118" s="99" t="s">
        <v>379</v>
      </c>
      <c r="I118" s="102" t="s">
        <v>272</v>
      </c>
      <c r="J118" s="105">
        <v>5</v>
      </c>
      <c r="K118" s="108" t="s">
        <v>204</v>
      </c>
      <c r="L118" s="51">
        <v>1113761</v>
      </c>
      <c r="M118" s="51">
        <v>1225941</v>
      </c>
      <c r="N118" s="51">
        <v>1700</v>
      </c>
      <c r="O118" s="51">
        <v>0</v>
      </c>
      <c r="P118" s="51">
        <v>0</v>
      </c>
      <c r="Q118" s="51">
        <v>0</v>
      </c>
      <c r="R118" s="51">
        <v>0</v>
      </c>
      <c r="S118" s="51">
        <v>0</v>
      </c>
      <c r="T118" s="51">
        <v>0</v>
      </c>
      <c r="U118" s="51">
        <v>0</v>
      </c>
      <c r="V118" s="51">
        <f t="shared" si="102"/>
        <v>0</v>
      </c>
      <c r="W118" s="51">
        <f t="shared" si="103"/>
        <v>0</v>
      </c>
      <c r="X118" s="51">
        <f t="shared" si="104"/>
        <v>0</v>
      </c>
      <c r="Y118" s="51">
        <f t="shared" si="105"/>
        <v>0</v>
      </c>
      <c r="Z118" s="51">
        <f t="shared" si="106"/>
        <v>0</v>
      </c>
      <c r="AA118" s="51">
        <f t="shared" si="107"/>
        <v>0</v>
      </c>
      <c r="AB118" s="51">
        <f t="shared" si="108"/>
        <v>0</v>
      </c>
      <c r="AC118" s="51" t="s">
        <v>58</v>
      </c>
      <c r="AD118" s="51">
        <v>0</v>
      </c>
      <c r="AE118" s="51">
        <f t="shared" si="109"/>
        <v>0</v>
      </c>
      <c r="AF118" s="51">
        <v>0</v>
      </c>
      <c r="AG118" s="51">
        <v>3</v>
      </c>
      <c r="AH118" s="51">
        <f t="shared" si="110"/>
        <v>3.223958333333333E-3</v>
      </c>
      <c r="AI118" s="51">
        <f t="shared" si="111"/>
        <v>3.223958333333333E-3</v>
      </c>
      <c r="AJ118" s="55">
        <v>0.35475899999999999</v>
      </c>
      <c r="AK118" s="55">
        <f>+OF!$Q$20</f>
        <v>4.9563406298003071E-2</v>
      </c>
      <c r="AL118" s="53">
        <f t="shared" si="112"/>
        <v>49.563406298003073</v>
      </c>
      <c r="AM118" s="55">
        <f>+AJ118/Caudales!$X$7*'DISTRIBUCION DE CAUDALES'!AL118</f>
        <v>1.2890526201676848</v>
      </c>
      <c r="AN118" s="55">
        <f>+Caudales!$U$6*1000</f>
        <v>1.5919354838709681</v>
      </c>
      <c r="AO118" s="55">
        <f>+AJ118/Caudales!$X$7*'DISTRIBUCION DE CAUDALES'!AN118</f>
        <v>4.1403300537567411E-2</v>
      </c>
      <c r="AP118" s="55">
        <f t="shared" si="115"/>
        <v>1.2476493196301175</v>
      </c>
      <c r="AQ118" s="131">
        <f t="shared" si="125"/>
        <v>1.2444253612967842</v>
      </c>
      <c r="AR118" s="173">
        <f t="shared" si="126"/>
        <v>0.99741597395789938</v>
      </c>
      <c r="AS118" s="49">
        <f>IF(G118=0,AI118,IF(AI118&lt;G118,AI118,G118))</f>
        <v>3.223958333333333E-3</v>
      </c>
      <c r="AT118" s="119">
        <f>+AS118+AT117</f>
        <v>0.48656018518518518</v>
      </c>
      <c r="AU118" s="40">
        <f t="shared" si="129"/>
        <v>0.75786517611159898</v>
      </c>
      <c r="AV118" s="272" t="str">
        <f t="shared" si="127"/>
        <v>La Fuente SI tiene sufiencie oferta para usuarios futuros</v>
      </c>
    </row>
    <row r="119" spans="1:48" ht="13.5" thickBot="1" x14ac:dyDescent="0.25">
      <c r="A119" s="275">
        <v>52</v>
      </c>
      <c r="B119" s="276">
        <v>0</v>
      </c>
      <c r="C119" s="276" t="s">
        <v>392</v>
      </c>
      <c r="D119" s="276" t="s">
        <v>58</v>
      </c>
      <c r="E119" s="276" t="s">
        <v>58</v>
      </c>
      <c r="F119" s="276" t="s">
        <v>58</v>
      </c>
      <c r="G119" s="276">
        <v>0</v>
      </c>
      <c r="H119" s="178" t="s">
        <v>379</v>
      </c>
      <c r="I119" s="179" t="s">
        <v>272</v>
      </c>
      <c r="J119" s="180">
        <v>6</v>
      </c>
      <c r="K119" s="181" t="s">
        <v>204</v>
      </c>
      <c r="L119" s="276">
        <v>1113610.0000199999</v>
      </c>
      <c r="M119" s="276">
        <v>1225643.9999800001</v>
      </c>
      <c r="N119" s="276">
        <v>0</v>
      </c>
      <c r="O119" s="276">
        <v>0</v>
      </c>
      <c r="P119" s="276">
        <v>0</v>
      </c>
      <c r="Q119" s="276">
        <v>0</v>
      </c>
      <c r="R119" s="276">
        <v>0</v>
      </c>
      <c r="S119" s="276">
        <v>0</v>
      </c>
      <c r="T119" s="276">
        <v>0</v>
      </c>
      <c r="U119" s="276">
        <v>0</v>
      </c>
      <c r="V119" s="276">
        <f t="shared" si="102"/>
        <v>0</v>
      </c>
      <c r="W119" s="276">
        <f t="shared" si="103"/>
        <v>0</v>
      </c>
      <c r="X119" s="276">
        <f t="shared" si="104"/>
        <v>0</v>
      </c>
      <c r="Y119" s="276">
        <f t="shared" si="105"/>
        <v>0</v>
      </c>
      <c r="Z119" s="276">
        <f t="shared" si="106"/>
        <v>0</v>
      </c>
      <c r="AA119" s="276">
        <f t="shared" si="107"/>
        <v>0</v>
      </c>
      <c r="AB119" s="276">
        <f t="shared" si="108"/>
        <v>0</v>
      </c>
      <c r="AC119" s="276"/>
      <c r="AD119" s="276">
        <v>0</v>
      </c>
      <c r="AE119" s="276">
        <f t="shared" si="109"/>
        <v>0</v>
      </c>
      <c r="AF119" s="276">
        <v>20</v>
      </c>
      <c r="AG119" s="276">
        <v>0</v>
      </c>
      <c r="AH119" s="276">
        <f t="shared" si="110"/>
        <v>4.2986111111111114E-2</v>
      </c>
      <c r="AI119" s="276">
        <f t="shared" si="111"/>
        <v>4.2986111111111114E-2</v>
      </c>
      <c r="AJ119" s="277">
        <v>0.49960300000000002</v>
      </c>
      <c r="AK119" s="277">
        <f>+OF!$Q$20</f>
        <v>4.9563406298003071E-2</v>
      </c>
      <c r="AL119" s="282">
        <f t="shared" si="112"/>
        <v>49.563406298003073</v>
      </c>
      <c r="AM119" s="277">
        <f>+AJ119/Caudales!$X$7*'DISTRIBUCION DE CAUDALES'!AL119</f>
        <v>1.8153579083085585</v>
      </c>
      <c r="AN119" s="277">
        <f>+Caudales!$U$6*1000</f>
        <v>1.5919354838709681</v>
      </c>
      <c r="AO119" s="277">
        <f>+AJ119/Caudales!$X$7*'DISTRIBUCION DE CAUDALES'!AN119</f>
        <v>5.8307789678261272E-2</v>
      </c>
      <c r="AP119" s="277">
        <f t="shared" si="115"/>
        <v>1.7570501186302971</v>
      </c>
      <c r="AQ119" s="165">
        <f t="shared" si="125"/>
        <v>1.1570501186302971</v>
      </c>
      <c r="AR119" s="166">
        <f t="shared" si="126"/>
        <v>0.65851856265333619</v>
      </c>
      <c r="AS119" s="291">
        <v>0.6</v>
      </c>
      <c r="AT119" s="169">
        <f>+AS119+AT118</f>
        <v>1.0865601851851852</v>
      </c>
      <c r="AU119" s="170">
        <f t="shared" si="129"/>
        <v>7.0489933445111896E-2</v>
      </c>
      <c r="AV119" s="279" t="str">
        <f t="shared" si="127"/>
        <v>La Fuente SI tiene sufiencie oferta para usuarios futuros</v>
      </c>
    </row>
    <row r="120" spans="1:48" x14ac:dyDescent="0.2">
      <c r="A120" s="259">
        <v>27</v>
      </c>
      <c r="B120" s="260">
        <v>204</v>
      </c>
      <c r="C120" s="260" t="s">
        <v>285</v>
      </c>
      <c r="D120" s="260" t="s">
        <v>393</v>
      </c>
      <c r="E120" s="260" t="s">
        <v>394</v>
      </c>
      <c r="F120" s="260" t="s">
        <v>51</v>
      </c>
      <c r="G120" s="260">
        <v>0.27400000000000002</v>
      </c>
      <c r="H120" s="137" t="s">
        <v>395</v>
      </c>
      <c r="I120" s="138" t="s">
        <v>272</v>
      </c>
      <c r="J120" s="139">
        <v>1</v>
      </c>
      <c r="K120" s="140" t="s">
        <v>204</v>
      </c>
      <c r="L120" s="260">
        <v>1112389</v>
      </c>
      <c r="M120" s="260">
        <v>1224728</v>
      </c>
      <c r="N120" s="260">
        <v>1638</v>
      </c>
      <c r="O120" s="260">
        <v>0</v>
      </c>
      <c r="P120" s="260">
        <v>0</v>
      </c>
      <c r="Q120" s="260">
        <v>0</v>
      </c>
      <c r="R120" s="260">
        <v>0</v>
      </c>
      <c r="S120" s="260">
        <v>0</v>
      </c>
      <c r="T120" s="260">
        <v>0</v>
      </c>
      <c r="U120" s="260">
        <v>0</v>
      </c>
      <c r="V120" s="260">
        <f t="shared" si="102"/>
        <v>0</v>
      </c>
      <c r="W120" s="260">
        <f t="shared" si="103"/>
        <v>0</v>
      </c>
      <c r="X120" s="260">
        <f t="shared" si="104"/>
        <v>0</v>
      </c>
      <c r="Y120" s="260">
        <f t="shared" si="105"/>
        <v>0</v>
      </c>
      <c r="Z120" s="260">
        <f t="shared" si="106"/>
        <v>0</v>
      </c>
      <c r="AA120" s="260">
        <f t="shared" si="107"/>
        <v>0</v>
      </c>
      <c r="AB120" s="260">
        <f t="shared" si="108"/>
        <v>0</v>
      </c>
      <c r="AC120" s="260" t="s">
        <v>73</v>
      </c>
      <c r="AD120" s="260">
        <v>1.95</v>
      </c>
      <c r="AE120" s="260">
        <f t="shared" si="109"/>
        <v>0.19500000000000001</v>
      </c>
      <c r="AF120" s="260">
        <v>0</v>
      </c>
      <c r="AG120" s="260">
        <v>3</v>
      </c>
      <c r="AH120" s="260">
        <f t="shared" si="110"/>
        <v>3.223958333333333E-3</v>
      </c>
      <c r="AI120" s="260">
        <f t="shared" si="111"/>
        <v>0.19822395833333334</v>
      </c>
      <c r="AJ120" s="260">
        <v>2.458631</v>
      </c>
      <c r="AK120" s="260">
        <f>+OF!$Q$20</f>
        <v>4.9563406298003071E-2</v>
      </c>
      <c r="AL120" s="261">
        <f t="shared" si="112"/>
        <v>49.563406298003073</v>
      </c>
      <c r="AM120" s="260">
        <f>+AJ120/Caudales!$X$7*'DISTRIBUCION DE CAUDALES'!AL120</f>
        <v>8.9336838038654278</v>
      </c>
      <c r="AN120" s="260">
        <f>+Caudales!$U$6*1000</f>
        <v>1.5919354838709681</v>
      </c>
      <c r="AO120" s="260">
        <f>+AJ120/Caudales!$X$7*'DISTRIBUCION DE CAUDALES'!AN120</f>
        <v>0.28694251084251537</v>
      </c>
      <c r="AP120" s="260">
        <f t="shared" si="115"/>
        <v>8.6467412930229131</v>
      </c>
      <c r="AQ120" s="287">
        <f t="shared" si="125"/>
        <v>8.4485173346895799</v>
      </c>
      <c r="AR120" s="288">
        <f t="shared" si="126"/>
        <v>0.97707529905014268</v>
      </c>
      <c r="AS120" s="283">
        <f t="shared" ref="AS120:AS125" si="130">IF(G120=0,AI120,IF(AI120&lt;G120,AI120,G120))</f>
        <v>0.19822395833333334</v>
      </c>
      <c r="AT120" s="167">
        <f>+AT113+AS120+AT119</f>
        <v>3.4965914351851852</v>
      </c>
      <c r="AU120" s="147">
        <f t="shared" si="129"/>
        <v>4.9519258995043947</v>
      </c>
      <c r="AV120" s="270" t="str">
        <f t="shared" si="127"/>
        <v>La Fuente SI tiene sufiencie oferta para usuarios futuros</v>
      </c>
    </row>
    <row r="121" spans="1:48" x14ac:dyDescent="0.2">
      <c r="A121" s="271">
        <v>4</v>
      </c>
      <c r="B121" s="51">
        <v>175</v>
      </c>
      <c r="C121" s="51" t="s">
        <v>285</v>
      </c>
      <c r="D121" s="51" t="s">
        <v>396</v>
      </c>
      <c r="E121" s="51" t="s">
        <v>397</v>
      </c>
      <c r="F121" s="51" t="s">
        <v>51</v>
      </c>
      <c r="G121" s="51">
        <v>8.6999999999999994E-2</v>
      </c>
      <c r="H121" s="99" t="s">
        <v>395</v>
      </c>
      <c r="I121" s="102" t="s">
        <v>272</v>
      </c>
      <c r="J121" s="105">
        <v>2</v>
      </c>
      <c r="K121" s="108" t="s">
        <v>204</v>
      </c>
      <c r="L121" s="51">
        <v>1112489</v>
      </c>
      <c r="M121" s="51">
        <v>1224535</v>
      </c>
      <c r="N121" s="51">
        <v>1784</v>
      </c>
      <c r="O121" s="51">
        <v>0</v>
      </c>
      <c r="P121" s="51">
        <v>0</v>
      </c>
      <c r="Q121" s="51">
        <v>0</v>
      </c>
      <c r="R121" s="51">
        <v>0</v>
      </c>
      <c r="S121" s="51">
        <v>0</v>
      </c>
      <c r="T121" s="51">
        <v>0</v>
      </c>
      <c r="U121" s="51">
        <v>0</v>
      </c>
      <c r="V121" s="51">
        <f t="shared" ref="V121:V125" si="131">+O121*80/86400</f>
        <v>0</v>
      </c>
      <c r="W121" s="51">
        <f t="shared" ref="W121:W125" si="132">+O121*50/86400</f>
        <v>0</v>
      </c>
      <c r="X121" s="51">
        <f t="shared" ref="X121:X125" si="133">+Q121*20/86400</f>
        <v>0</v>
      </c>
      <c r="Y121" s="51">
        <f t="shared" ref="Y121:Y125" si="134">(9.6/86400)*R121</f>
        <v>0</v>
      </c>
      <c r="Z121" s="51">
        <f t="shared" ref="Z121:Z125" si="135">(7/86400)*S121</f>
        <v>0</v>
      </c>
      <c r="AA121" s="51">
        <f t="shared" ref="AA121:AA125" si="136">(2.4/86400)*T121</f>
        <v>0</v>
      </c>
      <c r="AB121" s="51">
        <f t="shared" ref="AB121:AB125" si="137">(2.4/86400)*U121</f>
        <v>0</v>
      </c>
      <c r="AC121" s="51" t="s">
        <v>58</v>
      </c>
      <c r="AD121" s="51">
        <v>0</v>
      </c>
      <c r="AE121" s="51">
        <f t="shared" ref="AE121:AE125" si="138">0.1*AD121</f>
        <v>0</v>
      </c>
      <c r="AF121" s="51">
        <v>4</v>
      </c>
      <c r="AG121" s="51">
        <v>4</v>
      </c>
      <c r="AH121" s="51">
        <f t="shared" ref="AH121:AH125" si="139">(AF121+(AG121*0.5)  )*185.7/86400</f>
        <v>1.2895833333333332E-2</v>
      </c>
      <c r="AI121" s="51">
        <f t="shared" ref="AI121:AI125" si="140">+V121+W121+X121+Y121+Z121+AA121+AB121+AE121+AH121</f>
        <v>1.2895833333333332E-2</v>
      </c>
      <c r="AJ121" s="51">
        <v>2.458631</v>
      </c>
      <c r="AK121" s="51">
        <f>+OF!$Q$20</f>
        <v>4.9563406298003071E-2</v>
      </c>
      <c r="AL121" s="52">
        <f t="shared" ref="AL121:AL125" si="141">+AK121*1000</f>
        <v>49.563406298003073</v>
      </c>
      <c r="AM121" s="51">
        <f>+AJ121/Caudales!$X$7*'DISTRIBUCION DE CAUDALES'!AL121</f>
        <v>8.9336838038654278</v>
      </c>
      <c r="AN121" s="51">
        <f>+Caudales!$U$6*1000</f>
        <v>1.5919354838709681</v>
      </c>
      <c r="AO121" s="51">
        <f>+AJ121/Caudales!$X$7*'DISTRIBUCION DE CAUDALES'!AN121</f>
        <v>0.28694251084251537</v>
      </c>
      <c r="AP121" s="51">
        <f t="shared" ref="AP121:AP125" si="142">+AM121-AO121</f>
        <v>8.6467412930229131</v>
      </c>
      <c r="AQ121" s="285">
        <f t="shared" si="125"/>
        <v>8.6338454596895797</v>
      </c>
      <c r="AR121" s="286">
        <f t="shared" si="126"/>
        <v>0.99850859035834238</v>
      </c>
      <c r="AS121" s="49">
        <f t="shared" si="130"/>
        <v>1.2895833333333332E-2</v>
      </c>
      <c r="AT121" s="119">
        <f>+AS121+AT120</f>
        <v>3.5094872685185186</v>
      </c>
      <c r="AU121" s="40">
        <f t="shared" si="129"/>
        <v>5.1243581911710612</v>
      </c>
      <c r="AV121" s="272" t="str">
        <f t="shared" si="127"/>
        <v>La Fuente SI tiene sufiencie oferta para usuarios futuros</v>
      </c>
    </row>
    <row r="122" spans="1:48" x14ac:dyDescent="0.2">
      <c r="A122" s="271">
        <v>5</v>
      </c>
      <c r="B122" s="51">
        <v>176</v>
      </c>
      <c r="C122" s="51" t="s">
        <v>285</v>
      </c>
      <c r="D122" s="51" t="s">
        <v>398</v>
      </c>
      <c r="E122" s="51" t="s">
        <v>399</v>
      </c>
      <c r="F122" s="51" t="s">
        <v>116</v>
      </c>
      <c r="G122" s="51">
        <v>0</v>
      </c>
      <c r="H122" s="99" t="s">
        <v>395</v>
      </c>
      <c r="I122" s="102" t="s">
        <v>272</v>
      </c>
      <c r="J122" s="105">
        <v>3</v>
      </c>
      <c r="K122" s="108" t="s">
        <v>204</v>
      </c>
      <c r="L122" s="51">
        <v>1112489</v>
      </c>
      <c r="M122" s="51">
        <v>1224535</v>
      </c>
      <c r="N122" s="51">
        <v>1784</v>
      </c>
      <c r="O122" s="51">
        <v>0</v>
      </c>
      <c r="P122" s="51">
        <v>0</v>
      </c>
      <c r="Q122" s="51">
        <v>0</v>
      </c>
      <c r="R122" s="51">
        <v>0</v>
      </c>
      <c r="S122" s="51">
        <v>0</v>
      </c>
      <c r="T122" s="51">
        <v>0</v>
      </c>
      <c r="U122" s="51">
        <v>0</v>
      </c>
      <c r="V122" s="51">
        <f t="shared" si="131"/>
        <v>0</v>
      </c>
      <c r="W122" s="51">
        <f t="shared" si="132"/>
        <v>0</v>
      </c>
      <c r="X122" s="51">
        <f t="shared" si="133"/>
        <v>0</v>
      </c>
      <c r="Y122" s="51">
        <f t="shared" si="134"/>
        <v>0</v>
      </c>
      <c r="Z122" s="51">
        <f t="shared" si="135"/>
        <v>0</v>
      </c>
      <c r="AA122" s="51">
        <f t="shared" si="136"/>
        <v>0</v>
      </c>
      <c r="AB122" s="51">
        <f t="shared" si="137"/>
        <v>0</v>
      </c>
      <c r="AC122" s="51" t="s">
        <v>58</v>
      </c>
      <c r="AD122" s="51">
        <v>0</v>
      </c>
      <c r="AE122" s="51">
        <f t="shared" si="138"/>
        <v>0</v>
      </c>
      <c r="AF122" s="51">
        <v>0</v>
      </c>
      <c r="AG122" s="51">
        <v>5</v>
      </c>
      <c r="AH122" s="51">
        <f t="shared" si="139"/>
        <v>5.3732638888888892E-3</v>
      </c>
      <c r="AI122" s="51">
        <f t="shared" si="140"/>
        <v>5.3732638888888892E-3</v>
      </c>
      <c r="AJ122" s="51">
        <v>2.458631</v>
      </c>
      <c r="AK122" s="51">
        <f>+OF!$Q$20</f>
        <v>4.9563406298003071E-2</v>
      </c>
      <c r="AL122" s="52">
        <f t="shared" si="141"/>
        <v>49.563406298003073</v>
      </c>
      <c r="AM122" s="51">
        <f>+AJ122/Caudales!$X$7*'DISTRIBUCION DE CAUDALES'!AL122</f>
        <v>8.9336838038654278</v>
      </c>
      <c r="AN122" s="51">
        <f>+Caudales!$U$6*1000</f>
        <v>1.5919354838709681</v>
      </c>
      <c r="AO122" s="51">
        <f>+AJ122/Caudales!$X$7*'DISTRIBUCION DE CAUDALES'!AN122</f>
        <v>0.28694251084251537</v>
      </c>
      <c r="AP122" s="51">
        <f t="shared" si="142"/>
        <v>8.6467412930229131</v>
      </c>
      <c r="AQ122" s="285">
        <f t="shared" si="125"/>
        <v>8.6413680291340249</v>
      </c>
      <c r="AR122" s="286">
        <f t="shared" si="126"/>
        <v>0.99937857931597607</v>
      </c>
      <c r="AS122" s="49">
        <f t="shared" si="130"/>
        <v>5.3732638888888892E-3</v>
      </c>
      <c r="AT122" s="119">
        <f t="shared" ref="AT122:AT125" si="143">+AS122+AT121</f>
        <v>3.5148605324074076</v>
      </c>
      <c r="AU122" s="40">
        <f t="shared" si="129"/>
        <v>5.1265074967266173</v>
      </c>
      <c r="AV122" s="272" t="str">
        <f t="shared" si="127"/>
        <v>La Fuente SI tiene sufiencie oferta para usuarios futuros</v>
      </c>
    </row>
    <row r="123" spans="1:48" x14ac:dyDescent="0.2">
      <c r="A123" s="271">
        <v>25</v>
      </c>
      <c r="B123" s="51">
        <v>202</v>
      </c>
      <c r="C123" s="51" t="s">
        <v>285</v>
      </c>
      <c r="D123" s="51" t="s">
        <v>400</v>
      </c>
      <c r="E123" s="51" t="s">
        <v>401</v>
      </c>
      <c r="F123" s="51" t="s">
        <v>51</v>
      </c>
      <c r="G123" s="51">
        <v>0</v>
      </c>
      <c r="H123" s="99" t="s">
        <v>395</v>
      </c>
      <c r="I123" s="102" t="s">
        <v>272</v>
      </c>
      <c r="J123" s="105">
        <v>4</v>
      </c>
      <c r="K123" s="108" t="s">
        <v>204</v>
      </c>
      <c r="L123" s="51">
        <v>1112489</v>
      </c>
      <c r="M123" s="51">
        <v>1224535</v>
      </c>
      <c r="N123" s="51">
        <v>1784</v>
      </c>
      <c r="O123" s="51">
        <v>0</v>
      </c>
      <c r="P123" s="51">
        <v>0</v>
      </c>
      <c r="Q123" s="51">
        <v>0</v>
      </c>
      <c r="R123" s="51">
        <v>0</v>
      </c>
      <c r="S123" s="51">
        <v>0</v>
      </c>
      <c r="T123" s="51">
        <v>0</v>
      </c>
      <c r="U123" s="51">
        <v>0</v>
      </c>
      <c r="V123" s="51">
        <f>+O123*80/86400</f>
        <v>0</v>
      </c>
      <c r="W123" s="51">
        <f>+O123*50/86400</f>
        <v>0</v>
      </c>
      <c r="X123" s="51">
        <f>+Q123*20/86400</f>
        <v>0</v>
      </c>
      <c r="Y123" s="51">
        <f>(9.6/86400)*R123</f>
        <v>0</v>
      </c>
      <c r="Z123" s="51">
        <f>(7/86400)*S123</f>
        <v>0</v>
      </c>
      <c r="AA123" s="51">
        <f>(2.4/86400)*T123</f>
        <v>0</v>
      </c>
      <c r="AB123" s="51">
        <f>(2.4/86400)*U123</f>
        <v>0</v>
      </c>
      <c r="AC123" s="51" t="s">
        <v>58</v>
      </c>
      <c r="AD123" s="51">
        <v>0</v>
      </c>
      <c r="AE123" s="51">
        <f>0.1*AD123</f>
        <v>0</v>
      </c>
      <c r="AF123" s="51">
        <v>0</v>
      </c>
      <c r="AG123" s="51">
        <v>5</v>
      </c>
      <c r="AH123" s="51">
        <f>(AF123+(AG123*0.5)  )*185.7/86400</f>
        <v>5.3732638888888892E-3</v>
      </c>
      <c r="AI123" s="51">
        <f>+V123+W123+X123+Y123+Z123+AA123+AB123+AE123+AH123</f>
        <v>5.3732638888888892E-3</v>
      </c>
      <c r="AJ123" s="51">
        <v>2.458631</v>
      </c>
      <c r="AK123" s="51">
        <f>+OF!$Q$20</f>
        <v>4.9563406298003071E-2</v>
      </c>
      <c r="AL123" s="52">
        <f>+AK123*1000</f>
        <v>49.563406298003073</v>
      </c>
      <c r="AM123" s="51">
        <f>+AJ123/Caudales!$X$7*'DISTRIBUCION DE CAUDALES'!AL123</f>
        <v>8.9336838038654278</v>
      </c>
      <c r="AN123" s="51">
        <f>+Caudales!$U$6*1000</f>
        <v>1.5919354838709681</v>
      </c>
      <c r="AO123" s="51">
        <f>+AJ123/Caudales!$X$7*'DISTRIBUCION DE CAUDALES'!AN123</f>
        <v>0.28694251084251537</v>
      </c>
      <c r="AP123" s="51">
        <f>+AM123-AO123</f>
        <v>8.6467412930229131</v>
      </c>
      <c r="AQ123" s="285">
        <f t="shared" si="125"/>
        <v>8.6413680291340249</v>
      </c>
      <c r="AR123" s="286">
        <f t="shared" si="126"/>
        <v>0.99937857931597607</v>
      </c>
      <c r="AS123" s="49">
        <f t="shared" si="130"/>
        <v>5.3732638888888892E-3</v>
      </c>
      <c r="AT123" s="119">
        <f t="shared" si="143"/>
        <v>3.5202337962962966</v>
      </c>
      <c r="AU123" s="40">
        <f t="shared" si="129"/>
        <v>5.1211342328377283</v>
      </c>
      <c r="AV123" s="272" t="str">
        <f t="shared" si="127"/>
        <v>La Fuente SI tiene sufiencie oferta para usuarios futuros</v>
      </c>
    </row>
    <row r="124" spans="1:48" x14ac:dyDescent="0.2">
      <c r="A124" s="271">
        <v>9</v>
      </c>
      <c r="B124" s="51">
        <v>184</v>
      </c>
      <c r="C124" s="51" t="s">
        <v>285</v>
      </c>
      <c r="D124" s="51" t="s">
        <v>402</v>
      </c>
      <c r="E124" s="51" t="s">
        <v>403</v>
      </c>
      <c r="F124" s="51" t="s">
        <v>51</v>
      </c>
      <c r="G124" s="51">
        <v>0</v>
      </c>
      <c r="H124" s="99" t="s">
        <v>395</v>
      </c>
      <c r="I124" s="102" t="s">
        <v>272</v>
      </c>
      <c r="J124" s="105">
        <v>5</v>
      </c>
      <c r="K124" s="108" t="s">
        <v>204</v>
      </c>
      <c r="L124" s="51">
        <v>1112267</v>
      </c>
      <c r="M124" s="51">
        <v>1224371</v>
      </c>
      <c r="N124" s="51">
        <v>1637</v>
      </c>
      <c r="O124" s="51">
        <v>0</v>
      </c>
      <c r="P124" s="51">
        <v>0</v>
      </c>
      <c r="Q124" s="51">
        <v>0</v>
      </c>
      <c r="R124" s="51">
        <v>0</v>
      </c>
      <c r="S124" s="51">
        <v>0</v>
      </c>
      <c r="T124" s="51">
        <v>0</v>
      </c>
      <c r="U124" s="51">
        <v>0</v>
      </c>
      <c r="V124" s="51">
        <f t="shared" si="131"/>
        <v>0</v>
      </c>
      <c r="W124" s="51">
        <f t="shared" si="132"/>
        <v>0</v>
      </c>
      <c r="X124" s="51">
        <f t="shared" si="133"/>
        <v>0</v>
      </c>
      <c r="Y124" s="51">
        <f t="shared" si="134"/>
        <v>0</v>
      </c>
      <c r="Z124" s="51">
        <f t="shared" si="135"/>
        <v>0</v>
      </c>
      <c r="AA124" s="51">
        <f t="shared" si="136"/>
        <v>0</v>
      </c>
      <c r="AB124" s="51">
        <f t="shared" si="137"/>
        <v>0</v>
      </c>
      <c r="AC124" s="51" t="s">
        <v>58</v>
      </c>
      <c r="AD124" s="51">
        <v>0</v>
      </c>
      <c r="AE124" s="51">
        <f t="shared" si="138"/>
        <v>0</v>
      </c>
      <c r="AF124" s="51">
        <v>0</v>
      </c>
      <c r="AG124" s="51">
        <v>5</v>
      </c>
      <c r="AH124" s="51">
        <f t="shared" si="139"/>
        <v>5.3732638888888892E-3</v>
      </c>
      <c r="AI124" s="51">
        <f t="shared" si="140"/>
        <v>5.3732638888888892E-3</v>
      </c>
      <c r="AJ124" s="51">
        <v>2.458631</v>
      </c>
      <c r="AK124" s="51">
        <f>+OF!$Q$20</f>
        <v>4.9563406298003071E-2</v>
      </c>
      <c r="AL124" s="52">
        <f t="shared" si="141"/>
        <v>49.563406298003073</v>
      </c>
      <c r="AM124" s="51">
        <f>+AJ124/Caudales!$X$7*'DISTRIBUCION DE CAUDALES'!AL124</f>
        <v>8.9336838038654278</v>
      </c>
      <c r="AN124" s="51">
        <f>+Caudales!$U$6*1000</f>
        <v>1.5919354838709681</v>
      </c>
      <c r="AO124" s="51">
        <f>+AJ124/Caudales!$X$7*'DISTRIBUCION DE CAUDALES'!AN124</f>
        <v>0.28694251084251537</v>
      </c>
      <c r="AP124" s="51">
        <f t="shared" si="142"/>
        <v>8.6467412930229131</v>
      </c>
      <c r="AQ124" s="285">
        <f t="shared" si="125"/>
        <v>8.6413680291340249</v>
      </c>
      <c r="AR124" s="286">
        <f t="shared" si="126"/>
        <v>0.99937857931597607</v>
      </c>
      <c r="AS124" s="49">
        <f t="shared" si="130"/>
        <v>5.3732638888888892E-3</v>
      </c>
      <c r="AT124" s="119">
        <f t="shared" si="143"/>
        <v>3.5256070601851857</v>
      </c>
      <c r="AU124" s="40">
        <f t="shared" si="129"/>
        <v>5.1157609689488392</v>
      </c>
      <c r="AV124" s="272" t="str">
        <f t="shared" si="127"/>
        <v>La Fuente SI tiene sufiencie oferta para usuarios futuros</v>
      </c>
    </row>
    <row r="125" spans="1:48" ht="13.5" thickBot="1" x14ac:dyDescent="0.25">
      <c r="A125" s="264">
        <v>23</v>
      </c>
      <c r="B125" s="265">
        <v>200</v>
      </c>
      <c r="C125" s="265" t="s">
        <v>285</v>
      </c>
      <c r="D125" s="265" t="s">
        <v>404</v>
      </c>
      <c r="E125" s="265" t="s">
        <v>405</v>
      </c>
      <c r="F125" s="265" t="s">
        <v>51</v>
      </c>
      <c r="G125" s="265">
        <v>0</v>
      </c>
      <c r="H125" s="153" t="s">
        <v>395</v>
      </c>
      <c r="I125" s="154" t="s">
        <v>272</v>
      </c>
      <c r="J125" s="155">
        <v>6</v>
      </c>
      <c r="K125" s="156" t="s">
        <v>204</v>
      </c>
      <c r="L125" s="265">
        <v>1112293</v>
      </c>
      <c r="M125" s="265">
        <v>1224340</v>
      </c>
      <c r="N125" s="265">
        <v>1607</v>
      </c>
      <c r="O125" s="265">
        <v>0</v>
      </c>
      <c r="P125" s="265">
        <v>0</v>
      </c>
      <c r="Q125" s="265">
        <v>0</v>
      </c>
      <c r="R125" s="265">
        <v>0</v>
      </c>
      <c r="S125" s="265">
        <v>0</v>
      </c>
      <c r="T125" s="265">
        <v>0</v>
      </c>
      <c r="U125" s="265">
        <v>0</v>
      </c>
      <c r="V125" s="265">
        <f t="shared" si="131"/>
        <v>0</v>
      </c>
      <c r="W125" s="265">
        <f t="shared" si="132"/>
        <v>0</v>
      </c>
      <c r="X125" s="265">
        <f t="shared" si="133"/>
        <v>0</v>
      </c>
      <c r="Y125" s="265">
        <f t="shared" si="134"/>
        <v>0</v>
      </c>
      <c r="Z125" s="265">
        <f t="shared" si="135"/>
        <v>0</v>
      </c>
      <c r="AA125" s="265">
        <f t="shared" si="136"/>
        <v>0</v>
      </c>
      <c r="AB125" s="265">
        <f t="shared" si="137"/>
        <v>0</v>
      </c>
      <c r="AC125" s="265" t="s">
        <v>58</v>
      </c>
      <c r="AD125" s="265">
        <v>0</v>
      </c>
      <c r="AE125" s="265">
        <f t="shared" si="138"/>
        <v>0</v>
      </c>
      <c r="AF125" s="265">
        <v>0</v>
      </c>
      <c r="AG125" s="265">
        <v>5</v>
      </c>
      <c r="AH125" s="265">
        <f t="shared" si="139"/>
        <v>5.3732638888888892E-3</v>
      </c>
      <c r="AI125" s="265">
        <f t="shared" si="140"/>
        <v>5.3732638888888892E-3</v>
      </c>
      <c r="AJ125" s="265">
        <v>2.458631</v>
      </c>
      <c r="AK125" s="265">
        <f>+OF!$Q$20</f>
        <v>4.9563406298003071E-2</v>
      </c>
      <c r="AL125" s="266">
        <f t="shared" si="141"/>
        <v>49.563406298003073</v>
      </c>
      <c r="AM125" s="265">
        <f>+AJ125/Caudales!$X$7*'DISTRIBUCION DE CAUDALES'!AL125</f>
        <v>8.9336838038654278</v>
      </c>
      <c r="AN125" s="265">
        <f>+Caudales!$U$6*1000</f>
        <v>1.5919354838709681</v>
      </c>
      <c r="AO125" s="265">
        <f>+AJ125/Caudales!$X$7*'DISTRIBUCION DE CAUDALES'!AN125</f>
        <v>0.28694251084251537</v>
      </c>
      <c r="AP125" s="265">
        <f t="shared" si="142"/>
        <v>8.6467412930229131</v>
      </c>
      <c r="AQ125" s="289">
        <f t="shared" si="125"/>
        <v>8.6413680291340249</v>
      </c>
      <c r="AR125" s="290">
        <f t="shared" si="126"/>
        <v>0.99937857931597607</v>
      </c>
      <c r="AS125" s="161">
        <f t="shared" si="130"/>
        <v>5.3732638888888892E-3</v>
      </c>
      <c r="AT125" s="162">
        <f t="shared" si="143"/>
        <v>3.5309803240740747</v>
      </c>
      <c r="AU125" s="233">
        <f t="shared" si="129"/>
        <v>5.1103877050599502</v>
      </c>
      <c r="AV125" s="273" t="str">
        <f t="shared" si="127"/>
        <v>La Fuente SI tiene sufiencie oferta para usuarios futuros</v>
      </c>
    </row>
    <row r="126" spans="1:48" s="293" customFormat="1" ht="51.75" thickBot="1" x14ac:dyDescent="0.25">
      <c r="A126" s="294" t="s">
        <v>0</v>
      </c>
      <c r="B126" s="294" t="s">
        <v>1</v>
      </c>
      <c r="C126" s="294" t="s">
        <v>2</v>
      </c>
      <c r="D126" s="294" t="s">
        <v>3</v>
      </c>
      <c r="E126" s="294" t="s">
        <v>4</v>
      </c>
      <c r="F126" s="294" t="s">
        <v>5</v>
      </c>
      <c r="G126" s="294" t="s">
        <v>137</v>
      </c>
      <c r="H126" s="295" t="s">
        <v>7</v>
      </c>
      <c r="I126" s="296" t="s">
        <v>8</v>
      </c>
      <c r="J126" s="297"/>
      <c r="K126" s="298"/>
      <c r="L126" s="294" t="s">
        <v>11</v>
      </c>
      <c r="M126" s="294" t="s">
        <v>12</v>
      </c>
      <c r="N126" s="294" t="s">
        <v>13</v>
      </c>
      <c r="O126" s="299" t="s">
        <v>14</v>
      </c>
      <c r="P126" s="299" t="s">
        <v>15</v>
      </c>
      <c r="Q126" s="299" t="s">
        <v>16</v>
      </c>
      <c r="R126" s="299" t="s">
        <v>17</v>
      </c>
      <c r="S126" s="299" t="s">
        <v>18</v>
      </c>
      <c r="T126" s="299" t="s">
        <v>19</v>
      </c>
      <c r="U126" s="299" t="s">
        <v>20</v>
      </c>
      <c r="V126" s="299" t="s">
        <v>21</v>
      </c>
      <c r="W126" s="299" t="s">
        <v>22</v>
      </c>
      <c r="X126" s="299" t="s">
        <v>23</v>
      </c>
      <c r="Y126" s="299" t="s">
        <v>24</v>
      </c>
      <c r="Z126" s="299" t="s">
        <v>25</v>
      </c>
      <c r="AA126" s="299" t="s">
        <v>26</v>
      </c>
      <c r="AB126" s="299" t="s">
        <v>27</v>
      </c>
      <c r="AC126" s="299" t="s">
        <v>28</v>
      </c>
      <c r="AD126" s="299" t="s">
        <v>29</v>
      </c>
      <c r="AE126" s="299" t="s">
        <v>30</v>
      </c>
      <c r="AF126" s="299" t="s">
        <v>31</v>
      </c>
      <c r="AG126" s="299" t="s">
        <v>32</v>
      </c>
      <c r="AH126" s="299" t="s">
        <v>33</v>
      </c>
      <c r="AI126" s="299" t="s">
        <v>34</v>
      </c>
      <c r="AJ126" s="294" t="s">
        <v>406</v>
      </c>
      <c r="AK126" s="300" t="s">
        <v>36</v>
      </c>
      <c r="AL126" s="300" t="s">
        <v>37</v>
      </c>
      <c r="AM126" s="294" t="s">
        <v>38</v>
      </c>
      <c r="AN126" s="300" t="s">
        <v>39</v>
      </c>
      <c r="AO126" s="300" t="s">
        <v>40</v>
      </c>
      <c r="AP126" s="300" t="s">
        <v>41</v>
      </c>
      <c r="AQ126" s="292" t="s">
        <v>42</v>
      </c>
      <c r="AR126" s="113" t="s">
        <v>43</v>
      </c>
      <c r="AS126" s="301" t="s">
        <v>44</v>
      </c>
      <c r="AT126" s="302" t="s">
        <v>138</v>
      </c>
      <c r="AU126" s="303" t="s">
        <v>46</v>
      </c>
      <c r="AV126" s="300" t="s">
        <v>47</v>
      </c>
    </row>
    <row r="127" spans="1:48" ht="13.5" thickBot="1" x14ac:dyDescent="0.25">
      <c r="A127" s="304">
        <v>11</v>
      </c>
      <c r="B127" s="305">
        <v>353</v>
      </c>
      <c r="C127" s="305" t="s">
        <v>407</v>
      </c>
      <c r="D127" s="305" t="s">
        <v>408</v>
      </c>
      <c r="E127" s="305" t="s">
        <v>58</v>
      </c>
      <c r="F127" s="305" t="s">
        <v>51</v>
      </c>
      <c r="G127" s="305">
        <v>0.05</v>
      </c>
      <c r="H127" s="191" t="s">
        <v>409</v>
      </c>
      <c r="I127" s="192" t="s">
        <v>410</v>
      </c>
      <c r="J127" s="193">
        <v>1</v>
      </c>
      <c r="K127" s="194" t="s">
        <v>204</v>
      </c>
      <c r="L127" s="305">
        <v>4994977.2329000002</v>
      </c>
      <c r="M127" s="305">
        <v>2292006.6815999998</v>
      </c>
      <c r="N127" s="305">
        <v>1824</v>
      </c>
      <c r="O127" s="305">
        <v>0</v>
      </c>
      <c r="P127" s="305">
        <v>0</v>
      </c>
      <c r="Q127" s="305">
        <v>0</v>
      </c>
      <c r="R127" s="305">
        <v>0</v>
      </c>
      <c r="S127" s="305">
        <v>0</v>
      </c>
      <c r="T127" s="305">
        <v>0</v>
      </c>
      <c r="U127" s="305">
        <v>0</v>
      </c>
      <c r="V127" s="305">
        <f t="shared" ref="V127:V146" si="144">+O127*80/86400</f>
        <v>0</v>
      </c>
      <c r="W127" s="305">
        <f t="shared" ref="W127:W146" si="145">+O127*50/86400</f>
        <v>0</v>
      </c>
      <c r="X127" s="305">
        <f t="shared" ref="X127:X146" si="146">+Q127*20/86400</f>
        <v>0</v>
      </c>
      <c r="Y127" s="305">
        <f t="shared" ref="Y127:Y146" si="147">(9.6/86400)*R127</f>
        <v>0</v>
      </c>
      <c r="Z127" s="305">
        <f t="shared" ref="Z127:Z146" si="148">(7/86400)*S127</f>
        <v>0</v>
      </c>
      <c r="AA127" s="305">
        <f t="shared" ref="AA127:AA146" si="149">(2.4/86400)*T127</f>
        <v>0</v>
      </c>
      <c r="AB127" s="305">
        <f t="shared" ref="AB127:AB146" si="150">(2.4/86400)*U127</f>
        <v>0</v>
      </c>
      <c r="AC127" s="305" t="s">
        <v>411</v>
      </c>
      <c r="AD127" s="305">
        <v>3</v>
      </c>
      <c r="AE127" s="305">
        <f t="shared" ref="AE127:AE146" si="151">0.1*AD127</f>
        <v>0.30000000000000004</v>
      </c>
      <c r="AF127" s="305">
        <v>6</v>
      </c>
      <c r="AG127" s="305">
        <v>15</v>
      </c>
      <c r="AH127" s="305">
        <f t="shared" ref="AH127:AH146" si="152">(AF127+(AG127*0.5)  )*185.7/86400</f>
        <v>2.9015624999999996E-2</v>
      </c>
      <c r="AI127" s="305">
        <f t="shared" ref="AI127:AI146" si="153">+V127+W127+X127+Y127+Z127+AA127+AB127+AE127+AH127</f>
        <v>0.32901562500000003</v>
      </c>
      <c r="AJ127" s="306">
        <v>0.52710599999999996</v>
      </c>
      <c r="AK127" s="305">
        <f>+OF!$Q$19</f>
        <v>5.4761809395801331E-2</v>
      </c>
      <c r="AL127" s="307">
        <f t="shared" ref="AL127:AL146" si="154">+AK127*1000</f>
        <v>54.761809395801329</v>
      </c>
      <c r="AM127" s="305">
        <f>+AJ127/Caudales!$X$7*'DISTRIBUCION DE CAUDALES'!AL127</f>
        <v>2.1161762060499587</v>
      </c>
      <c r="AN127" s="305">
        <f>+Caudales!$U$5*1000</f>
        <v>1.7620967741935485</v>
      </c>
      <c r="AO127" s="305">
        <f>+AJ127/Caudales!$X$7*'DISTRIBUCION DE CAUDALES'!AN127</f>
        <v>6.809320779294184E-2</v>
      </c>
      <c r="AP127" s="305">
        <f t="shared" ref="AP127:AP146" si="155">+AM127-AO127</f>
        <v>2.048082998257017</v>
      </c>
      <c r="AQ127" s="197">
        <f>+AP127-AS127</f>
        <v>1.998082998257017</v>
      </c>
      <c r="AR127" s="200">
        <f>+AQ127/AP127</f>
        <v>0.97558692687622928</v>
      </c>
      <c r="AS127" s="198">
        <f t="shared" ref="AS127:AS147" si="156">IF(G127=0,AI127,IF(AI127&lt;G127,AI127,G127))</f>
        <v>0.05</v>
      </c>
      <c r="AT127" s="199">
        <f>+AS127</f>
        <v>0.05</v>
      </c>
      <c r="AU127" s="196">
        <f t="shared" ref="AU127:AU147" si="157">+AQ127-AT127</f>
        <v>1.9480829982570169</v>
      </c>
      <c r="AV127" s="308" t="str">
        <f>IF(AU127&gt;AO127,"La Fuente SI tiene sufiencie oferta para usuarios futuros", "La Fuente NO tiene sufiencie oferta para usuarios futuros")</f>
        <v>La Fuente SI tiene sufiencie oferta para usuarios futuros</v>
      </c>
    </row>
    <row r="128" spans="1:48" x14ac:dyDescent="0.2">
      <c r="A128" s="309">
        <v>3</v>
      </c>
      <c r="B128" s="310">
        <v>331</v>
      </c>
      <c r="C128" s="310" t="s">
        <v>412</v>
      </c>
      <c r="D128" s="310" t="s">
        <v>413</v>
      </c>
      <c r="E128" s="310" t="s">
        <v>58</v>
      </c>
      <c r="F128" s="310" t="s">
        <v>51</v>
      </c>
      <c r="G128" s="310">
        <v>0</v>
      </c>
      <c r="H128" s="137" t="s">
        <v>414</v>
      </c>
      <c r="I128" s="138" t="s">
        <v>410</v>
      </c>
      <c r="J128" s="139">
        <v>1</v>
      </c>
      <c r="K128" s="140" t="s">
        <v>204</v>
      </c>
      <c r="L128" s="310">
        <v>4992973.2682999996</v>
      </c>
      <c r="M128" s="310">
        <v>2292979.1187</v>
      </c>
      <c r="N128" s="310">
        <v>1653</v>
      </c>
      <c r="O128" s="310">
        <v>0</v>
      </c>
      <c r="P128" s="310">
        <v>0</v>
      </c>
      <c r="Q128" s="310">
        <v>0</v>
      </c>
      <c r="R128" s="310">
        <v>0</v>
      </c>
      <c r="S128" s="310">
        <v>0</v>
      </c>
      <c r="T128" s="310">
        <v>0</v>
      </c>
      <c r="U128" s="310">
        <v>0</v>
      </c>
      <c r="V128" s="310">
        <f t="shared" si="144"/>
        <v>0</v>
      </c>
      <c r="W128" s="310">
        <f t="shared" si="145"/>
        <v>0</v>
      </c>
      <c r="X128" s="310">
        <f t="shared" si="146"/>
        <v>0</v>
      </c>
      <c r="Y128" s="310">
        <f t="shared" si="147"/>
        <v>0</v>
      </c>
      <c r="Z128" s="310">
        <f t="shared" si="148"/>
        <v>0</v>
      </c>
      <c r="AA128" s="310">
        <f t="shared" si="149"/>
        <v>0</v>
      </c>
      <c r="AB128" s="310">
        <f t="shared" si="150"/>
        <v>0</v>
      </c>
      <c r="AC128" s="310" t="s">
        <v>58</v>
      </c>
      <c r="AD128" s="310">
        <v>0</v>
      </c>
      <c r="AE128" s="310">
        <f t="shared" si="151"/>
        <v>0</v>
      </c>
      <c r="AF128" s="310">
        <v>3</v>
      </c>
      <c r="AG128" s="310">
        <v>25</v>
      </c>
      <c r="AH128" s="310">
        <f t="shared" si="152"/>
        <v>3.331423611111111E-2</v>
      </c>
      <c r="AI128" s="310">
        <f t="shared" si="153"/>
        <v>3.331423611111111E-2</v>
      </c>
      <c r="AJ128" s="311">
        <v>5.2709900000000003</v>
      </c>
      <c r="AK128" s="310">
        <f>+OF!$Q$19</f>
        <v>5.4761809395801331E-2</v>
      </c>
      <c r="AL128" s="312">
        <f t="shared" si="154"/>
        <v>54.761809395801329</v>
      </c>
      <c r="AM128" s="310">
        <f>+AJ128/Caudales!$X$7*'DISTRIBUCION DE CAUDALES'!AL128</f>
        <v>21.161481031001877</v>
      </c>
      <c r="AN128" s="310">
        <f>+Caudales!$U$5*1000</f>
        <v>1.7620967741935485</v>
      </c>
      <c r="AO128" s="310">
        <f>+AJ128/Caudales!$X$7*'DISTRIBUCION DE CAUDALES'!AN128</f>
        <v>0.68092303510967156</v>
      </c>
      <c r="AP128" s="310">
        <f t="shared" si="155"/>
        <v>20.480557995892205</v>
      </c>
      <c r="AQ128" s="143">
        <f t="shared" ref="AQ128:AQ132" si="158">+AP128-AS128</f>
        <v>20.447243759781095</v>
      </c>
      <c r="AR128" s="144">
        <f t="shared" ref="AR128:AR132" si="159">+AQ128/AP128</f>
        <v>0.99837337263380266</v>
      </c>
      <c r="AS128" s="145">
        <f t="shared" si="156"/>
        <v>3.331423611111111E-2</v>
      </c>
      <c r="AT128" s="167">
        <f>+AS128+AT127</f>
        <v>8.3314236111111106E-2</v>
      </c>
      <c r="AU128" s="147">
        <f t="shared" si="157"/>
        <v>20.363929523669984</v>
      </c>
      <c r="AV128" s="313" t="str">
        <f t="shared" ref="AV128:AV132" si="160">IF(AU128&gt;AO128,"La Fuente SI tiene sufiencie oferta para usuarios futuros", "La Fuente NO tiene sufiencie oferta para usuarios futuros")</f>
        <v>La Fuente SI tiene sufiencie oferta para usuarios futuros</v>
      </c>
    </row>
    <row r="129" spans="1:48" x14ac:dyDescent="0.2">
      <c r="A129" s="314">
        <v>4</v>
      </c>
      <c r="B129" s="56">
        <v>332</v>
      </c>
      <c r="C129" s="56" t="s">
        <v>415</v>
      </c>
      <c r="D129" s="56" t="s">
        <v>416</v>
      </c>
      <c r="E129" s="56" t="s">
        <v>58</v>
      </c>
      <c r="F129" s="56" t="s">
        <v>51</v>
      </c>
      <c r="G129" s="56">
        <v>8.5999999999999993E-2</v>
      </c>
      <c r="H129" s="99" t="s">
        <v>414</v>
      </c>
      <c r="I129" s="102" t="s">
        <v>410</v>
      </c>
      <c r="J129" s="105">
        <v>2</v>
      </c>
      <c r="K129" s="108" t="s">
        <v>204</v>
      </c>
      <c r="L129" s="56">
        <v>4992973.2682999996</v>
      </c>
      <c r="M129" s="56">
        <v>2292979.1187</v>
      </c>
      <c r="N129" s="56">
        <v>1653</v>
      </c>
      <c r="O129" s="56">
        <v>0</v>
      </c>
      <c r="P129" s="56">
        <v>0</v>
      </c>
      <c r="Q129" s="56">
        <v>0</v>
      </c>
      <c r="R129" s="56">
        <v>0</v>
      </c>
      <c r="S129" s="56">
        <v>0</v>
      </c>
      <c r="T129" s="56">
        <v>0</v>
      </c>
      <c r="U129" s="56">
        <v>0</v>
      </c>
      <c r="V129" s="56">
        <f t="shared" si="144"/>
        <v>0</v>
      </c>
      <c r="W129" s="56">
        <f t="shared" si="145"/>
        <v>0</v>
      </c>
      <c r="X129" s="56">
        <f t="shared" si="146"/>
        <v>0</v>
      </c>
      <c r="Y129" s="56">
        <f t="shared" si="147"/>
        <v>0</v>
      </c>
      <c r="Z129" s="56">
        <f t="shared" si="148"/>
        <v>0</v>
      </c>
      <c r="AA129" s="56">
        <f t="shared" si="149"/>
        <v>0</v>
      </c>
      <c r="AB129" s="56">
        <f t="shared" si="150"/>
        <v>0</v>
      </c>
      <c r="AC129" s="56" t="s">
        <v>417</v>
      </c>
      <c r="AD129" s="56">
        <v>1.95</v>
      </c>
      <c r="AE129" s="56">
        <f t="shared" si="151"/>
        <v>0.19500000000000001</v>
      </c>
      <c r="AF129" s="56">
        <v>7</v>
      </c>
      <c r="AG129" s="56">
        <v>4</v>
      </c>
      <c r="AH129" s="56">
        <f t="shared" si="152"/>
        <v>1.934375E-2</v>
      </c>
      <c r="AI129" s="56">
        <f t="shared" si="153"/>
        <v>0.21434375</v>
      </c>
      <c r="AJ129" s="59">
        <v>5.2709900000000003</v>
      </c>
      <c r="AK129" s="59">
        <f>+OF!$Q$19</f>
        <v>5.4761809395801331E-2</v>
      </c>
      <c r="AL129" s="58">
        <f t="shared" si="154"/>
        <v>54.761809395801329</v>
      </c>
      <c r="AM129" s="59">
        <f>+AJ129/Caudales!$X$7*'DISTRIBUCION DE CAUDALES'!AL129</f>
        <v>21.161481031001877</v>
      </c>
      <c r="AN129" s="59">
        <f>+Caudales!$U$5*1000</f>
        <v>1.7620967741935485</v>
      </c>
      <c r="AO129" s="59">
        <f>+AJ129/Caudales!$X$7*'DISTRIBUCION DE CAUDALES'!AN129</f>
        <v>0.68092303510967156</v>
      </c>
      <c r="AP129" s="59">
        <f t="shared" si="155"/>
        <v>20.480557995892205</v>
      </c>
      <c r="AQ129" s="114">
        <f t="shared" si="158"/>
        <v>20.394557995892207</v>
      </c>
      <c r="AR129" s="115">
        <f t="shared" si="159"/>
        <v>0.9958008956583484</v>
      </c>
      <c r="AS129" s="50">
        <f t="shared" si="156"/>
        <v>8.5999999999999993E-2</v>
      </c>
      <c r="AT129" s="118">
        <f>+AS129+AT128</f>
        <v>0.1693142361111111</v>
      </c>
      <c r="AU129" s="40">
        <f t="shared" si="157"/>
        <v>20.225243759781094</v>
      </c>
      <c r="AV129" s="315" t="str">
        <f t="shared" si="160"/>
        <v>La Fuente SI tiene sufiencie oferta para usuarios futuros</v>
      </c>
    </row>
    <row r="130" spans="1:48" x14ac:dyDescent="0.2">
      <c r="A130" s="314">
        <v>10</v>
      </c>
      <c r="B130" s="56">
        <v>347</v>
      </c>
      <c r="C130" s="56" t="s">
        <v>418</v>
      </c>
      <c r="D130" s="56" t="s">
        <v>419</v>
      </c>
      <c r="E130" s="56" t="s">
        <v>420</v>
      </c>
      <c r="F130" s="56" t="s">
        <v>51</v>
      </c>
      <c r="G130" s="56">
        <v>2.7E-2</v>
      </c>
      <c r="H130" s="99" t="s">
        <v>414</v>
      </c>
      <c r="I130" s="102" t="s">
        <v>410</v>
      </c>
      <c r="J130" s="105">
        <v>3</v>
      </c>
      <c r="K130" s="108" t="s">
        <v>204</v>
      </c>
      <c r="L130" s="56">
        <v>4992973.2682999996</v>
      </c>
      <c r="M130" s="56">
        <v>2292979.1187</v>
      </c>
      <c r="N130" s="56">
        <v>1653</v>
      </c>
      <c r="O130" s="56">
        <v>0</v>
      </c>
      <c r="P130" s="56">
        <v>0</v>
      </c>
      <c r="Q130" s="56">
        <v>0</v>
      </c>
      <c r="R130" s="56">
        <v>0</v>
      </c>
      <c r="S130" s="56">
        <v>0</v>
      </c>
      <c r="T130" s="56">
        <v>9</v>
      </c>
      <c r="U130" s="56">
        <v>100</v>
      </c>
      <c r="V130" s="56">
        <f t="shared" si="144"/>
        <v>0</v>
      </c>
      <c r="W130" s="56">
        <f t="shared" si="145"/>
        <v>0</v>
      </c>
      <c r="X130" s="56">
        <f t="shared" si="146"/>
        <v>0</v>
      </c>
      <c r="Y130" s="56">
        <f t="shared" si="147"/>
        <v>0</v>
      </c>
      <c r="Z130" s="56">
        <f t="shared" si="148"/>
        <v>0</v>
      </c>
      <c r="AA130" s="56">
        <f t="shared" si="149"/>
        <v>2.5000000000000001E-4</v>
      </c>
      <c r="AB130" s="56">
        <f t="shared" si="150"/>
        <v>2.7777777777777775E-3</v>
      </c>
      <c r="AC130" s="56" t="s">
        <v>421</v>
      </c>
      <c r="AD130" s="56">
        <v>0.5</v>
      </c>
      <c r="AE130" s="56">
        <f t="shared" si="151"/>
        <v>0.05</v>
      </c>
      <c r="AF130" s="56">
        <v>1</v>
      </c>
      <c r="AG130" s="56">
        <v>3</v>
      </c>
      <c r="AH130" s="56">
        <f t="shared" si="152"/>
        <v>5.3732638888888892E-3</v>
      </c>
      <c r="AI130" s="56">
        <f t="shared" si="153"/>
        <v>5.8401041666666667E-2</v>
      </c>
      <c r="AJ130" s="59">
        <v>5.2709900000000003</v>
      </c>
      <c r="AK130" s="59">
        <f>+OF!$Q$19</f>
        <v>5.4761809395801331E-2</v>
      </c>
      <c r="AL130" s="58">
        <f t="shared" si="154"/>
        <v>54.761809395801329</v>
      </c>
      <c r="AM130" s="59">
        <f>+AJ130/Caudales!$X$7*'DISTRIBUCION DE CAUDALES'!AL130</f>
        <v>21.161481031001877</v>
      </c>
      <c r="AN130" s="59">
        <f>+Caudales!$U$5*1000</f>
        <v>1.7620967741935485</v>
      </c>
      <c r="AO130" s="59">
        <f>+AJ130/Caudales!$X$7*'DISTRIBUCION DE CAUDALES'!AN130</f>
        <v>0.68092303510967156</v>
      </c>
      <c r="AP130" s="59">
        <f t="shared" si="155"/>
        <v>20.480557995892205</v>
      </c>
      <c r="AQ130" s="114">
        <f t="shared" si="158"/>
        <v>20.453557995892204</v>
      </c>
      <c r="AR130" s="115">
        <f t="shared" si="159"/>
        <v>0.99868167654390005</v>
      </c>
      <c r="AS130" s="50">
        <f t="shared" si="156"/>
        <v>2.7E-2</v>
      </c>
      <c r="AT130" s="118">
        <f>+AS130+AT129</f>
        <v>0.1963142361111111</v>
      </c>
      <c r="AU130" s="40">
        <f t="shared" si="157"/>
        <v>20.257243759781094</v>
      </c>
      <c r="AV130" s="315" t="str">
        <f t="shared" si="160"/>
        <v>La Fuente SI tiene sufiencie oferta para usuarios futuros</v>
      </c>
    </row>
    <row r="131" spans="1:48" x14ac:dyDescent="0.2">
      <c r="A131" s="314">
        <v>13</v>
      </c>
      <c r="B131" s="56">
        <v>355</v>
      </c>
      <c r="C131" s="56" t="s">
        <v>422</v>
      </c>
      <c r="D131" s="56" t="s">
        <v>119</v>
      </c>
      <c r="E131" s="56">
        <v>20028000</v>
      </c>
      <c r="F131" s="56" t="s">
        <v>51</v>
      </c>
      <c r="G131" s="56">
        <v>0.23300000000000001</v>
      </c>
      <c r="H131" s="99" t="s">
        <v>414</v>
      </c>
      <c r="I131" s="102" t="s">
        <v>410</v>
      </c>
      <c r="J131" s="105">
        <v>4</v>
      </c>
      <c r="K131" s="108" t="s">
        <v>204</v>
      </c>
      <c r="L131" s="56">
        <v>4992973.2682999996</v>
      </c>
      <c r="M131" s="56">
        <v>2292979.1187</v>
      </c>
      <c r="N131" s="56">
        <v>1653</v>
      </c>
      <c r="O131" s="56">
        <v>0</v>
      </c>
      <c r="P131" s="56">
        <v>0</v>
      </c>
      <c r="Q131" s="56">
        <v>0</v>
      </c>
      <c r="R131" s="56">
        <v>0</v>
      </c>
      <c r="S131" s="56">
        <v>0</v>
      </c>
      <c r="T131" s="56">
        <v>0</v>
      </c>
      <c r="U131" s="56">
        <v>0</v>
      </c>
      <c r="V131" s="56">
        <f t="shared" si="144"/>
        <v>0</v>
      </c>
      <c r="W131" s="56">
        <f t="shared" si="145"/>
        <v>0</v>
      </c>
      <c r="X131" s="56">
        <f t="shared" si="146"/>
        <v>0</v>
      </c>
      <c r="Y131" s="56">
        <f t="shared" si="147"/>
        <v>0</v>
      </c>
      <c r="Z131" s="56">
        <f t="shared" si="148"/>
        <v>0</v>
      </c>
      <c r="AA131" s="56">
        <f t="shared" si="149"/>
        <v>0</v>
      </c>
      <c r="AB131" s="56">
        <f t="shared" si="150"/>
        <v>0</v>
      </c>
      <c r="AC131" s="56" t="s">
        <v>73</v>
      </c>
      <c r="AD131" s="56">
        <v>1</v>
      </c>
      <c r="AE131" s="56">
        <f t="shared" si="151"/>
        <v>0.1</v>
      </c>
      <c r="AF131" s="56">
        <v>2</v>
      </c>
      <c r="AG131" s="56">
        <v>5</v>
      </c>
      <c r="AH131" s="56">
        <f t="shared" si="152"/>
        <v>9.6718749999999999E-3</v>
      </c>
      <c r="AI131" s="56">
        <f t="shared" si="153"/>
        <v>0.109671875</v>
      </c>
      <c r="AJ131" s="59">
        <v>5.2709900000000003</v>
      </c>
      <c r="AK131" s="56">
        <f>+OF!$Q$19</f>
        <v>5.4761809395801331E-2</v>
      </c>
      <c r="AL131" s="57">
        <f t="shared" si="154"/>
        <v>54.761809395801329</v>
      </c>
      <c r="AM131" s="56">
        <f>+AJ131/Caudales!$X$7*'DISTRIBUCION DE CAUDALES'!AL131</f>
        <v>21.161481031001877</v>
      </c>
      <c r="AN131" s="56">
        <f>+Caudales!$U$5*1000</f>
        <v>1.7620967741935485</v>
      </c>
      <c r="AO131" s="56">
        <f>+AJ131/Caudales!$X$7*'DISTRIBUCION DE CAUDALES'!AN131</f>
        <v>0.68092303510967156</v>
      </c>
      <c r="AP131" s="56">
        <f t="shared" si="155"/>
        <v>20.480557995892205</v>
      </c>
      <c r="AQ131" s="114">
        <f t="shared" si="158"/>
        <v>20.370886120892205</v>
      </c>
      <c r="AR131" s="115">
        <f t="shared" si="159"/>
        <v>0.99464507387826073</v>
      </c>
      <c r="AS131" s="50">
        <f t="shared" si="156"/>
        <v>0.109671875</v>
      </c>
      <c r="AT131" s="118">
        <f>+AS131+AT130</f>
        <v>0.30598611111111107</v>
      </c>
      <c r="AU131" s="40">
        <f t="shared" si="157"/>
        <v>20.064900009781095</v>
      </c>
      <c r="AV131" s="315" t="str">
        <f t="shared" si="160"/>
        <v>La Fuente SI tiene sufiencie oferta para usuarios futuros</v>
      </c>
    </row>
    <row r="132" spans="1:48" ht="13.5" thickBot="1" x14ac:dyDescent="0.25">
      <c r="A132" s="316">
        <v>2</v>
      </c>
      <c r="B132" s="317">
        <v>330</v>
      </c>
      <c r="C132" s="317" t="s">
        <v>423</v>
      </c>
      <c r="D132" s="317" t="s">
        <v>413</v>
      </c>
      <c r="E132" s="317" t="s">
        <v>58</v>
      </c>
      <c r="F132" s="317" t="s">
        <v>51</v>
      </c>
      <c r="G132" s="317">
        <v>0</v>
      </c>
      <c r="H132" s="153" t="s">
        <v>414</v>
      </c>
      <c r="I132" s="154" t="s">
        <v>410</v>
      </c>
      <c r="J132" s="155">
        <v>5</v>
      </c>
      <c r="K132" s="108" t="s">
        <v>204</v>
      </c>
      <c r="L132" s="317">
        <v>4992174.7605999997</v>
      </c>
      <c r="M132" s="317">
        <v>2292397.4130000002</v>
      </c>
      <c r="N132" s="317">
        <v>1597</v>
      </c>
      <c r="O132" s="317">
        <v>0</v>
      </c>
      <c r="P132" s="317">
        <v>0</v>
      </c>
      <c r="Q132" s="317">
        <v>0</v>
      </c>
      <c r="R132" s="317">
        <v>0</v>
      </c>
      <c r="S132" s="317">
        <v>0</v>
      </c>
      <c r="T132" s="317">
        <v>0</v>
      </c>
      <c r="U132" s="317">
        <v>0</v>
      </c>
      <c r="V132" s="317">
        <f t="shared" si="144"/>
        <v>0</v>
      </c>
      <c r="W132" s="317">
        <f t="shared" si="145"/>
        <v>0</v>
      </c>
      <c r="X132" s="317">
        <f t="shared" si="146"/>
        <v>0</v>
      </c>
      <c r="Y132" s="317">
        <f t="shared" si="147"/>
        <v>0</v>
      </c>
      <c r="Z132" s="317">
        <f t="shared" si="148"/>
        <v>0</v>
      </c>
      <c r="AA132" s="317">
        <f t="shared" si="149"/>
        <v>0</v>
      </c>
      <c r="AB132" s="317">
        <f t="shared" si="150"/>
        <v>0</v>
      </c>
      <c r="AC132" s="317" t="s">
        <v>186</v>
      </c>
      <c r="AD132" s="317">
        <v>3</v>
      </c>
      <c r="AE132" s="317">
        <f t="shared" si="151"/>
        <v>0.30000000000000004</v>
      </c>
      <c r="AF132" s="317">
        <v>2</v>
      </c>
      <c r="AG132" s="317">
        <v>3</v>
      </c>
      <c r="AH132" s="317">
        <f t="shared" si="152"/>
        <v>7.5225694444444437E-3</v>
      </c>
      <c r="AI132" s="317">
        <f t="shared" si="153"/>
        <v>0.3075225694444445</v>
      </c>
      <c r="AJ132" s="317">
        <v>7.93337</v>
      </c>
      <c r="AK132" s="317">
        <f>+OF!$Q$19</f>
        <v>5.4761809395801331E-2</v>
      </c>
      <c r="AL132" s="318">
        <f t="shared" si="154"/>
        <v>54.761809395801329</v>
      </c>
      <c r="AM132" s="317">
        <f>+AJ132/Caudales!$X$7*'DISTRIBUCION DE CAUDALES'!AL132</f>
        <v>31.850156947161604</v>
      </c>
      <c r="AN132" s="317">
        <f>+Caudales!$U$5*1000</f>
        <v>1.7620967741935485</v>
      </c>
      <c r="AO132" s="317">
        <f>+AJ132/Caudales!$X$7*'DISTRIBUCION DE CAUDALES'!AN132</f>
        <v>1.0248576413630106</v>
      </c>
      <c r="AP132" s="317">
        <f t="shared" si="155"/>
        <v>30.825299305798595</v>
      </c>
      <c r="AQ132" s="159">
        <f t="shared" si="158"/>
        <v>30.517776736354151</v>
      </c>
      <c r="AR132" s="160">
        <f t="shared" si="159"/>
        <v>0.99002369558868819</v>
      </c>
      <c r="AS132" s="161">
        <f t="shared" si="156"/>
        <v>0.3075225694444445</v>
      </c>
      <c r="AT132" s="162">
        <f>+AS132+AT131</f>
        <v>0.61350868055555563</v>
      </c>
      <c r="AU132" s="233">
        <f t="shared" si="157"/>
        <v>29.904268055798596</v>
      </c>
      <c r="AV132" s="319" t="str">
        <f t="shared" si="160"/>
        <v>La Fuente SI tiene sufiencie oferta para usuarios futuros</v>
      </c>
    </row>
    <row r="133" spans="1:48" x14ac:dyDescent="0.2">
      <c r="A133" s="309">
        <v>5</v>
      </c>
      <c r="B133" s="310">
        <v>333</v>
      </c>
      <c r="C133" s="310" t="s">
        <v>424</v>
      </c>
      <c r="D133" s="310" t="s">
        <v>425</v>
      </c>
      <c r="E133" s="310" t="s">
        <v>426</v>
      </c>
      <c r="F133" s="310" t="s">
        <v>96</v>
      </c>
      <c r="G133" s="310">
        <v>0</v>
      </c>
      <c r="H133" s="137" t="s">
        <v>427</v>
      </c>
      <c r="I133" s="138" t="s">
        <v>410</v>
      </c>
      <c r="J133" s="139">
        <v>1</v>
      </c>
      <c r="K133" s="140" t="s">
        <v>204</v>
      </c>
      <c r="L133" s="310">
        <v>4993850.0844000001</v>
      </c>
      <c r="M133" s="310">
        <v>2291442.6752999998</v>
      </c>
      <c r="N133" s="310">
        <v>1698</v>
      </c>
      <c r="O133" s="310">
        <v>0</v>
      </c>
      <c r="P133" s="310">
        <v>0</v>
      </c>
      <c r="Q133" s="310">
        <v>30</v>
      </c>
      <c r="R133" s="310">
        <v>0</v>
      </c>
      <c r="S133" s="310">
        <v>0</v>
      </c>
      <c r="T133" s="310">
        <v>30</v>
      </c>
      <c r="U133" s="310">
        <v>0</v>
      </c>
      <c r="V133" s="310">
        <f t="shared" si="144"/>
        <v>0</v>
      </c>
      <c r="W133" s="310">
        <f t="shared" si="145"/>
        <v>0</v>
      </c>
      <c r="X133" s="310">
        <f t="shared" si="146"/>
        <v>6.9444444444444441E-3</v>
      </c>
      <c r="Y133" s="310">
        <f t="shared" si="147"/>
        <v>0</v>
      </c>
      <c r="Z133" s="310">
        <f t="shared" si="148"/>
        <v>0</v>
      </c>
      <c r="AA133" s="310">
        <f t="shared" si="149"/>
        <v>8.3333333333333328E-4</v>
      </c>
      <c r="AB133" s="310">
        <f t="shared" si="150"/>
        <v>0</v>
      </c>
      <c r="AC133" s="310" t="s">
        <v>428</v>
      </c>
      <c r="AD133" s="310">
        <v>10</v>
      </c>
      <c r="AE133" s="310">
        <f t="shared" si="151"/>
        <v>1</v>
      </c>
      <c r="AF133" s="310">
        <v>8</v>
      </c>
      <c r="AG133" s="310">
        <v>10</v>
      </c>
      <c r="AH133" s="310">
        <f t="shared" si="152"/>
        <v>2.7940972222222221E-2</v>
      </c>
      <c r="AI133" s="310">
        <f t="shared" si="153"/>
        <v>1.03571875</v>
      </c>
      <c r="AJ133" s="310">
        <v>0.85880599999999996</v>
      </c>
      <c r="AK133" s="310">
        <f>+OF!$Q$19</f>
        <v>5.4761809395801331E-2</v>
      </c>
      <c r="AL133" s="312">
        <f t="shared" si="154"/>
        <v>54.761809395801329</v>
      </c>
      <c r="AM133" s="310">
        <f>+AJ133/Caudales!$X$7*'DISTRIBUCION DE CAUDALES'!AL133</f>
        <v>3.4478545545164367</v>
      </c>
      <c r="AN133" s="310">
        <f>+Caudales!$U$5*1000</f>
        <v>1.7620967741935485</v>
      </c>
      <c r="AO133" s="310">
        <f>+AJ133/Caudales!$X$7*'DISTRIBUCION DE CAUDALES'!AN133</f>
        <v>0.11094325507929184</v>
      </c>
      <c r="AP133" s="310">
        <f t="shared" si="155"/>
        <v>3.336911299437145</v>
      </c>
      <c r="AQ133" s="143">
        <f>+AP133-AS133</f>
        <v>2.301192549437145</v>
      </c>
      <c r="AR133" s="144">
        <f>+AQ133/AP133</f>
        <v>0.68961753638021472</v>
      </c>
      <c r="AS133" s="145">
        <f t="shared" si="156"/>
        <v>1.03571875</v>
      </c>
      <c r="AT133" s="146">
        <f>+AS133</f>
        <v>1.03571875</v>
      </c>
      <c r="AU133" s="262">
        <f t="shared" si="157"/>
        <v>1.265473799437145</v>
      </c>
      <c r="AV133" s="313" t="str">
        <f>IF(AU133&gt;AO133,"La Fuente SI tiene sufiencie oferta para usuarios futuros", "La Fuente NO tiene sufiencie oferta para usuarios futuros")</f>
        <v>La Fuente SI tiene sufiencie oferta para usuarios futuros</v>
      </c>
    </row>
    <row r="134" spans="1:48" x14ac:dyDescent="0.2">
      <c r="A134" s="314">
        <v>6</v>
      </c>
      <c r="B134" s="56">
        <v>334</v>
      </c>
      <c r="C134" s="56" t="s">
        <v>429</v>
      </c>
      <c r="D134" s="56" t="s">
        <v>430</v>
      </c>
      <c r="E134" s="56" t="s">
        <v>431</v>
      </c>
      <c r="F134" s="56" t="s">
        <v>116</v>
      </c>
      <c r="G134" s="56">
        <v>0</v>
      </c>
      <c r="H134" s="99" t="s">
        <v>427</v>
      </c>
      <c r="I134" s="102" t="s">
        <v>410</v>
      </c>
      <c r="J134" s="105">
        <v>2</v>
      </c>
      <c r="K134" s="108" t="s">
        <v>204</v>
      </c>
      <c r="L134" s="56">
        <v>4993850.0844000001</v>
      </c>
      <c r="M134" s="56">
        <v>2291442.6752999998</v>
      </c>
      <c r="N134" s="56">
        <v>1698</v>
      </c>
      <c r="O134" s="56">
        <v>0</v>
      </c>
      <c r="P134" s="56">
        <v>0</v>
      </c>
      <c r="Q134" s="56">
        <v>0</v>
      </c>
      <c r="R134" s="56">
        <v>0</v>
      </c>
      <c r="S134" s="56">
        <v>0</v>
      </c>
      <c r="T134" s="56">
        <v>0</v>
      </c>
      <c r="U134" s="56">
        <v>0</v>
      </c>
      <c r="V134" s="56">
        <f t="shared" si="144"/>
        <v>0</v>
      </c>
      <c r="W134" s="56">
        <f t="shared" si="145"/>
        <v>0</v>
      </c>
      <c r="X134" s="56">
        <f t="shared" si="146"/>
        <v>0</v>
      </c>
      <c r="Y134" s="56">
        <f t="shared" si="147"/>
        <v>0</v>
      </c>
      <c r="Z134" s="56">
        <f t="shared" si="148"/>
        <v>0</v>
      </c>
      <c r="AA134" s="56">
        <f t="shared" si="149"/>
        <v>0</v>
      </c>
      <c r="AB134" s="56">
        <f t="shared" si="150"/>
        <v>0</v>
      </c>
      <c r="AC134" s="56" t="s">
        <v>262</v>
      </c>
      <c r="AD134" s="56">
        <v>0.2</v>
      </c>
      <c r="AE134" s="56">
        <f t="shared" si="151"/>
        <v>2.0000000000000004E-2</v>
      </c>
      <c r="AF134" s="56">
        <v>0</v>
      </c>
      <c r="AG134" s="56">
        <v>0</v>
      </c>
      <c r="AH134" s="56">
        <f t="shared" si="152"/>
        <v>0</v>
      </c>
      <c r="AI134" s="56">
        <f t="shared" si="153"/>
        <v>2.0000000000000004E-2</v>
      </c>
      <c r="AJ134" s="56">
        <v>0.85880599999999996</v>
      </c>
      <c r="AK134" s="56">
        <f>+OF!$Q$19</f>
        <v>5.4761809395801331E-2</v>
      </c>
      <c r="AL134" s="57">
        <f t="shared" si="154"/>
        <v>54.761809395801329</v>
      </c>
      <c r="AM134" s="56">
        <f>+AJ134/Caudales!$X$7*'DISTRIBUCION DE CAUDALES'!AL134</f>
        <v>3.4478545545164367</v>
      </c>
      <c r="AN134" s="56">
        <f>+Caudales!$U$5*1000</f>
        <v>1.7620967741935485</v>
      </c>
      <c r="AO134" s="56">
        <f>+AJ134/Caudales!$X$7*'DISTRIBUCION DE CAUDALES'!AN134</f>
        <v>0.11094325507929184</v>
      </c>
      <c r="AP134" s="56">
        <f t="shared" si="155"/>
        <v>3.336911299437145</v>
      </c>
      <c r="AQ134" s="114">
        <f t="shared" ref="AQ134:AQ147" si="161">+AP134-AS134</f>
        <v>3.316911299437145</v>
      </c>
      <c r="AR134" s="115">
        <f t="shared" ref="AR134:AR147" si="162">+AQ134/AP134</f>
        <v>0.99400643343340489</v>
      </c>
      <c r="AS134" s="50">
        <f t="shared" si="156"/>
        <v>2.0000000000000004E-2</v>
      </c>
      <c r="AT134" s="118">
        <f>+AS134+AT133</f>
        <v>1.05571875</v>
      </c>
      <c r="AU134" s="39">
        <f t="shared" si="157"/>
        <v>2.261192549437145</v>
      </c>
      <c r="AV134" s="315" t="str">
        <f t="shared" ref="AV134:AV147" si="163">IF(AU134&gt;AO134,"La Fuente SI tiene sufiencie oferta para usuarios futuros", "La Fuente NO tiene sufiencie oferta para usuarios futuros")</f>
        <v>La Fuente SI tiene sufiencie oferta para usuarios futuros</v>
      </c>
    </row>
    <row r="135" spans="1:48" x14ac:dyDescent="0.2">
      <c r="A135" s="314">
        <v>7</v>
      </c>
      <c r="B135" s="56">
        <v>335</v>
      </c>
      <c r="C135" s="56" t="s">
        <v>429</v>
      </c>
      <c r="D135" s="56" t="s">
        <v>432</v>
      </c>
      <c r="E135" s="56" t="s">
        <v>433</v>
      </c>
      <c r="F135" s="56" t="s">
        <v>116</v>
      </c>
      <c r="G135" s="56">
        <v>0</v>
      </c>
      <c r="H135" s="99" t="s">
        <v>427</v>
      </c>
      <c r="I135" s="102" t="s">
        <v>410</v>
      </c>
      <c r="J135" s="105">
        <v>3</v>
      </c>
      <c r="K135" s="108" t="s">
        <v>204</v>
      </c>
      <c r="L135" s="56">
        <v>4993850.0844000001</v>
      </c>
      <c r="M135" s="56">
        <v>2291442.6752999998</v>
      </c>
      <c r="N135" s="56">
        <v>1698</v>
      </c>
      <c r="O135" s="56">
        <v>0</v>
      </c>
      <c r="P135" s="56">
        <v>0</v>
      </c>
      <c r="Q135" s="56">
        <v>0</v>
      </c>
      <c r="R135" s="56">
        <v>0</v>
      </c>
      <c r="S135" s="56">
        <v>0</v>
      </c>
      <c r="T135" s="56">
        <v>0</v>
      </c>
      <c r="U135" s="56">
        <v>0</v>
      </c>
      <c r="V135" s="56">
        <f t="shared" si="144"/>
        <v>0</v>
      </c>
      <c r="W135" s="56">
        <f t="shared" si="145"/>
        <v>0</v>
      </c>
      <c r="X135" s="56">
        <f t="shared" si="146"/>
        <v>0</v>
      </c>
      <c r="Y135" s="56">
        <f t="shared" si="147"/>
        <v>0</v>
      </c>
      <c r="Z135" s="56">
        <f t="shared" si="148"/>
        <v>0</v>
      </c>
      <c r="AA135" s="56">
        <f t="shared" si="149"/>
        <v>0</v>
      </c>
      <c r="AB135" s="56">
        <f t="shared" si="150"/>
        <v>0</v>
      </c>
      <c r="AC135" s="56" t="s">
        <v>262</v>
      </c>
      <c r="AD135" s="56">
        <v>0.25</v>
      </c>
      <c r="AE135" s="56">
        <f t="shared" si="151"/>
        <v>2.5000000000000001E-2</v>
      </c>
      <c r="AF135" s="56">
        <v>0</v>
      </c>
      <c r="AG135" s="56">
        <v>0</v>
      </c>
      <c r="AH135" s="56">
        <f t="shared" si="152"/>
        <v>0</v>
      </c>
      <c r="AI135" s="56">
        <f t="shared" si="153"/>
        <v>2.5000000000000001E-2</v>
      </c>
      <c r="AJ135" s="56">
        <v>0.85880599999999996</v>
      </c>
      <c r="AK135" s="56">
        <f>+OF!$Q$19</f>
        <v>5.4761809395801331E-2</v>
      </c>
      <c r="AL135" s="57">
        <f t="shared" si="154"/>
        <v>54.761809395801329</v>
      </c>
      <c r="AM135" s="56">
        <f>+AJ135/Caudales!$X$7*'DISTRIBUCION DE CAUDALES'!AL135</f>
        <v>3.4478545545164367</v>
      </c>
      <c r="AN135" s="56">
        <f>+Caudales!$U$5*1000</f>
        <v>1.7620967741935485</v>
      </c>
      <c r="AO135" s="56">
        <f>+AJ135/Caudales!$X$7*'DISTRIBUCION DE CAUDALES'!AN135</f>
        <v>0.11094325507929184</v>
      </c>
      <c r="AP135" s="56">
        <f t="shared" si="155"/>
        <v>3.336911299437145</v>
      </c>
      <c r="AQ135" s="114">
        <f t="shared" si="161"/>
        <v>3.3119112994371451</v>
      </c>
      <c r="AR135" s="115">
        <f t="shared" si="162"/>
        <v>0.99250804179175611</v>
      </c>
      <c r="AS135" s="50">
        <f t="shared" si="156"/>
        <v>2.5000000000000001E-2</v>
      </c>
      <c r="AT135" s="118">
        <f>+AT134+AS135</f>
        <v>1.08071875</v>
      </c>
      <c r="AU135" s="39">
        <f t="shared" si="157"/>
        <v>2.2311925494371452</v>
      </c>
      <c r="AV135" s="315" t="str">
        <f t="shared" si="163"/>
        <v>La Fuente SI tiene sufiencie oferta para usuarios futuros</v>
      </c>
    </row>
    <row r="136" spans="1:48" x14ac:dyDescent="0.2">
      <c r="A136" s="314">
        <v>8</v>
      </c>
      <c r="B136" s="56">
        <v>336</v>
      </c>
      <c r="C136" s="56" t="s">
        <v>429</v>
      </c>
      <c r="D136" s="56" t="s">
        <v>434</v>
      </c>
      <c r="E136" s="56" t="s">
        <v>435</v>
      </c>
      <c r="F136" s="56" t="s">
        <v>116</v>
      </c>
      <c r="G136" s="56">
        <v>0</v>
      </c>
      <c r="H136" s="99" t="s">
        <v>427</v>
      </c>
      <c r="I136" s="102" t="s">
        <v>410</v>
      </c>
      <c r="J136" s="105">
        <v>4</v>
      </c>
      <c r="K136" s="108" t="s">
        <v>204</v>
      </c>
      <c r="L136" s="56">
        <v>4993850.0844000001</v>
      </c>
      <c r="M136" s="56">
        <v>2291442.6752999998</v>
      </c>
      <c r="N136" s="56">
        <v>1698</v>
      </c>
      <c r="O136" s="56">
        <v>0</v>
      </c>
      <c r="P136" s="56">
        <v>0</v>
      </c>
      <c r="Q136" s="56">
        <v>0</v>
      </c>
      <c r="R136" s="56">
        <v>0</v>
      </c>
      <c r="S136" s="56">
        <v>0</v>
      </c>
      <c r="T136" s="56">
        <v>0</v>
      </c>
      <c r="U136" s="56">
        <v>0</v>
      </c>
      <c r="V136" s="56">
        <f t="shared" si="144"/>
        <v>0</v>
      </c>
      <c r="W136" s="56">
        <f t="shared" si="145"/>
        <v>0</v>
      </c>
      <c r="X136" s="56">
        <f t="shared" si="146"/>
        <v>0</v>
      </c>
      <c r="Y136" s="56">
        <f t="shared" si="147"/>
        <v>0</v>
      </c>
      <c r="Z136" s="56">
        <f t="shared" si="148"/>
        <v>0</v>
      </c>
      <c r="AA136" s="56">
        <f t="shared" si="149"/>
        <v>0</v>
      </c>
      <c r="AB136" s="56">
        <f t="shared" si="150"/>
        <v>0</v>
      </c>
      <c r="AC136" s="56" t="s">
        <v>262</v>
      </c>
      <c r="AD136" s="56">
        <v>0.25</v>
      </c>
      <c r="AE136" s="56">
        <f t="shared" si="151"/>
        <v>2.5000000000000001E-2</v>
      </c>
      <c r="AF136" s="56">
        <v>0</v>
      </c>
      <c r="AG136" s="56">
        <v>0</v>
      </c>
      <c r="AH136" s="56">
        <f t="shared" si="152"/>
        <v>0</v>
      </c>
      <c r="AI136" s="56">
        <f t="shared" si="153"/>
        <v>2.5000000000000001E-2</v>
      </c>
      <c r="AJ136" s="56">
        <v>0.85880599999999996</v>
      </c>
      <c r="AK136" s="56">
        <f>+OF!$Q$19</f>
        <v>5.4761809395801331E-2</v>
      </c>
      <c r="AL136" s="57">
        <f t="shared" si="154"/>
        <v>54.761809395801329</v>
      </c>
      <c r="AM136" s="56">
        <f>+AJ136/Caudales!$X$7*'DISTRIBUCION DE CAUDALES'!AL136</f>
        <v>3.4478545545164367</v>
      </c>
      <c r="AN136" s="56">
        <f>+Caudales!$U$5*1000</f>
        <v>1.7620967741935485</v>
      </c>
      <c r="AO136" s="56">
        <f>+AJ136/Caudales!$X$7*'DISTRIBUCION DE CAUDALES'!AN136</f>
        <v>0.11094325507929184</v>
      </c>
      <c r="AP136" s="56">
        <f t="shared" si="155"/>
        <v>3.336911299437145</v>
      </c>
      <c r="AQ136" s="114">
        <f t="shared" si="161"/>
        <v>3.3119112994371451</v>
      </c>
      <c r="AR136" s="115">
        <f t="shared" si="162"/>
        <v>0.99250804179175611</v>
      </c>
      <c r="AS136" s="50">
        <f t="shared" si="156"/>
        <v>2.5000000000000001E-2</v>
      </c>
      <c r="AT136" s="118">
        <f t="shared" ref="AT136:AT142" si="164">+AS136+AT135</f>
        <v>1.1057187499999999</v>
      </c>
      <c r="AU136" s="39">
        <f t="shared" si="157"/>
        <v>2.2061925494371453</v>
      </c>
      <c r="AV136" s="315" t="str">
        <f t="shared" si="163"/>
        <v>La Fuente SI tiene sufiencie oferta para usuarios futuros</v>
      </c>
    </row>
    <row r="137" spans="1:48" x14ac:dyDescent="0.2">
      <c r="A137" s="314">
        <v>14</v>
      </c>
      <c r="B137" s="56">
        <v>357</v>
      </c>
      <c r="C137" s="56" t="s">
        <v>436</v>
      </c>
      <c r="D137" s="56" t="s">
        <v>437</v>
      </c>
      <c r="E137" s="56" t="s">
        <v>58</v>
      </c>
      <c r="F137" s="56" t="s">
        <v>116</v>
      </c>
      <c r="G137" s="56">
        <v>0</v>
      </c>
      <c r="H137" s="99" t="s">
        <v>427</v>
      </c>
      <c r="I137" s="102" t="s">
        <v>410</v>
      </c>
      <c r="J137" s="105">
        <v>5</v>
      </c>
      <c r="K137" s="108" t="s">
        <v>204</v>
      </c>
      <c r="L137" s="56">
        <v>4993850.0844000001</v>
      </c>
      <c r="M137" s="56">
        <v>2291442.6752999998</v>
      </c>
      <c r="N137" s="56">
        <v>1698</v>
      </c>
      <c r="O137" s="56">
        <v>0</v>
      </c>
      <c r="P137" s="56">
        <v>0</v>
      </c>
      <c r="Q137" s="56">
        <v>0</v>
      </c>
      <c r="R137" s="56">
        <v>0</v>
      </c>
      <c r="S137" s="56">
        <v>0</v>
      </c>
      <c r="T137" s="56">
        <v>0</v>
      </c>
      <c r="U137" s="56">
        <v>0</v>
      </c>
      <c r="V137" s="56">
        <f t="shared" si="144"/>
        <v>0</v>
      </c>
      <c r="W137" s="56">
        <f t="shared" si="145"/>
        <v>0</v>
      </c>
      <c r="X137" s="56">
        <f t="shared" si="146"/>
        <v>0</v>
      </c>
      <c r="Y137" s="56">
        <f t="shared" si="147"/>
        <v>0</v>
      </c>
      <c r="Z137" s="56">
        <f t="shared" si="148"/>
        <v>0</v>
      </c>
      <c r="AA137" s="56">
        <f t="shared" si="149"/>
        <v>0</v>
      </c>
      <c r="AB137" s="56">
        <f t="shared" si="150"/>
        <v>0</v>
      </c>
      <c r="AC137" s="56" t="s">
        <v>58</v>
      </c>
      <c r="AD137" s="56">
        <v>0</v>
      </c>
      <c r="AE137" s="56">
        <f t="shared" si="151"/>
        <v>0</v>
      </c>
      <c r="AF137" s="56">
        <v>5</v>
      </c>
      <c r="AG137" s="56">
        <v>0</v>
      </c>
      <c r="AH137" s="56">
        <f t="shared" si="152"/>
        <v>1.0746527777777778E-2</v>
      </c>
      <c r="AI137" s="56">
        <f t="shared" si="153"/>
        <v>1.0746527777777778E-2</v>
      </c>
      <c r="AJ137" s="56">
        <v>0.85880599999999996</v>
      </c>
      <c r="AK137" s="56">
        <f>+OF!$Q$19</f>
        <v>5.4761809395801331E-2</v>
      </c>
      <c r="AL137" s="57">
        <f t="shared" si="154"/>
        <v>54.761809395801329</v>
      </c>
      <c r="AM137" s="56">
        <f>+AJ137/Caudales!$X$7*'DISTRIBUCION DE CAUDALES'!AL137</f>
        <v>3.4478545545164367</v>
      </c>
      <c r="AN137" s="56">
        <f>+Caudales!$U$5*1000</f>
        <v>1.7620967741935485</v>
      </c>
      <c r="AO137" s="56">
        <f>+AJ137/Caudales!$X$7*'DISTRIBUCION DE CAUDALES'!AN137</f>
        <v>0.11094325507929184</v>
      </c>
      <c r="AP137" s="56">
        <f t="shared" si="155"/>
        <v>3.336911299437145</v>
      </c>
      <c r="AQ137" s="114">
        <f t="shared" si="161"/>
        <v>3.3261647716593674</v>
      </c>
      <c r="AR137" s="115">
        <f t="shared" si="162"/>
        <v>0.99677949852020631</v>
      </c>
      <c r="AS137" s="50">
        <f t="shared" si="156"/>
        <v>1.0746527777777778E-2</v>
      </c>
      <c r="AT137" s="118">
        <f t="shared" si="164"/>
        <v>1.1164652777777777</v>
      </c>
      <c r="AU137" s="39">
        <f t="shared" si="157"/>
        <v>2.2096994938815895</v>
      </c>
      <c r="AV137" s="315" t="str">
        <f t="shared" si="163"/>
        <v>La Fuente SI tiene sufiencie oferta para usuarios futuros</v>
      </c>
    </row>
    <row r="138" spans="1:48" x14ac:dyDescent="0.2">
      <c r="A138" s="314">
        <v>15</v>
      </c>
      <c r="B138" s="56">
        <v>358</v>
      </c>
      <c r="C138" s="56" t="s">
        <v>438</v>
      </c>
      <c r="D138" s="56" t="s">
        <v>439</v>
      </c>
      <c r="E138" s="56" t="s">
        <v>440</v>
      </c>
      <c r="F138" s="56" t="s">
        <v>116</v>
      </c>
      <c r="G138" s="56">
        <v>0</v>
      </c>
      <c r="H138" s="99" t="s">
        <v>427</v>
      </c>
      <c r="I138" s="102" t="s">
        <v>410</v>
      </c>
      <c r="J138" s="105">
        <v>6</v>
      </c>
      <c r="K138" s="108" t="s">
        <v>204</v>
      </c>
      <c r="L138" s="56">
        <v>4993850.0844000001</v>
      </c>
      <c r="M138" s="56">
        <v>2291442.6752999998</v>
      </c>
      <c r="N138" s="56">
        <v>1698</v>
      </c>
      <c r="O138" s="56">
        <v>0</v>
      </c>
      <c r="P138" s="56">
        <v>0</v>
      </c>
      <c r="Q138" s="56">
        <v>0</v>
      </c>
      <c r="R138" s="56">
        <v>0</v>
      </c>
      <c r="S138" s="56">
        <v>0</v>
      </c>
      <c r="T138" s="56">
        <v>0</v>
      </c>
      <c r="U138" s="56">
        <v>0</v>
      </c>
      <c r="V138" s="56">
        <f t="shared" si="144"/>
        <v>0</v>
      </c>
      <c r="W138" s="56">
        <f t="shared" si="145"/>
        <v>0</v>
      </c>
      <c r="X138" s="56">
        <f t="shared" si="146"/>
        <v>0</v>
      </c>
      <c r="Y138" s="56">
        <f t="shared" si="147"/>
        <v>0</v>
      </c>
      <c r="Z138" s="56">
        <f t="shared" si="148"/>
        <v>0</v>
      </c>
      <c r="AA138" s="56">
        <f t="shared" si="149"/>
        <v>0</v>
      </c>
      <c r="AB138" s="56">
        <f t="shared" si="150"/>
        <v>0</v>
      </c>
      <c r="AC138" s="56" t="s">
        <v>58</v>
      </c>
      <c r="AD138" s="56">
        <v>0</v>
      </c>
      <c r="AE138" s="56">
        <f t="shared" si="151"/>
        <v>0</v>
      </c>
      <c r="AF138" s="56">
        <v>5</v>
      </c>
      <c r="AG138" s="56">
        <v>0</v>
      </c>
      <c r="AH138" s="56">
        <f t="shared" si="152"/>
        <v>1.0746527777777778E-2</v>
      </c>
      <c r="AI138" s="56">
        <f t="shared" si="153"/>
        <v>1.0746527777777778E-2</v>
      </c>
      <c r="AJ138" s="56">
        <v>0.85880599999999996</v>
      </c>
      <c r="AK138" s="56">
        <f>+OF!$Q$19</f>
        <v>5.4761809395801331E-2</v>
      </c>
      <c r="AL138" s="57">
        <f t="shared" si="154"/>
        <v>54.761809395801329</v>
      </c>
      <c r="AM138" s="56">
        <f>+AJ138/Caudales!$X$7*'DISTRIBUCION DE CAUDALES'!AL138</f>
        <v>3.4478545545164367</v>
      </c>
      <c r="AN138" s="56">
        <f>+Caudales!$U$5*1000</f>
        <v>1.7620967741935485</v>
      </c>
      <c r="AO138" s="56">
        <f>+AJ138/Caudales!$X$7*'DISTRIBUCION DE CAUDALES'!AN138</f>
        <v>0.11094325507929184</v>
      </c>
      <c r="AP138" s="56">
        <f t="shared" si="155"/>
        <v>3.336911299437145</v>
      </c>
      <c r="AQ138" s="114">
        <f t="shared" si="161"/>
        <v>3.3261647716593674</v>
      </c>
      <c r="AR138" s="115">
        <f t="shared" si="162"/>
        <v>0.99677949852020631</v>
      </c>
      <c r="AS138" s="50">
        <f t="shared" si="156"/>
        <v>1.0746527777777778E-2</v>
      </c>
      <c r="AT138" s="118">
        <f t="shared" si="164"/>
        <v>1.1272118055555556</v>
      </c>
      <c r="AU138" s="39">
        <f t="shared" si="157"/>
        <v>2.1989529661038119</v>
      </c>
      <c r="AV138" s="315" t="str">
        <f t="shared" si="163"/>
        <v>La Fuente SI tiene sufiencie oferta para usuarios futuros</v>
      </c>
    </row>
    <row r="139" spans="1:48" x14ac:dyDescent="0.2">
      <c r="A139" s="314">
        <v>16</v>
      </c>
      <c r="B139" s="56">
        <v>359</v>
      </c>
      <c r="C139" s="56" t="s">
        <v>441</v>
      </c>
      <c r="D139" s="56" t="s">
        <v>432</v>
      </c>
      <c r="E139" s="56" t="s">
        <v>442</v>
      </c>
      <c r="F139" s="56" t="s">
        <v>116</v>
      </c>
      <c r="G139" s="56">
        <v>0</v>
      </c>
      <c r="H139" s="99" t="s">
        <v>427</v>
      </c>
      <c r="I139" s="102" t="s">
        <v>410</v>
      </c>
      <c r="J139" s="105">
        <v>7</v>
      </c>
      <c r="K139" s="108" t="s">
        <v>204</v>
      </c>
      <c r="L139" s="56">
        <v>4993850.0844000001</v>
      </c>
      <c r="M139" s="56">
        <v>2291442.6752999998</v>
      </c>
      <c r="N139" s="56">
        <v>1698</v>
      </c>
      <c r="O139" s="56">
        <v>0</v>
      </c>
      <c r="P139" s="56">
        <v>0</v>
      </c>
      <c r="Q139" s="56">
        <v>0</v>
      </c>
      <c r="R139" s="56">
        <v>0</v>
      </c>
      <c r="S139" s="56">
        <v>0</v>
      </c>
      <c r="T139" s="56">
        <v>0</v>
      </c>
      <c r="U139" s="56">
        <v>0</v>
      </c>
      <c r="V139" s="56">
        <f t="shared" si="144"/>
        <v>0</v>
      </c>
      <c r="W139" s="56">
        <f t="shared" si="145"/>
        <v>0</v>
      </c>
      <c r="X139" s="56">
        <f t="shared" si="146"/>
        <v>0</v>
      </c>
      <c r="Y139" s="56">
        <f t="shared" si="147"/>
        <v>0</v>
      </c>
      <c r="Z139" s="56">
        <f t="shared" si="148"/>
        <v>0</v>
      </c>
      <c r="AA139" s="56">
        <f t="shared" si="149"/>
        <v>0</v>
      </c>
      <c r="AB139" s="56">
        <f t="shared" si="150"/>
        <v>0</v>
      </c>
      <c r="AC139" s="56" t="s">
        <v>58</v>
      </c>
      <c r="AD139" s="56">
        <v>0</v>
      </c>
      <c r="AE139" s="56">
        <f t="shared" si="151"/>
        <v>0</v>
      </c>
      <c r="AF139" s="56">
        <v>5</v>
      </c>
      <c r="AG139" s="56">
        <v>0</v>
      </c>
      <c r="AH139" s="56">
        <f t="shared" si="152"/>
        <v>1.0746527777777778E-2</v>
      </c>
      <c r="AI139" s="56">
        <f t="shared" si="153"/>
        <v>1.0746527777777778E-2</v>
      </c>
      <c r="AJ139" s="56">
        <v>0.85880599999999996</v>
      </c>
      <c r="AK139" s="56">
        <f>+OF!$Q$19</f>
        <v>5.4761809395801331E-2</v>
      </c>
      <c r="AL139" s="57">
        <f t="shared" si="154"/>
        <v>54.761809395801329</v>
      </c>
      <c r="AM139" s="56">
        <f>+AJ139/Caudales!$X$7*'DISTRIBUCION DE CAUDALES'!AL139</f>
        <v>3.4478545545164367</v>
      </c>
      <c r="AN139" s="56">
        <f>+Caudales!$U$5*1000</f>
        <v>1.7620967741935485</v>
      </c>
      <c r="AO139" s="56">
        <f>+AJ139/Caudales!$X$7*'DISTRIBUCION DE CAUDALES'!AN139</f>
        <v>0.11094325507929184</v>
      </c>
      <c r="AP139" s="56">
        <f t="shared" si="155"/>
        <v>3.336911299437145</v>
      </c>
      <c r="AQ139" s="114">
        <f t="shared" si="161"/>
        <v>3.3261647716593674</v>
      </c>
      <c r="AR139" s="115">
        <f t="shared" si="162"/>
        <v>0.99677949852020631</v>
      </c>
      <c r="AS139" s="50">
        <f t="shared" si="156"/>
        <v>1.0746527777777778E-2</v>
      </c>
      <c r="AT139" s="118">
        <f t="shared" si="164"/>
        <v>1.1379583333333334</v>
      </c>
      <c r="AU139" s="39">
        <f t="shared" si="157"/>
        <v>2.1882064383260342</v>
      </c>
      <c r="AV139" s="315" t="str">
        <f t="shared" si="163"/>
        <v>La Fuente SI tiene sufiencie oferta para usuarios futuros</v>
      </c>
    </row>
    <row r="140" spans="1:48" x14ac:dyDescent="0.2">
      <c r="A140" s="314">
        <v>17</v>
      </c>
      <c r="B140" s="56">
        <v>360</v>
      </c>
      <c r="C140" s="56" t="s">
        <v>443</v>
      </c>
      <c r="D140" s="56" t="s">
        <v>434</v>
      </c>
      <c r="E140" s="56" t="s">
        <v>58</v>
      </c>
      <c r="F140" s="56" t="s">
        <v>116</v>
      </c>
      <c r="G140" s="56">
        <v>0</v>
      </c>
      <c r="H140" s="99" t="s">
        <v>427</v>
      </c>
      <c r="I140" s="102" t="s">
        <v>410</v>
      </c>
      <c r="J140" s="105">
        <v>8</v>
      </c>
      <c r="K140" s="108" t="s">
        <v>204</v>
      </c>
      <c r="L140" s="56">
        <v>4993850.0844000001</v>
      </c>
      <c r="M140" s="56">
        <v>2291442.6752999998</v>
      </c>
      <c r="N140" s="56">
        <v>1698</v>
      </c>
      <c r="O140" s="56">
        <v>0</v>
      </c>
      <c r="P140" s="56">
        <v>0</v>
      </c>
      <c r="Q140" s="56">
        <v>0</v>
      </c>
      <c r="R140" s="56">
        <v>0</v>
      </c>
      <c r="S140" s="56">
        <v>0</v>
      </c>
      <c r="T140" s="56">
        <v>0</v>
      </c>
      <c r="U140" s="56">
        <v>0</v>
      </c>
      <c r="V140" s="56">
        <f t="shared" si="144"/>
        <v>0</v>
      </c>
      <c r="W140" s="56">
        <f t="shared" si="145"/>
        <v>0</v>
      </c>
      <c r="X140" s="56">
        <f t="shared" si="146"/>
        <v>0</v>
      </c>
      <c r="Y140" s="56">
        <f t="shared" si="147"/>
        <v>0</v>
      </c>
      <c r="Z140" s="56">
        <f t="shared" si="148"/>
        <v>0</v>
      </c>
      <c r="AA140" s="56">
        <f t="shared" si="149"/>
        <v>0</v>
      </c>
      <c r="AB140" s="56">
        <f t="shared" si="150"/>
        <v>0</v>
      </c>
      <c r="AC140" s="56" t="s">
        <v>58</v>
      </c>
      <c r="AD140" s="56">
        <v>0</v>
      </c>
      <c r="AE140" s="56">
        <f t="shared" si="151"/>
        <v>0</v>
      </c>
      <c r="AF140" s="56">
        <v>5</v>
      </c>
      <c r="AG140" s="56">
        <v>0</v>
      </c>
      <c r="AH140" s="56">
        <f t="shared" si="152"/>
        <v>1.0746527777777778E-2</v>
      </c>
      <c r="AI140" s="56">
        <f t="shared" si="153"/>
        <v>1.0746527777777778E-2</v>
      </c>
      <c r="AJ140" s="56">
        <v>0.85880599999999996</v>
      </c>
      <c r="AK140" s="56">
        <f>+OF!$Q$19</f>
        <v>5.4761809395801331E-2</v>
      </c>
      <c r="AL140" s="57">
        <f t="shared" si="154"/>
        <v>54.761809395801329</v>
      </c>
      <c r="AM140" s="56">
        <f>+AJ140/Caudales!$X$7*'DISTRIBUCION DE CAUDALES'!AL140</f>
        <v>3.4478545545164367</v>
      </c>
      <c r="AN140" s="56">
        <f>+Caudales!$U$5*1000</f>
        <v>1.7620967741935485</v>
      </c>
      <c r="AO140" s="56">
        <f>+AJ140/Caudales!$X$7*'DISTRIBUCION DE CAUDALES'!AN140</f>
        <v>0.11094325507929184</v>
      </c>
      <c r="AP140" s="56">
        <f t="shared" si="155"/>
        <v>3.336911299437145</v>
      </c>
      <c r="AQ140" s="114">
        <f t="shared" si="161"/>
        <v>3.3261647716593674</v>
      </c>
      <c r="AR140" s="115">
        <f t="shared" si="162"/>
        <v>0.99677949852020631</v>
      </c>
      <c r="AS140" s="50">
        <f t="shared" si="156"/>
        <v>1.0746527777777778E-2</v>
      </c>
      <c r="AT140" s="118">
        <f t="shared" si="164"/>
        <v>1.1487048611111113</v>
      </c>
      <c r="AU140" s="39">
        <f t="shared" si="157"/>
        <v>2.1774599105482562</v>
      </c>
      <c r="AV140" s="315" t="str">
        <f t="shared" si="163"/>
        <v>La Fuente SI tiene sufiencie oferta para usuarios futuros</v>
      </c>
    </row>
    <row r="141" spans="1:48" x14ac:dyDescent="0.2">
      <c r="A141" s="314">
        <v>18</v>
      </c>
      <c r="B141" s="56">
        <v>362</v>
      </c>
      <c r="C141" s="56" t="s">
        <v>444</v>
      </c>
      <c r="D141" s="56" t="s">
        <v>445</v>
      </c>
      <c r="E141" s="56" t="s">
        <v>446</v>
      </c>
      <c r="F141" s="56" t="s">
        <v>116</v>
      </c>
      <c r="G141" s="56">
        <v>0</v>
      </c>
      <c r="H141" s="99" t="s">
        <v>427</v>
      </c>
      <c r="I141" s="102" t="s">
        <v>410</v>
      </c>
      <c r="J141" s="105">
        <v>9</v>
      </c>
      <c r="K141" s="108" t="s">
        <v>204</v>
      </c>
      <c r="L141" s="56">
        <v>4993850.0844000001</v>
      </c>
      <c r="M141" s="56">
        <v>2291442.6752999998</v>
      </c>
      <c r="N141" s="56">
        <v>1698</v>
      </c>
      <c r="O141" s="56">
        <v>0</v>
      </c>
      <c r="P141" s="56">
        <v>0</v>
      </c>
      <c r="Q141" s="56">
        <v>0</v>
      </c>
      <c r="R141" s="56">
        <v>0</v>
      </c>
      <c r="S141" s="56">
        <v>0</v>
      </c>
      <c r="T141" s="56">
        <v>0</v>
      </c>
      <c r="U141" s="56">
        <v>0</v>
      </c>
      <c r="V141" s="56">
        <f t="shared" si="144"/>
        <v>0</v>
      </c>
      <c r="W141" s="56">
        <f t="shared" si="145"/>
        <v>0</v>
      </c>
      <c r="X141" s="56">
        <f t="shared" si="146"/>
        <v>0</v>
      </c>
      <c r="Y141" s="56">
        <f t="shared" si="147"/>
        <v>0</v>
      </c>
      <c r="Z141" s="56">
        <f t="shared" si="148"/>
        <v>0</v>
      </c>
      <c r="AA141" s="56">
        <f t="shared" si="149"/>
        <v>0</v>
      </c>
      <c r="AB141" s="56">
        <f t="shared" si="150"/>
        <v>0</v>
      </c>
      <c r="AC141" s="56" t="s">
        <v>58</v>
      </c>
      <c r="AD141" s="56">
        <v>0</v>
      </c>
      <c r="AE141" s="56">
        <f t="shared" si="151"/>
        <v>0</v>
      </c>
      <c r="AF141" s="56">
        <v>5</v>
      </c>
      <c r="AG141" s="56">
        <v>0</v>
      </c>
      <c r="AH141" s="56">
        <f t="shared" si="152"/>
        <v>1.0746527777777778E-2</v>
      </c>
      <c r="AI141" s="56">
        <f t="shared" si="153"/>
        <v>1.0746527777777778E-2</v>
      </c>
      <c r="AJ141" s="56">
        <v>0.85880599999999996</v>
      </c>
      <c r="AK141" s="56">
        <f>+OF!$Q$19</f>
        <v>5.4761809395801331E-2</v>
      </c>
      <c r="AL141" s="57">
        <f t="shared" si="154"/>
        <v>54.761809395801329</v>
      </c>
      <c r="AM141" s="56">
        <f>+AJ141/Caudales!$X$7*'DISTRIBUCION DE CAUDALES'!AL141</f>
        <v>3.4478545545164367</v>
      </c>
      <c r="AN141" s="56">
        <f>+Caudales!$U$5*1000</f>
        <v>1.7620967741935485</v>
      </c>
      <c r="AO141" s="56">
        <f>+AJ141/Caudales!$X$7*'DISTRIBUCION DE CAUDALES'!AN141</f>
        <v>0.11094325507929184</v>
      </c>
      <c r="AP141" s="56">
        <f t="shared" si="155"/>
        <v>3.336911299437145</v>
      </c>
      <c r="AQ141" s="114">
        <f t="shared" si="161"/>
        <v>3.3261647716593674</v>
      </c>
      <c r="AR141" s="115">
        <f t="shared" si="162"/>
        <v>0.99677949852020631</v>
      </c>
      <c r="AS141" s="50">
        <f t="shared" si="156"/>
        <v>1.0746527777777778E-2</v>
      </c>
      <c r="AT141" s="118">
        <f t="shared" si="164"/>
        <v>1.1594513888888891</v>
      </c>
      <c r="AU141" s="39">
        <f t="shared" si="157"/>
        <v>2.1667133827704781</v>
      </c>
      <c r="AV141" s="315" t="str">
        <f t="shared" si="163"/>
        <v>La Fuente SI tiene sufiencie oferta para usuarios futuros</v>
      </c>
    </row>
    <row r="142" spans="1:48" x14ac:dyDescent="0.2">
      <c r="A142" s="314">
        <v>9</v>
      </c>
      <c r="B142" s="56">
        <v>344</v>
      </c>
      <c r="C142" s="56" t="s">
        <v>447</v>
      </c>
      <c r="D142" s="56" t="s">
        <v>75</v>
      </c>
      <c r="E142" s="56" t="s">
        <v>58</v>
      </c>
      <c r="F142" s="56" t="s">
        <v>51</v>
      </c>
      <c r="G142" s="56">
        <v>1.2E-2</v>
      </c>
      <c r="H142" s="99" t="s">
        <v>448</v>
      </c>
      <c r="I142" s="102" t="s">
        <v>410</v>
      </c>
      <c r="J142" s="105">
        <v>10</v>
      </c>
      <c r="K142" s="108" t="s">
        <v>204</v>
      </c>
      <c r="L142" s="56">
        <v>4993406.7056999998</v>
      </c>
      <c r="M142" s="56">
        <v>2291533.5534000001</v>
      </c>
      <c r="N142" s="56">
        <v>1670</v>
      </c>
      <c r="O142" s="56">
        <v>0</v>
      </c>
      <c r="P142" s="56">
        <v>0</v>
      </c>
      <c r="Q142" s="56">
        <v>0</v>
      </c>
      <c r="R142" s="56">
        <v>0</v>
      </c>
      <c r="S142" s="56">
        <v>0</v>
      </c>
      <c r="T142" s="56">
        <v>0</v>
      </c>
      <c r="U142" s="56">
        <v>100</v>
      </c>
      <c r="V142" s="56">
        <f t="shared" si="144"/>
        <v>0</v>
      </c>
      <c r="W142" s="56">
        <f t="shared" si="145"/>
        <v>0</v>
      </c>
      <c r="X142" s="56">
        <f t="shared" si="146"/>
        <v>0</v>
      </c>
      <c r="Y142" s="56">
        <f t="shared" si="147"/>
        <v>0</v>
      </c>
      <c r="Z142" s="56">
        <f t="shared" si="148"/>
        <v>0</v>
      </c>
      <c r="AA142" s="56">
        <f t="shared" si="149"/>
        <v>0</v>
      </c>
      <c r="AB142" s="56">
        <f t="shared" si="150"/>
        <v>2.7777777777777775E-3</v>
      </c>
      <c r="AC142" s="56" t="s">
        <v>449</v>
      </c>
      <c r="AD142" s="56">
        <v>0.5</v>
      </c>
      <c r="AE142" s="56">
        <f t="shared" si="151"/>
        <v>0.05</v>
      </c>
      <c r="AF142" s="56">
        <v>10</v>
      </c>
      <c r="AG142" s="56">
        <v>10</v>
      </c>
      <c r="AH142" s="56">
        <f t="shared" si="152"/>
        <v>3.2239583333333335E-2</v>
      </c>
      <c r="AI142" s="56">
        <f t="shared" si="153"/>
        <v>8.5017361111111106E-2</v>
      </c>
      <c r="AJ142" s="56">
        <v>0.85880599999999996</v>
      </c>
      <c r="AK142" s="56">
        <f>+OF!$Q$19</f>
        <v>5.4761809395801331E-2</v>
      </c>
      <c r="AL142" s="57">
        <f t="shared" si="154"/>
        <v>54.761809395801329</v>
      </c>
      <c r="AM142" s="56">
        <f>+AJ142/Caudales!$X$7*'DISTRIBUCION DE CAUDALES'!AL142</f>
        <v>3.4478545545164367</v>
      </c>
      <c r="AN142" s="56">
        <f>+Caudales!$U$5*1000</f>
        <v>1.7620967741935485</v>
      </c>
      <c r="AO142" s="56">
        <f>+AJ142/Caudales!$X$7*'DISTRIBUCION DE CAUDALES'!AN142</f>
        <v>0.11094325507929184</v>
      </c>
      <c r="AP142" s="56">
        <f t="shared" si="155"/>
        <v>3.336911299437145</v>
      </c>
      <c r="AQ142" s="114">
        <f t="shared" si="161"/>
        <v>3.324911299437145</v>
      </c>
      <c r="AR142" s="115">
        <f t="shared" si="162"/>
        <v>0.99640386006004289</v>
      </c>
      <c r="AS142" s="50">
        <f t="shared" si="156"/>
        <v>1.2E-2</v>
      </c>
      <c r="AT142" s="118">
        <f t="shared" si="164"/>
        <v>1.1714513888888891</v>
      </c>
      <c r="AU142" s="39">
        <f t="shared" si="157"/>
        <v>2.1534599105482561</v>
      </c>
      <c r="AV142" s="315" t="str">
        <f t="shared" si="163"/>
        <v>La Fuente SI tiene sufiencie oferta para usuarios futuros</v>
      </c>
    </row>
    <row r="143" spans="1:48" x14ac:dyDescent="0.2">
      <c r="A143" s="314">
        <v>12</v>
      </c>
      <c r="B143" s="56">
        <v>354</v>
      </c>
      <c r="C143" s="56" t="s">
        <v>450</v>
      </c>
      <c r="D143" s="56" t="s">
        <v>350</v>
      </c>
      <c r="E143" s="56" t="s">
        <v>451</v>
      </c>
      <c r="F143" s="56" t="s">
        <v>51</v>
      </c>
      <c r="G143" s="56">
        <v>5.7200000000000001E-2</v>
      </c>
      <c r="H143" s="99" t="s">
        <v>452</v>
      </c>
      <c r="I143" s="102" t="s">
        <v>410</v>
      </c>
      <c r="J143" s="105">
        <v>11</v>
      </c>
      <c r="K143" s="108" t="s">
        <v>204</v>
      </c>
      <c r="L143" s="56">
        <v>4993406.7056999998</v>
      </c>
      <c r="M143" s="56">
        <v>2291533.5534000001</v>
      </c>
      <c r="N143" s="56">
        <v>1670</v>
      </c>
      <c r="O143" s="56">
        <v>0</v>
      </c>
      <c r="P143" s="56">
        <v>0</v>
      </c>
      <c r="Q143" s="56">
        <v>0</v>
      </c>
      <c r="R143" s="56">
        <v>0</v>
      </c>
      <c r="S143" s="56">
        <v>0</v>
      </c>
      <c r="T143" s="56">
        <v>30</v>
      </c>
      <c r="U143" s="56">
        <v>0</v>
      </c>
      <c r="V143" s="56">
        <f t="shared" si="144"/>
        <v>0</v>
      </c>
      <c r="W143" s="56">
        <f t="shared" si="145"/>
        <v>0</v>
      </c>
      <c r="X143" s="56">
        <f t="shared" si="146"/>
        <v>0</v>
      </c>
      <c r="Y143" s="56">
        <f t="shared" si="147"/>
        <v>0</v>
      </c>
      <c r="Z143" s="56">
        <f t="shared" si="148"/>
        <v>0</v>
      </c>
      <c r="AA143" s="56">
        <f t="shared" si="149"/>
        <v>8.3333333333333328E-4</v>
      </c>
      <c r="AB143" s="56">
        <f t="shared" si="150"/>
        <v>0</v>
      </c>
      <c r="AC143" s="56" t="s">
        <v>58</v>
      </c>
      <c r="AD143" s="56">
        <v>0</v>
      </c>
      <c r="AE143" s="56">
        <f t="shared" si="151"/>
        <v>0</v>
      </c>
      <c r="AF143" s="56">
        <v>0</v>
      </c>
      <c r="AG143" s="56">
        <v>12</v>
      </c>
      <c r="AH143" s="56">
        <f t="shared" si="152"/>
        <v>1.2895833333333332E-2</v>
      </c>
      <c r="AI143" s="56">
        <f t="shared" si="153"/>
        <v>1.3729166666666666E-2</v>
      </c>
      <c r="AJ143" s="56">
        <v>0.85880599999999996</v>
      </c>
      <c r="AK143" s="56">
        <f>+OF!$Q$19</f>
        <v>5.4761809395801331E-2</v>
      </c>
      <c r="AL143" s="57">
        <f t="shared" si="154"/>
        <v>54.761809395801329</v>
      </c>
      <c r="AM143" s="56">
        <f>+AJ143/Caudales!$X$7*'DISTRIBUCION DE CAUDALES'!AL143</f>
        <v>3.4478545545164367</v>
      </c>
      <c r="AN143" s="56">
        <f>+Caudales!$U$5*1000</f>
        <v>1.7620967741935485</v>
      </c>
      <c r="AO143" s="56">
        <f>+AJ143/Caudales!$X$7*'DISTRIBUCION DE CAUDALES'!AN143</f>
        <v>0.11094325507929184</v>
      </c>
      <c r="AP143" s="56">
        <f t="shared" si="155"/>
        <v>3.336911299437145</v>
      </c>
      <c r="AQ143" s="114">
        <f t="shared" si="161"/>
        <v>3.3231821327704782</v>
      </c>
      <c r="AR143" s="115">
        <f t="shared" si="162"/>
        <v>0.99588566628397268</v>
      </c>
      <c r="AS143" s="50">
        <f t="shared" si="156"/>
        <v>1.3729166666666666E-2</v>
      </c>
      <c r="AT143" s="118">
        <f>+AT142+AS143</f>
        <v>1.1851805555555557</v>
      </c>
      <c r="AU143" s="39">
        <f t="shared" si="157"/>
        <v>2.1380015772149226</v>
      </c>
      <c r="AV143" s="315" t="str">
        <f t="shared" si="163"/>
        <v>La Fuente SI tiene sufiencie oferta para usuarios futuros</v>
      </c>
    </row>
    <row r="144" spans="1:48" ht="13.5" thickBot="1" x14ac:dyDescent="0.25">
      <c r="A144" s="316">
        <v>1</v>
      </c>
      <c r="B144" s="317">
        <v>243</v>
      </c>
      <c r="C144" s="317" t="s">
        <v>453</v>
      </c>
      <c r="D144" s="317" t="s">
        <v>454</v>
      </c>
      <c r="E144" s="317" t="s">
        <v>455</v>
      </c>
      <c r="F144" s="317" t="s">
        <v>116</v>
      </c>
      <c r="G144" s="317">
        <v>0</v>
      </c>
      <c r="H144" s="153" t="s">
        <v>379</v>
      </c>
      <c r="I144" s="154" t="s">
        <v>410</v>
      </c>
      <c r="J144" s="105">
        <v>12</v>
      </c>
      <c r="K144" s="108" t="s">
        <v>204</v>
      </c>
      <c r="L144" s="317">
        <v>4992946.1714000003</v>
      </c>
      <c r="M144" s="317">
        <v>2290828.5377000002</v>
      </c>
      <c r="N144" s="317">
        <v>1590.67</v>
      </c>
      <c r="O144" s="317">
        <v>0</v>
      </c>
      <c r="P144" s="317">
        <v>0</v>
      </c>
      <c r="Q144" s="317">
        <v>0</v>
      </c>
      <c r="R144" s="317">
        <v>0</v>
      </c>
      <c r="S144" s="317">
        <v>0</v>
      </c>
      <c r="T144" s="317">
        <v>0</v>
      </c>
      <c r="U144" s="317">
        <v>0</v>
      </c>
      <c r="V144" s="317">
        <f t="shared" si="144"/>
        <v>0</v>
      </c>
      <c r="W144" s="317">
        <f t="shared" si="145"/>
        <v>0</v>
      </c>
      <c r="X144" s="317">
        <f t="shared" si="146"/>
        <v>0</v>
      </c>
      <c r="Y144" s="317">
        <f t="shared" si="147"/>
        <v>0</v>
      </c>
      <c r="Z144" s="317">
        <f t="shared" si="148"/>
        <v>0</v>
      </c>
      <c r="AA144" s="317">
        <f t="shared" si="149"/>
        <v>0</v>
      </c>
      <c r="AB144" s="317">
        <f t="shared" si="150"/>
        <v>0</v>
      </c>
      <c r="AC144" s="317" t="s">
        <v>262</v>
      </c>
      <c r="AD144" s="317">
        <v>0.5</v>
      </c>
      <c r="AE144" s="317">
        <f t="shared" si="151"/>
        <v>0.05</v>
      </c>
      <c r="AF144" s="317">
        <v>8</v>
      </c>
      <c r="AG144" s="317">
        <v>2</v>
      </c>
      <c r="AH144" s="317">
        <f t="shared" si="152"/>
        <v>1.934375E-2</v>
      </c>
      <c r="AI144" s="317">
        <f t="shared" si="153"/>
        <v>6.934375000000001E-2</v>
      </c>
      <c r="AJ144" s="317">
        <v>1.1817899999999999</v>
      </c>
      <c r="AK144" s="317">
        <f>+OF!$Q$19</f>
        <v>5.4761809395801331E-2</v>
      </c>
      <c r="AL144" s="318">
        <f t="shared" si="154"/>
        <v>54.761809395801329</v>
      </c>
      <c r="AM144" s="317">
        <f>+AJ144/Caudales!$X$7*'DISTRIBUCION DE CAUDALES'!AL144</f>
        <v>4.7445407158100661</v>
      </c>
      <c r="AN144" s="317">
        <f>+Caudales!$U$5*1000</f>
        <v>1.7620967741935485</v>
      </c>
      <c r="AO144" s="317">
        <f>+AJ144/Caudales!$X$7*'DISTRIBUCION DE CAUDALES'!AN144</f>
        <v>0.15266734212401439</v>
      </c>
      <c r="AP144" s="317">
        <f t="shared" si="155"/>
        <v>4.5918733736860515</v>
      </c>
      <c r="AQ144" s="159">
        <f t="shared" si="161"/>
        <v>4.5225296236860517</v>
      </c>
      <c r="AR144" s="160">
        <f t="shared" si="162"/>
        <v>0.98489859271874147</v>
      </c>
      <c r="AS144" s="161">
        <f t="shared" si="156"/>
        <v>6.934375000000001E-2</v>
      </c>
      <c r="AT144" s="162">
        <f>+AT143+AS144</f>
        <v>1.2545243055555557</v>
      </c>
      <c r="AU144" s="233">
        <f t="shared" si="157"/>
        <v>3.2680053181304958</v>
      </c>
      <c r="AV144" s="319" t="str">
        <f t="shared" si="163"/>
        <v>La Fuente SI tiene sufiencie oferta para usuarios futuros</v>
      </c>
    </row>
    <row r="145" spans="1:48" x14ac:dyDescent="0.2">
      <c r="A145" s="309">
        <v>19</v>
      </c>
      <c r="B145" s="310">
        <v>363</v>
      </c>
      <c r="C145" s="310" t="s">
        <v>456</v>
      </c>
      <c r="D145" s="310" t="s">
        <v>457</v>
      </c>
      <c r="E145" s="310"/>
      <c r="F145" s="310" t="s">
        <v>51</v>
      </c>
      <c r="G145" s="310">
        <v>9.8000000000000004E-2</v>
      </c>
      <c r="H145" s="137" t="s">
        <v>458</v>
      </c>
      <c r="I145" s="138" t="s">
        <v>410</v>
      </c>
      <c r="J145" s="139">
        <v>1</v>
      </c>
      <c r="K145" s="140" t="s">
        <v>60</v>
      </c>
      <c r="L145" s="310">
        <v>4993053.2251000004</v>
      </c>
      <c r="M145" s="310">
        <v>2291617.2429</v>
      </c>
      <c r="N145" s="310">
        <v>1637</v>
      </c>
      <c r="O145" s="310">
        <v>0</v>
      </c>
      <c r="P145" s="310">
        <v>0</v>
      </c>
      <c r="Q145" s="310">
        <v>0</v>
      </c>
      <c r="R145" s="310">
        <v>0</v>
      </c>
      <c r="S145" s="310">
        <v>0</v>
      </c>
      <c r="T145" s="310">
        <v>0</v>
      </c>
      <c r="U145" s="310">
        <v>0</v>
      </c>
      <c r="V145" s="310">
        <f t="shared" si="144"/>
        <v>0</v>
      </c>
      <c r="W145" s="310">
        <f t="shared" si="145"/>
        <v>0</v>
      </c>
      <c r="X145" s="310">
        <f t="shared" si="146"/>
        <v>0</v>
      </c>
      <c r="Y145" s="310">
        <f t="shared" si="147"/>
        <v>0</v>
      </c>
      <c r="Z145" s="310">
        <f t="shared" si="148"/>
        <v>0</v>
      </c>
      <c r="AA145" s="310">
        <f t="shared" si="149"/>
        <v>0</v>
      </c>
      <c r="AB145" s="310">
        <f t="shared" si="150"/>
        <v>0</v>
      </c>
      <c r="AC145" s="310" t="s">
        <v>58</v>
      </c>
      <c r="AD145" s="310">
        <v>0</v>
      </c>
      <c r="AE145" s="310">
        <f t="shared" si="151"/>
        <v>0</v>
      </c>
      <c r="AF145" s="310">
        <v>2</v>
      </c>
      <c r="AG145" s="310">
        <v>6</v>
      </c>
      <c r="AH145" s="310">
        <f t="shared" si="152"/>
        <v>1.0746527777777778E-2</v>
      </c>
      <c r="AI145" s="310">
        <f t="shared" si="153"/>
        <v>1.0746527777777778E-2</v>
      </c>
      <c r="AJ145" s="310">
        <v>0.69506100000000004</v>
      </c>
      <c r="AK145" s="310">
        <f>+OF!$Q$19</f>
        <v>5.4761809395801331E-2</v>
      </c>
      <c r="AL145" s="312">
        <f t="shared" si="154"/>
        <v>54.761809395801329</v>
      </c>
      <c r="AM145" s="310">
        <f>+AJ145/Caudales!$X$7*'DISTRIBUCION DE CAUDALES'!AL145</f>
        <v>2.7904663387502526</v>
      </c>
      <c r="AN145" s="310">
        <f>+Caudales!$U$5*1000</f>
        <v>1.7620967741935485</v>
      </c>
      <c r="AO145" s="310">
        <f>+AJ145/Caudales!$X$7*'DISTRIBUCION DE CAUDALES'!AN145</f>
        <v>8.9790161944219862E-2</v>
      </c>
      <c r="AP145" s="310">
        <f t="shared" si="155"/>
        <v>2.7006761768060326</v>
      </c>
      <c r="AQ145" s="143">
        <f t="shared" si="161"/>
        <v>2.6899296490282549</v>
      </c>
      <c r="AR145" s="144">
        <f t="shared" si="162"/>
        <v>0.9960208010608339</v>
      </c>
      <c r="AS145" s="145">
        <f t="shared" si="156"/>
        <v>1.0746527777777778E-2</v>
      </c>
      <c r="AT145" s="146">
        <f>+AS145</f>
        <v>1.0746527777777778E-2</v>
      </c>
      <c r="AU145" s="262">
        <f t="shared" si="157"/>
        <v>2.6791831212504773</v>
      </c>
      <c r="AV145" s="313" t="str">
        <f t="shared" si="163"/>
        <v>La Fuente SI tiene sufiencie oferta para usuarios futuros</v>
      </c>
    </row>
    <row r="146" spans="1:48" x14ac:dyDescent="0.2">
      <c r="A146" s="314">
        <v>21</v>
      </c>
      <c r="B146" s="56">
        <v>367</v>
      </c>
      <c r="C146" s="56" t="s">
        <v>459</v>
      </c>
      <c r="D146" s="56" t="s">
        <v>460</v>
      </c>
      <c r="E146" s="56"/>
      <c r="F146" s="56" t="s">
        <v>51</v>
      </c>
      <c r="G146" s="56">
        <v>3.5000000000000003E-2</v>
      </c>
      <c r="H146" s="99" t="s">
        <v>458</v>
      </c>
      <c r="I146" s="102" t="s">
        <v>410</v>
      </c>
      <c r="J146" s="105">
        <v>2</v>
      </c>
      <c r="K146" s="108" t="s">
        <v>60</v>
      </c>
      <c r="L146" s="56">
        <v>4993053.2251000004</v>
      </c>
      <c r="M146" s="56">
        <v>2291617.2429</v>
      </c>
      <c r="N146" s="56">
        <v>1637</v>
      </c>
      <c r="O146" s="56">
        <v>0</v>
      </c>
      <c r="P146" s="56">
        <v>0</v>
      </c>
      <c r="Q146" s="56">
        <v>0</v>
      </c>
      <c r="R146" s="56">
        <v>0</v>
      </c>
      <c r="S146" s="56">
        <v>0</v>
      </c>
      <c r="T146" s="56">
        <v>0</v>
      </c>
      <c r="U146" s="56">
        <v>0</v>
      </c>
      <c r="V146" s="56">
        <f t="shared" si="144"/>
        <v>0</v>
      </c>
      <c r="W146" s="56">
        <f t="shared" si="145"/>
        <v>0</v>
      </c>
      <c r="X146" s="56">
        <f t="shared" si="146"/>
        <v>0</v>
      </c>
      <c r="Y146" s="56">
        <f t="shared" si="147"/>
        <v>0</v>
      </c>
      <c r="Z146" s="56">
        <f t="shared" si="148"/>
        <v>0</v>
      </c>
      <c r="AA146" s="56">
        <f t="shared" si="149"/>
        <v>0</v>
      </c>
      <c r="AB146" s="56">
        <f t="shared" si="150"/>
        <v>0</v>
      </c>
      <c r="AC146" s="56" t="s">
        <v>461</v>
      </c>
      <c r="AD146" s="56">
        <v>1</v>
      </c>
      <c r="AE146" s="56">
        <f t="shared" si="151"/>
        <v>0.1</v>
      </c>
      <c r="AF146" s="56">
        <v>1</v>
      </c>
      <c r="AG146" s="56">
        <v>20</v>
      </c>
      <c r="AH146" s="56">
        <f t="shared" si="152"/>
        <v>2.3642361111111111E-2</v>
      </c>
      <c r="AI146" s="56">
        <f t="shared" si="153"/>
        <v>0.12364236111111111</v>
      </c>
      <c r="AJ146" s="56">
        <v>0.69506100000000004</v>
      </c>
      <c r="AK146" s="56">
        <f>+OF!$Q$19</f>
        <v>5.4761809395801331E-2</v>
      </c>
      <c r="AL146" s="57">
        <f t="shared" si="154"/>
        <v>54.761809395801329</v>
      </c>
      <c r="AM146" s="56">
        <f>+AJ146/Caudales!$X$7*'DISTRIBUCION DE CAUDALES'!AL146</f>
        <v>2.7904663387502526</v>
      </c>
      <c r="AN146" s="56">
        <f>+Caudales!$U$5*1000</f>
        <v>1.7620967741935485</v>
      </c>
      <c r="AO146" s="56">
        <f>+AJ146/Caudales!$X$7*'DISTRIBUCION DE CAUDALES'!AN146</f>
        <v>8.9790161944219862E-2</v>
      </c>
      <c r="AP146" s="56">
        <f t="shared" si="155"/>
        <v>2.7006761768060326</v>
      </c>
      <c r="AQ146" s="114">
        <f t="shared" si="161"/>
        <v>2.6656761768060324</v>
      </c>
      <c r="AR146" s="115">
        <f t="shared" si="162"/>
        <v>0.98704028261492904</v>
      </c>
      <c r="AS146" s="50">
        <f t="shared" si="156"/>
        <v>3.5000000000000003E-2</v>
      </c>
      <c r="AT146" s="118">
        <f>+AT145+AS146</f>
        <v>4.5746527777777782E-2</v>
      </c>
      <c r="AU146" s="39">
        <f t="shared" si="157"/>
        <v>2.6199296490282546</v>
      </c>
      <c r="AV146" s="315" t="str">
        <f t="shared" si="163"/>
        <v>La Fuente SI tiene sufiencie oferta para usuarios futuros</v>
      </c>
    </row>
    <row r="147" spans="1:48" ht="13.5" thickBot="1" x14ac:dyDescent="0.25">
      <c r="A147" s="316">
        <v>20</v>
      </c>
      <c r="B147" s="317">
        <v>365</v>
      </c>
      <c r="C147" s="317" t="s">
        <v>462</v>
      </c>
      <c r="D147" s="317" t="s">
        <v>463</v>
      </c>
      <c r="E147" s="317"/>
      <c r="F147" s="317" t="s">
        <v>51</v>
      </c>
      <c r="G147" s="317">
        <v>1.6E-2</v>
      </c>
      <c r="H147" s="153" t="s">
        <v>464</v>
      </c>
      <c r="I147" s="154" t="s">
        <v>410</v>
      </c>
      <c r="J147" s="155">
        <v>3</v>
      </c>
      <c r="K147" s="156" t="s">
        <v>204</v>
      </c>
      <c r="L147" s="317">
        <v>4993010.0903000003</v>
      </c>
      <c r="M147" s="317">
        <v>2291536.4139</v>
      </c>
      <c r="N147" s="317">
        <v>1939</v>
      </c>
      <c r="O147" s="317">
        <v>0</v>
      </c>
      <c r="P147" s="317">
        <v>0</v>
      </c>
      <c r="Q147" s="317">
        <v>0</v>
      </c>
      <c r="R147" s="317">
        <v>0</v>
      </c>
      <c r="S147" s="317">
        <v>0</v>
      </c>
      <c r="T147" s="317">
        <v>0</v>
      </c>
      <c r="U147" s="317">
        <v>0</v>
      </c>
      <c r="V147" s="317">
        <f t="shared" ref="V147" si="165">+O147*80/86400</f>
        <v>0</v>
      </c>
      <c r="W147" s="317">
        <f t="shared" ref="W147" si="166">+O147*50/86400</f>
        <v>0</v>
      </c>
      <c r="X147" s="317">
        <f t="shared" ref="X147" si="167">+Q147*20/86400</f>
        <v>0</v>
      </c>
      <c r="Y147" s="317">
        <f t="shared" ref="Y147" si="168">(9.6/86400)*R147</f>
        <v>0</v>
      </c>
      <c r="Z147" s="317">
        <f t="shared" ref="Z147" si="169">(7/86400)*S147</f>
        <v>0</v>
      </c>
      <c r="AA147" s="317">
        <f t="shared" ref="AA147" si="170">(2.4/86400)*T147</f>
        <v>0</v>
      </c>
      <c r="AB147" s="317">
        <f t="shared" ref="AB147" si="171">(2.4/86400)*U147</f>
        <v>0</v>
      </c>
      <c r="AC147" s="317" t="s">
        <v>58</v>
      </c>
      <c r="AD147" s="317">
        <v>0</v>
      </c>
      <c r="AE147" s="317">
        <f t="shared" ref="AE147" si="172">0.1*AD147</f>
        <v>0</v>
      </c>
      <c r="AF147" s="317">
        <v>5</v>
      </c>
      <c r="AG147" s="317">
        <v>0</v>
      </c>
      <c r="AH147" s="317">
        <f t="shared" ref="AH147" si="173">(AF147+(AG147*0.5)  )*185.7/86400</f>
        <v>1.0746527777777778E-2</v>
      </c>
      <c r="AI147" s="317">
        <f t="shared" ref="AI147" si="174">+V147+W147+X147+Y147+Z147+AA147+AB147+AE147+AH147</f>
        <v>1.0746527777777778E-2</v>
      </c>
      <c r="AJ147" s="317">
        <v>0.69506100000000004</v>
      </c>
      <c r="AK147" s="317">
        <f>+OF!$Q$19</f>
        <v>5.4761809395801331E-2</v>
      </c>
      <c r="AL147" s="318">
        <f t="shared" ref="AL147" si="175">+AK147*1000</f>
        <v>54.761809395801329</v>
      </c>
      <c r="AM147" s="317">
        <f>+AJ147/Caudales!$X$7*'DISTRIBUCION DE CAUDALES'!AL147</f>
        <v>2.7904663387502526</v>
      </c>
      <c r="AN147" s="317">
        <f>+Caudales!$U$5*1000</f>
        <v>1.7620967741935485</v>
      </c>
      <c r="AO147" s="317">
        <f>+AJ147/Caudales!$X$7*'DISTRIBUCION DE CAUDALES'!AN147</f>
        <v>8.9790161944219862E-2</v>
      </c>
      <c r="AP147" s="317">
        <f t="shared" ref="AP147" si="176">+AM147-AO147</f>
        <v>2.7006761768060326</v>
      </c>
      <c r="AQ147" s="159">
        <f t="shared" si="161"/>
        <v>2.6899296490282549</v>
      </c>
      <c r="AR147" s="160">
        <f t="shared" si="162"/>
        <v>0.9960208010608339</v>
      </c>
      <c r="AS147" s="161">
        <f t="shared" si="156"/>
        <v>1.0746527777777778E-2</v>
      </c>
      <c r="AT147" s="162">
        <f>+AT146+AS147</f>
        <v>5.649305555555556E-2</v>
      </c>
      <c r="AU147" s="233">
        <f t="shared" si="157"/>
        <v>2.6334365934726995</v>
      </c>
      <c r="AV147" s="319" t="str">
        <f t="shared" si="163"/>
        <v>La Fuente SI tiene sufiencie oferta para usuarios futuros</v>
      </c>
    </row>
    <row r="148" spans="1:48" ht="51.75" thickBot="1" x14ac:dyDescent="0.25">
      <c r="A148" s="33" t="s">
        <v>0</v>
      </c>
      <c r="B148" s="33" t="s">
        <v>1</v>
      </c>
      <c r="C148" s="33" t="s">
        <v>2</v>
      </c>
      <c r="D148" s="33" t="s">
        <v>3</v>
      </c>
      <c r="E148" s="33" t="s">
        <v>4</v>
      </c>
      <c r="F148" s="33" t="s">
        <v>5</v>
      </c>
      <c r="G148" s="33" t="s">
        <v>137</v>
      </c>
      <c r="H148" s="98" t="s">
        <v>7</v>
      </c>
      <c r="I148" s="101" t="s">
        <v>8</v>
      </c>
      <c r="J148" s="104"/>
      <c r="K148" s="107"/>
      <c r="L148" s="33" t="s">
        <v>11</v>
      </c>
      <c r="M148" s="33" t="s">
        <v>12</v>
      </c>
      <c r="N148" s="33" t="s">
        <v>13</v>
      </c>
      <c r="O148" s="41" t="s">
        <v>14</v>
      </c>
      <c r="P148" s="41" t="s">
        <v>15</v>
      </c>
      <c r="Q148" s="41" t="s">
        <v>16</v>
      </c>
      <c r="R148" s="41" t="s">
        <v>17</v>
      </c>
      <c r="S148" s="41" t="s">
        <v>18</v>
      </c>
      <c r="T148" s="41" t="s">
        <v>19</v>
      </c>
      <c r="U148" s="41" t="s">
        <v>20</v>
      </c>
      <c r="V148" s="41" t="s">
        <v>21</v>
      </c>
      <c r="W148" s="41" t="s">
        <v>22</v>
      </c>
      <c r="X148" s="41" t="s">
        <v>23</v>
      </c>
      <c r="Y148" s="41" t="s">
        <v>24</v>
      </c>
      <c r="Z148" s="41" t="s">
        <v>25</v>
      </c>
      <c r="AA148" s="41" t="s">
        <v>26</v>
      </c>
      <c r="AB148" s="41" t="s">
        <v>27</v>
      </c>
      <c r="AC148" s="41" t="s">
        <v>28</v>
      </c>
      <c r="AD148" s="41" t="s">
        <v>29</v>
      </c>
      <c r="AE148" s="41" t="s">
        <v>30</v>
      </c>
      <c r="AF148" s="41" t="s">
        <v>31</v>
      </c>
      <c r="AG148" s="41" t="s">
        <v>32</v>
      </c>
      <c r="AH148" s="41" t="s">
        <v>33</v>
      </c>
      <c r="AI148" s="41" t="s">
        <v>34</v>
      </c>
      <c r="AJ148" s="33" t="s">
        <v>35</v>
      </c>
      <c r="AK148" s="35" t="s">
        <v>36</v>
      </c>
      <c r="AL148" s="35" t="s">
        <v>37</v>
      </c>
      <c r="AM148" s="33" t="s">
        <v>38</v>
      </c>
      <c r="AN148" s="35" t="s">
        <v>39</v>
      </c>
      <c r="AO148" s="35" t="s">
        <v>40</v>
      </c>
      <c r="AP148" s="35" t="s">
        <v>41</v>
      </c>
      <c r="AQ148" s="113" t="s">
        <v>42</v>
      </c>
      <c r="AR148" s="113" t="s">
        <v>43</v>
      </c>
      <c r="AS148" s="111" t="s">
        <v>44</v>
      </c>
      <c r="AT148" s="117" t="s">
        <v>138</v>
      </c>
      <c r="AU148" s="123" t="s">
        <v>46</v>
      </c>
      <c r="AV148" s="35" t="s">
        <v>47</v>
      </c>
    </row>
    <row r="149" spans="1:48" ht="13.5" thickBot="1" x14ac:dyDescent="0.25">
      <c r="A149" s="321">
        <v>33</v>
      </c>
      <c r="B149" s="322">
        <v>290</v>
      </c>
      <c r="C149" s="322" t="s">
        <v>465</v>
      </c>
      <c r="D149" s="322" t="s">
        <v>466</v>
      </c>
      <c r="E149" s="322" t="s">
        <v>58</v>
      </c>
      <c r="F149" s="322" t="s">
        <v>96</v>
      </c>
      <c r="G149" s="322">
        <v>2.9000000000000001E-2</v>
      </c>
      <c r="H149" s="191" t="s">
        <v>303</v>
      </c>
      <c r="I149" s="192" t="s">
        <v>467</v>
      </c>
      <c r="J149" s="193">
        <v>1</v>
      </c>
      <c r="K149" s="194" t="s">
        <v>204</v>
      </c>
      <c r="L149" s="322">
        <v>4992512.8213999998</v>
      </c>
      <c r="M149" s="322">
        <v>2286565.1286999998</v>
      </c>
      <c r="N149" s="322">
        <v>1670</v>
      </c>
      <c r="O149" s="322">
        <v>0</v>
      </c>
      <c r="P149" s="322">
        <v>0</v>
      </c>
      <c r="Q149" s="322">
        <v>0</v>
      </c>
      <c r="R149" s="322">
        <v>0</v>
      </c>
      <c r="S149" s="322">
        <v>0</v>
      </c>
      <c r="T149" s="322">
        <v>0</v>
      </c>
      <c r="U149" s="322">
        <v>0</v>
      </c>
      <c r="V149" s="322">
        <f t="shared" ref="V149:V177" si="177">+O149*80/86400</f>
        <v>0</v>
      </c>
      <c r="W149" s="322">
        <f t="shared" ref="W149:W177" si="178">+O149*50/86400</f>
        <v>0</v>
      </c>
      <c r="X149" s="322">
        <f t="shared" ref="X149:X177" si="179">+Q149*20/86400</f>
        <v>0</v>
      </c>
      <c r="Y149" s="322">
        <f t="shared" ref="Y149:Y177" si="180">(9.6/86400)*R149</f>
        <v>0</v>
      </c>
      <c r="Z149" s="322">
        <f t="shared" ref="Z149:Z177" si="181">(7/86400)*S149</f>
        <v>0</v>
      </c>
      <c r="AA149" s="322">
        <f t="shared" ref="AA149:AA177" si="182">(2.4/86400)*T149</f>
        <v>0</v>
      </c>
      <c r="AB149" s="322">
        <f t="shared" ref="AB149:AB177" si="183">(2.4/86400)*U149</f>
        <v>0</v>
      </c>
      <c r="AC149" s="322" t="s">
        <v>73</v>
      </c>
      <c r="AD149" s="322">
        <v>17</v>
      </c>
      <c r="AE149" s="322">
        <f t="shared" ref="AE149:AE177" si="184">0.1*AD149</f>
        <v>1.7000000000000002</v>
      </c>
      <c r="AF149" s="322">
        <v>2</v>
      </c>
      <c r="AG149" s="322">
        <v>5</v>
      </c>
      <c r="AH149" s="322">
        <f t="shared" ref="AH149:AH177" si="185">(AF149+(AG149*0.5)  )*185.7/86400</f>
        <v>9.6718749999999999E-3</v>
      </c>
      <c r="AI149" s="322">
        <f t="shared" ref="AI149:AI177" si="186">+V149+W149+X149+Y149+Z149+AA149+AB149+AE149+AH149</f>
        <v>1.7096718750000002</v>
      </c>
      <c r="AJ149" s="322">
        <v>1.067439</v>
      </c>
      <c r="AK149" s="322">
        <f>+OF!$Q$20</f>
        <v>4.9563406298003071E-2</v>
      </c>
      <c r="AL149" s="323">
        <f t="shared" ref="AL149:AL177" si="187">+AK149*1000</f>
        <v>49.563406298003073</v>
      </c>
      <c r="AM149" s="322">
        <f>+AJ149/Caudales!$X$7*'DISTRIBUCION DE CAUDALES'!AL149</f>
        <v>3.8786473065353477</v>
      </c>
      <c r="AN149" s="322">
        <f>+Caudales!$U$6*1000</f>
        <v>1.5919354838709681</v>
      </c>
      <c r="AO149" s="322">
        <f>+AJ149/Caudales!$X$7*'DISTRIBUCION DE CAUDALES'!AN149</f>
        <v>0.12457893308561706</v>
      </c>
      <c r="AP149" s="322">
        <f t="shared" ref="AP149:AP177" si="188">+AM149-AO149</f>
        <v>3.7540683734497309</v>
      </c>
      <c r="AQ149" s="197">
        <f>+AP149-AS149</f>
        <v>3.725068373449731</v>
      </c>
      <c r="AR149" s="200">
        <f>+AQ149/AP149</f>
        <v>0.99227504746447892</v>
      </c>
      <c r="AS149" s="198">
        <f t="shared" ref="AS149:AS154" si="189">IF(G149=0,AI149,IF(AI149&lt;G149,AI149,G149))</f>
        <v>2.9000000000000001E-2</v>
      </c>
      <c r="AT149" s="239">
        <f>+AS149</f>
        <v>2.9000000000000001E-2</v>
      </c>
      <c r="AU149" s="196">
        <f t="shared" ref="AU149:AU180" si="190">+AQ149-AT149</f>
        <v>3.696068373449731</v>
      </c>
      <c r="AV149" s="324" t="str">
        <f>IF(AU149&gt;AO149,"La Fuente SI tiene sufiencie oferta para usuarios futuros", "La Fuente NO tiene sufiencie oferta para usuarios futuros")</f>
        <v>La Fuente SI tiene sufiencie oferta para usuarios futuros</v>
      </c>
    </row>
    <row r="150" spans="1:48" ht="13.5" thickBot="1" x14ac:dyDescent="0.25">
      <c r="A150" s="321">
        <v>36</v>
      </c>
      <c r="B150" s="322">
        <v>311</v>
      </c>
      <c r="C150" s="322" t="s">
        <v>468</v>
      </c>
      <c r="D150" s="322" t="s">
        <v>469</v>
      </c>
      <c r="E150" s="322" t="s">
        <v>58</v>
      </c>
      <c r="F150" s="322" t="s">
        <v>58</v>
      </c>
      <c r="G150" s="322">
        <v>0</v>
      </c>
      <c r="H150" s="191" t="s">
        <v>470</v>
      </c>
      <c r="I150" s="192" t="s">
        <v>467</v>
      </c>
      <c r="J150" s="193">
        <v>1</v>
      </c>
      <c r="K150" s="194" t="s">
        <v>60</v>
      </c>
      <c r="L150" s="322">
        <v>4991069.6646999996</v>
      </c>
      <c r="M150" s="322">
        <v>2286339.5621000002</v>
      </c>
      <c r="N150" s="322">
        <v>1587</v>
      </c>
      <c r="O150" s="322">
        <v>0</v>
      </c>
      <c r="P150" s="322">
        <v>0</v>
      </c>
      <c r="Q150" s="322">
        <v>0</v>
      </c>
      <c r="R150" s="322">
        <v>0</v>
      </c>
      <c r="S150" s="322">
        <v>0</v>
      </c>
      <c r="T150" s="322">
        <v>0</v>
      </c>
      <c r="U150" s="322">
        <v>0</v>
      </c>
      <c r="V150" s="322">
        <f t="shared" si="177"/>
        <v>0</v>
      </c>
      <c r="W150" s="322">
        <f t="shared" si="178"/>
        <v>0</v>
      </c>
      <c r="X150" s="322">
        <f t="shared" si="179"/>
        <v>0</v>
      </c>
      <c r="Y150" s="322">
        <f t="shared" si="180"/>
        <v>0</v>
      </c>
      <c r="Z150" s="322">
        <f t="shared" si="181"/>
        <v>0</v>
      </c>
      <c r="AA150" s="322">
        <f t="shared" si="182"/>
        <v>0</v>
      </c>
      <c r="AB150" s="322">
        <f t="shared" si="183"/>
        <v>0</v>
      </c>
      <c r="AC150" s="322" t="s">
        <v>262</v>
      </c>
      <c r="AD150" s="322">
        <v>1</v>
      </c>
      <c r="AE150" s="322">
        <f t="shared" si="184"/>
        <v>0.1</v>
      </c>
      <c r="AF150" s="322">
        <v>2</v>
      </c>
      <c r="AG150" s="322">
        <v>20</v>
      </c>
      <c r="AH150" s="322">
        <f t="shared" si="185"/>
        <v>2.5791666666666664E-2</v>
      </c>
      <c r="AI150" s="322">
        <f t="shared" si="186"/>
        <v>0.12579166666666666</v>
      </c>
      <c r="AJ150" s="322">
        <v>0.85641699999999998</v>
      </c>
      <c r="AK150" s="322">
        <f>+OF!$Q$20</f>
        <v>4.9563406298003071E-2</v>
      </c>
      <c r="AL150" s="323">
        <f t="shared" si="187"/>
        <v>49.563406298003073</v>
      </c>
      <c r="AM150" s="322">
        <f>+AJ150/Caudales!$X$7*'DISTRIBUCION DE CAUDALES'!AL150</f>
        <v>3.1118775783169648</v>
      </c>
      <c r="AN150" s="322">
        <f>+Caudales!$U$6*1000</f>
        <v>1.5919354838709681</v>
      </c>
      <c r="AO150" s="322">
        <f>+AJ150/Caudales!$X$7*'DISTRIBUCION DE CAUDALES'!AN150</f>
        <v>9.9950925660749604E-2</v>
      </c>
      <c r="AP150" s="322">
        <f t="shared" si="188"/>
        <v>3.0119266526562152</v>
      </c>
      <c r="AQ150" s="197">
        <f>+AP150-AS150</f>
        <v>2.8861349859895484</v>
      </c>
      <c r="AR150" s="200">
        <f>+AQ150/AP150</f>
        <v>0.95823548141329029</v>
      </c>
      <c r="AS150" s="198">
        <f t="shared" si="189"/>
        <v>0.12579166666666666</v>
      </c>
      <c r="AT150" s="239">
        <f>+AS150</f>
        <v>0.12579166666666666</v>
      </c>
      <c r="AU150" s="196">
        <f t="shared" si="190"/>
        <v>2.7603433193228817</v>
      </c>
      <c r="AV150" s="324" t="str">
        <f>IF(AU150&gt;AO150,"La Fuente SI tiene sufiencie oferta para usuarios futuros", "La Fuente NO tiene sufiencie oferta para usuarios futuros")</f>
        <v>La Fuente SI tiene sufiencie oferta para usuarios futuros</v>
      </c>
    </row>
    <row r="151" spans="1:48" ht="13.5" thickBot="1" x14ac:dyDescent="0.25">
      <c r="A151" s="321">
        <v>43</v>
      </c>
      <c r="B151" s="322">
        <v>327</v>
      </c>
      <c r="C151" s="322" t="s">
        <v>471</v>
      </c>
      <c r="D151" s="322" t="s">
        <v>472</v>
      </c>
      <c r="E151" s="322" t="s">
        <v>473</v>
      </c>
      <c r="F151" s="322" t="s">
        <v>116</v>
      </c>
      <c r="G151" s="322">
        <v>0</v>
      </c>
      <c r="H151" s="191" t="s">
        <v>474</v>
      </c>
      <c r="I151" s="192" t="s">
        <v>467</v>
      </c>
      <c r="J151" s="193">
        <v>1</v>
      </c>
      <c r="K151" s="194" t="s">
        <v>204</v>
      </c>
      <c r="L151" s="322">
        <v>4990217.9577000001</v>
      </c>
      <c r="M151" s="322">
        <v>2287688.1279000002</v>
      </c>
      <c r="N151" s="322">
        <v>1532</v>
      </c>
      <c r="O151" s="322">
        <v>0</v>
      </c>
      <c r="P151" s="322">
        <v>0</v>
      </c>
      <c r="Q151" s="322">
        <v>0</v>
      </c>
      <c r="R151" s="322">
        <v>0</v>
      </c>
      <c r="S151" s="322">
        <v>0</v>
      </c>
      <c r="T151" s="322">
        <v>0</v>
      </c>
      <c r="U151" s="322">
        <v>0</v>
      </c>
      <c r="V151" s="322">
        <f t="shared" si="177"/>
        <v>0</v>
      </c>
      <c r="W151" s="322">
        <f t="shared" si="178"/>
        <v>0</v>
      </c>
      <c r="X151" s="322">
        <f t="shared" si="179"/>
        <v>0</v>
      </c>
      <c r="Y151" s="322">
        <f t="shared" si="180"/>
        <v>0</v>
      </c>
      <c r="Z151" s="322">
        <f t="shared" si="181"/>
        <v>0</v>
      </c>
      <c r="AA151" s="322">
        <f t="shared" si="182"/>
        <v>0</v>
      </c>
      <c r="AB151" s="322">
        <f t="shared" si="183"/>
        <v>0</v>
      </c>
      <c r="AC151" s="322" t="s">
        <v>475</v>
      </c>
      <c r="AD151" s="322">
        <v>0.8</v>
      </c>
      <c r="AE151" s="322">
        <f t="shared" si="184"/>
        <v>8.0000000000000016E-2</v>
      </c>
      <c r="AF151" s="322">
        <v>4</v>
      </c>
      <c r="AG151" s="322">
        <v>10</v>
      </c>
      <c r="AH151" s="322">
        <f t="shared" si="185"/>
        <v>1.934375E-2</v>
      </c>
      <c r="AI151" s="322">
        <f t="shared" si="186"/>
        <v>9.9343750000000008E-2</v>
      </c>
      <c r="AJ151" s="322">
        <v>0.85641699999999998</v>
      </c>
      <c r="AK151" s="322">
        <f>+OF!$Q$20</f>
        <v>4.9563406298003071E-2</v>
      </c>
      <c r="AL151" s="323">
        <f t="shared" si="187"/>
        <v>49.563406298003073</v>
      </c>
      <c r="AM151" s="322">
        <f>+AJ151/Caudales!$X$7*'DISTRIBUCION DE CAUDALES'!AL151</f>
        <v>3.1118775783169648</v>
      </c>
      <c r="AN151" s="322">
        <f>+Caudales!$U$6*1000</f>
        <v>1.5919354838709681</v>
      </c>
      <c r="AO151" s="322">
        <f>+AJ151/Caudales!$X$7*'DISTRIBUCION DE CAUDALES'!AN151</f>
        <v>9.9950925660749604E-2</v>
      </c>
      <c r="AP151" s="322">
        <f t="shared" si="188"/>
        <v>3.0119266526562152</v>
      </c>
      <c r="AQ151" s="197">
        <f>+AP151-AS151</f>
        <v>2.9125829026562151</v>
      </c>
      <c r="AR151" s="200">
        <f>+AQ151/AP151</f>
        <v>0.96701654407407667</v>
      </c>
      <c r="AS151" s="241">
        <f t="shared" si="189"/>
        <v>9.9343750000000008E-2</v>
      </c>
      <c r="AT151" s="239">
        <f>+AS151</f>
        <v>9.9343750000000008E-2</v>
      </c>
      <c r="AU151" s="196">
        <f t="shared" si="190"/>
        <v>2.813239152656215</v>
      </c>
      <c r="AV151" s="324" t="str">
        <f>IF(AU151&gt;AO151,"La Fuente SI tiene sufiencie oferta para usuarios futuros", "La Fuente NO tiene sufiencie oferta para usuarios futuros")</f>
        <v>La Fuente SI tiene sufiencie oferta para usuarios futuros</v>
      </c>
    </row>
    <row r="152" spans="1:48" ht="13.5" thickBot="1" x14ac:dyDescent="0.25">
      <c r="A152" s="321">
        <v>44</v>
      </c>
      <c r="B152" s="322">
        <v>329</v>
      </c>
      <c r="C152" s="322" t="s">
        <v>476</v>
      </c>
      <c r="D152" s="322" t="s">
        <v>477</v>
      </c>
      <c r="E152" s="322" t="s">
        <v>58</v>
      </c>
      <c r="F152" s="322" t="s">
        <v>478</v>
      </c>
      <c r="G152" s="322">
        <v>0</v>
      </c>
      <c r="H152" s="191" t="s">
        <v>479</v>
      </c>
      <c r="I152" s="192" t="s">
        <v>467</v>
      </c>
      <c r="J152" s="193">
        <v>1</v>
      </c>
      <c r="K152" s="194" t="s">
        <v>204</v>
      </c>
      <c r="L152" s="322">
        <v>4989696.8996000001</v>
      </c>
      <c r="M152" s="322">
        <v>2287282.8184000002</v>
      </c>
      <c r="N152" s="322">
        <v>1545</v>
      </c>
      <c r="O152" s="322">
        <v>0</v>
      </c>
      <c r="P152" s="322">
        <v>0</v>
      </c>
      <c r="Q152" s="322">
        <v>0</v>
      </c>
      <c r="R152" s="322">
        <v>0</v>
      </c>
      <c r="S152" s="322">
        <v>0</v>
      </c>
      <c r="T152" s="322">
        <v>0</v>
      </c>
      <c r="U152" s="322">
        <v>0</v>
      </c>
      <c r="V152" s="322">
        <f t="shared" si="177"/>
        <v>0</v>
      </c>
      <c r="W152" s="322">
        <f t="shared" si="178"/>
        <v>0</v>
      </c>
      <c r="X152" s="322">
        <f t="shared" si="179"/>
        <v>0</v>
      </c>
      <c r="Y152" s="322">
        <f t="shared" si="180"/>
        <v>0</v>
      </c>
      <c r="Z152" s="322">
        <f t="shared" si="181"/>
        <v>0</v>
      </c>
      <c r="AA152" s="322">
        <f t="shared" si="182"/>
        <v>0</v>
      </c>
      <c r="AB152" s="322">
        <f t="shared" si="183"/>
        <v>0</v>
      </c>
      <c r="AC152" s="322" t="s">
        <v>58</v>
      </c>
      <c r="AD152" s="322">
        <v>0</v>
      </c>
      <c r="AE152" s="322">
        <f t="shared" si="184"/>
        <v>0</v>
      </c>
      <c r="AF152" s="322">
        <v>4</v>
      </c>
      <c r="AG152" s="322">
        <v>18</v>
      </c>
      <c r="AH152" s="322">
        <f t="shared" si="185"/>
        <v>2.7940972222222221E-2</v>
      </c>
      <c r="AI152" s="322">
        <f t="shared" si="186"/>
        <v>2.7940972222222221E-2</v>
      </c>
      <c r="AJ152" s="322">
        <v>0.85641699999999998</v>
      </c>
      <c r="AK152" s="322">
        <f>+OF!$Q$20</f>
        <v>4.9563406298003071E-2</v>
      </c>
      <c r="AL152" s="323">
        <f t="shared" si="187"/>
        <v>49.563406298003073</v>
      </c>
      <c r="AM152" s="322">
        <f>+AJ152/Caudales!$X$7*'DISTRIBUCION DE CAUDALES'!AL152</f>
        <v>3.1118775783169648</v>
      </c>
      <c r="AN152" s="322">
        <f>+Caudales!$U$6*1000</f>
        <v>1.5919354838709681</v>
      </c>
      <c r="AO152" s="322">
        <f>+AJ152/Caudales!$X$7*'DISTRIBUCION DE CAUDALES'!AN152</f>
        <v>9.9950925660749604E-2</v>
      </c>
      <c r="AP152" s="322">
        <f t="shared" si="188"/>
        <v>3.0119266526562152</v>
      </c>
      <c r="AQ152" s="197">
        <f>+AP152-AS152</f>
        <v>2.9839856804339928</v>
      </c>
      <c r="AR152" s="200">
        <f>+AQ152/AP152</f>
        <v>0.99072322289203785</v>
      </c>
      <c r="AS152" s="198">
        <f t="shared" si="189"/>
        <v>2.7940972222222221E-2</v>
      </c>
      <c r="AT152" s="239">
        <f>+AS152+AT151</f>
        <v>0.12728472222222223</v>
      </c>
      <c r="AU152" s="196">
        <f t="shared" si="190"/>
        <v>2.8567009582117704</v>
      </c>
      <c r="AV152" s="324" t="str">
        <f>IF(AU152&gt;AO152,"La Fuente SI tiene sufiencie oferta para usuarios futuros", "La Fuente NO tiene sufiencie oferta para usuarios futuros")</f>
        <v>La Fuente SI tiene sufiencie oferta para usuarios futuros</v>
      </c>
    </row>
    <row r="153" spans="1:48" ht="13.5" thickBot="1" x14ac:dyDescent="0.25">
      <c r="A153" s="135">
        <v>28</v>
      </c>
      <c r="B153" s="136">
        <v>221</v>
      </c>
      <c r="C153" s="136" t="s">
        <v>480</v>
      </c>
      <c r="D153" s="136" t="s">
        <v>481</v>
      </c>
      <c r="E153" s="136" t="s">
        <v>482</v>
      </c>
      <c r="F153" s="136" t="s">
        <v>116</v>
      </c>
      <c r="G153" s="136">
        <v>0</v>
      </c>
      <c r="H153" s="137" t="s">
        <v>483</v>
      </c>
      <c r="I153" s="138" t="s">
        <v>467</v>
      </c>
      <c r="J153" s="139">
        <v>1</v>
      </c>
      <c r="K153" s="140" t="s">
        <v>204</v>
      </c>
      <c r="L153" s="136">
        <v>4989666.8920999998</v>
      </c>
      <c r="M153" s="136">
        <v>2285367.5106000002</v>
      </c>
      <c r="N153" s="136">
        <v>1571.31</v>
      </c>
      <c r="O153" s="136">
        <v>0</v>
      </c>
      <c r="P153" s="136">
        <v>0</v>
      </c>
      <c r="Q153" s="136">
        <v>0</v>
      </c>
      <c r="R153" s="136">
        <v>0</v>
      </c>
      <c r="S153" s="136">
        <v>2</v>
      </c>
      <c r="T153" s="136">
        <v>50</v>
      </c>
      <c r="U153" s="136">
        <v>0</v>
      </c>
      <c r="V153" s="136">
        <f t="shared" si="177"/>
        <v>0</v>
      </c>
      <c r="W153" s="136">
        <f t="shared" si="178"/>
        <v>0</v>
      </c>
      <c r="X153" s="136">
        <f t="shared" si="179"/>
        <v>0</v>
      </c>
      <c r="Y153" s="136">
        <f t="shared" si="180"/>
        <v>0</v>
      </c>
      <c r="Z153" s="136">
        <f t="shared" si="181"/>
        <v>1.6203703703703703E-4</v>
      </c>
      <c r="AA153" s="136">
        <f t="shared" si="182"/>
        <v>1.3888888888888887E-3</v>
      </c>
      <c r="AB153" s="136">
        <f t="shared" si="183"/>
        <v>0</v>
      </c>
      <c r="AC153" s="136" t="s">
        <v>484</v>
      </c>
      <c r="AD153" s="136">
        <v>0.45</v>
      </c>
      <c r="AE153" s="136">
        <f t="shared" si="184"/>
        <v>4.5000000000000005E-2</v>
      </c>
      <c r="AF153" s="136">
        <v>8</v>
      </c>
      <c r="AG153" s="136">
        <v>20</v>
      </c>
      <c r="AH153" s="136">
        <f t="shared" si="185"/>
        <v>3.86875E-2</v>
      </c>
      <c r="AI153" s="136">
        <f t="shared" si="186"/>
        <v>8.5238425925925926E-2</v>
      </c>
      <c r="AJ153" s="136">
        <v>0.43120799999999998</v>
      </c>
      <c r="AK153" s="136">
        <f>+OF!$Q$20</f>
        <v>4.9563406298003071E-2</v>
      </c>
      <c r="AL153" s="142">
        <f t="shared" si="187"/>
        <v>49.563406298003073</v>
      </c>
      <c r="AM153" s="136">
        <f>+AJ153/Caudales!$X$7*'DISTRIBUCION DE CAUDALES'!AL153</f>
        <v>1.5668377750452196</v>
      </c>
      <c r="AN153" s="136">
        <f>+Caudales!$U$6*1000</f>
        <v>1.5919354838709681</v>
      </c>
      <c r="AO153" s="136">
        <f>+AJ153/Caudales!$X$7*'DISTRIBUCION DE CAUDALES'!AN153</f>
        <v>5.032552921336278E-2</v>
      </c>
      <c r="AP153" s="136">
        <f t="shared" si="188"/>
        <v>1.5165122458318567</v>
      </c>
      <c r="AQ153" s="143">
        <f t="shared" ref="AQ153:AQ161" si="191">+AP153-AS153</f>
        <v>1.4312738199059307</v>
      </c>
      <c r="AR153" s="144">
        <f t="shared" ref="AR153:AR180" si="192">+AQ153/AP153</f>
        <v>0.94379311729252147</v>
      </c>
      <c r="AS153" s="145">
        <f t="shared" si="189"/>
        <v>8.5238425925925926E-2</v>
      </c>
      <c r="AT153" s="167">
        <f>+AS153+AT154</f>
        <v>0.11123842592592592</v>
      </c>
      <c r="AU153" s="147">
        <f t="shared" si="190"/>
        <v>1.3200353939800049</v>
      </c>
      <c r="AV153" s="148" t="str">
        <f t="shared" ref="AV153:AV180" si="193">IF(AU153&gt;AO153,"La Fuente SI tiene sufiencie oferta para usuarios futuros", "La Fuente NO tiene sufiencie oferta para usuarios futuros")</f>
        <v>La Fuente SI tiene sufiencie oferta para usuarios futuros</v>
      </c>
    </row>
    <row r="154" spans="1:48" ht="13.5" thickBot="1" x14ac:dyDescent="0.25">
      <c r="A154" s="177">
        <v>14</v>
      </c>
      <c r="B154" s="171">
        <v>165</v>
      </c>
      <c r="C154" s="171" t="s">
        <v>485</v>
      </c>
      <c r="D154" s="171" t="s">
        <v>486</v>
      </c>
      <c r="E154" s="171" t="s">
        <v>58</v>
      </c>
      <c r="F154" s="171" t="s">
        <v>487</v>
      </c>
      <c r="G154" s="171">
        <v>2.5999999999999999E-2</v>
      </c>
      <c r="H154" s="178" t="s">
        <v>488</v>
      </c>
      <c r="I154" s="179" t="s">
        <v>467</v>
      </c>
      <c r="J154" s="180">
        <v>2</v>
      </c>
      <c r="K154" s="226" t="s">
        <v>204</v>
      </c>
      <c r="L154" s="171">
        <v>4989514.5251000002</v>
      </c>
      <c r="M154" s="171">
        <v>2285325.4690999999</v>
      </c>
      <c r="N154" s="171">
        <v>1532.87</v>
      </c>
      <c r="O154" s="171">
        <v>0</v>
      </c>
      <c r="P154" s="171">
        <v>0</v>
      </c>
      <c r="Q154" s="171">
        <v>0</v>
      </c>
      <c r="R154" s="171">
        <v>0</v>
      </c>
      <c r="S154" s="171">
        <v>0</v>
      </c>
      <c r="T154" s="171">
        <v>0</v>
      </c>
      <c r="U154" s="171">
        <v>0</v>
      </c>
      <c r="V154" s="171">
        <f t="shared" si="177"/>
        <v>0</v>
      </c>
      <c r="W154" s="171">
        <f t="shared" si="178"/>
        <v>0</v>
      </c>
      <c r="X154" s="171">
        <f t="shared" si="179"/>
        <v>0</v>
      </c>
      <c r="Y154" s="171">
        <f t="shared" si="180"/>
        <v>0</v>
      </c>
      <c r="Z154" s="171">
        <f t="shared" si="181"/>
        <v>0</v>
      </c>
      <c r="AA154" s="171">
        <f t="shared" si="182"/>
        <v>0</v>
      </c>
      <c r="AB154" s="171">
        <f t="shared" si="183"/>
        <v>0</v>
      </c>
      <c r="AC154" s="171" t="s">
        <v>489</v>
      </c>
      <c r="AD154" s="171">
        <v>2</v>
      </c>
      <c r="AE154" s="171">
        <f t="shared" si="184"/>
        <v>0.2</v>
      </c>
      <c r="AF154" s="171">
        <v>3</v>
      </c>
      <c r="AG154" s="171">
        <v>3</v>
      </c>
      <c r="AH154" s="171">
        <f t="shared" si="185"/>
        <v>9.6718749999999999E-3</v>
      </c>
      <c r="AI154" s="171">
        <f t="shared" si="186"/>
        <v>0.20967187500000001</v>
      </c>
      <c r="AJ154" s="171">
        <v>0.43120799999999998</v>
      </c>
      <c r="AK154" s="171">
        <f>+OF!$Q$20</f>
        <v>4.9563406298003071E-2</v>
      </c>
      <c r="AL154" s="182">
        <f t="shared" si="187"/>
        <v>49.563406298003073</v>
      </c>
      <c r="AM154" s="171">
        <f>+AJ154/Caudales!$X$7*'DISTRIBUCION DE CAUDALES'!AL154</f>
        <v>1.5668377750452196</v>
      </c>
      <c r="AN154" s="171">
        <f>+Caudales!$U$6*1000</f>
        <v>1.5919354838709681</v>
      </c>
      <c r="AO154" s="171">
        <f>+AJ154/Caudales!$X$7*'DISTRIBUCION DE CAUDALES'!AN154</f>
        <v>5.032552921336278E-2</v>
      </c>
      <c r="AP154" s="171">
        <f t="shared" si="188"/>
        <v>1.5165122458318567</v>
      </c>
      <c r="AQ154" s="165">
        <f t="shared" si="191"/>
        <v>1.4905122458318567</v>
      </c>
      <c r="AR154" s="166">
        <f t="shared" si="192"/>
        <v>0.98285539726338433</v>
      </c>
      <c r="AS154" s="183">
        <f t="shared" si="189"/>
        <v>2.5999999999999999E-2</v>
      </c>
      <c r="AT154" s="169">
        <f>+AS154</f>
        <v>2.5999999999999999E-2</v>
      </c>
      <c r="AU154" s="170">
        <f t="shared" si="190"/>
        <v>1.4645122458318567</v>
      </c>
      <c r="AV154" s="326" t="str">
        <f t="shared" si="193"/>
        <v>La Fuente SI tiene sufiencie oferta para usuarios futuros</v>
      </c>
    </row>
    <row r="155" spans="1:48" x14ac:dyDescent="0.2">
      <c r="A155" s="135">
        <v>13</v>
      </c>
      <c r="B155" s="136">
        <v>164</v>
      </c>
      <c r="C155" s="136" t="s">
        <v>490</v>
      </c>
      <c r="D155" s="136" t="s">
        <v>491</v>
      </c>
      <c r="E155" s="136" t="s">
        <v>58</v>
      </c>
      <c r="F155" s="136" t="s">
        <v>113</v>
      </c>
      <c r="G155" s="136">
        <v>0</v>
      </c>
      <c r="H155" s="137" t="s">
        <v>492</v>
      </c>
      <c r="I155" s="138" t="s">
        <v>467</v>
      </c>
      <c r="J155" s="139">
        <v>1</v>
      </c>
      <c r="K155" s="140" t="s">
        <v>204</v>
      </c>
      <c r="L155" s="136">
        <v>4989686.3879000004</v>
      </c>
      <c r="M155" s="136">
        <v>2284901.2884999998</v>
      </c>
      <c r="N155" s="136">
        <v>1587.2</v>
      </c>
      <c r="O155" s="136">
        <v>0</v>
      </c>
      <c r="P155" s="136">
        <v>0</v>
      </c>
      <c r="Q155" s="136">
        <v>0</v>
      </c>
      <c r="R155" s="136">
        <v>0</v>
      </c>
      <c r="S155" s="136">
        <v>0</v>
      </c>
      <c r="T155" s="136">
        <v>0</v>
      </c>
      <c r="U155" s="136">
        <v>0</v>
      </c>
      <c r="V155" s="136">
        <f t="shared" si="177"/>
        <v>0</v>
      </c>
      <c r="W155" s="136">
        <f t="shared" si="178"/>
        <v>0</v>
      </c>
      <c r="X155" s="136">
        <f t="shared" si="179"/>
        <v>0</v>
      </c>
      <c r="Y155" s="136">
        <f t="shared" si="180"/>
        <v>0</v>
      </c>
      <c r="Z155" s="136">
        <f t="shared" si="181"/>
        <v>0</v>
      </c>
      <c r="AA155" s="136">
        <f t="shared" si="182"/>
        <v>0</v>
      </c>
      <c r="AB155" s="136">
        <f t="shared" si="183"/>
        <v>0</v>
      </c>
      <c r="AC155" s="136" t="s">
        <v>262</v>
      </c>
      <c r="AD155" s="136">
        <v>3.5</v>
      </c>
      <c r="AE155" s="136">
        <f t="shared" si="184"/>
        <v>0.35000000000000003</v>
      </c>
      <c r="AF155" s="136">
        <v>6</v>
      </c>
      <c r="AG155" s="136">
        <v>2</v>
      </c>
      <c r="AH155" s="136">
        <f t="shared" si="185"/>
        <v>1.5045138888888887E-2</v>
      </c>
      <c r="AI155" s="136">
        <f t="shared" si="186"/>
        <v>0.3650451388888889</v>
      </c>
      <c r="AJ155" s="136">
        <v>0.287271</v>
      </c>
      <c r="AK155" s="136">
        <f>+OF!$Q$20</f>
        <v>4.9563406298003071E-2</v>
      </c>
      <c r="AL155" s="142">
        <f t="shared" si="187"/>
        <v>49.563406298003073</v>
      </c>
      <c r="AM155" s="136">
        <f>+AJ155/Caudales!$X$7*'DISTRIBUCION DE CAUDALES'!AL155</f>
        <v>1.0438281629167718</v>
      </c>
      <c r="AN155" s="136">
        <f>+Caudales!$U$6*1000</f>
        <v>1.5919354838709681</v>
      </c>
      <c r="AO155" s="136">
        <f>+AJ155/Caudales!$X$7*'DISTRIBUCION DE CAUDALES'!AN155</f>
        <v>3.3526894451522099E-2</v>
      </c>
      <c r="AP155" s="136">
        <f t="shared" si="188"/>
        <v>1.0103012684652497</v>
      </c>
      <c r="AQ155" s="143">
        <f t="shared" si="191"/>
        <v>0.91030126846524972</v>
      </c>
      <c r="AR155" s="144">
        <f t="shared" si="192"/>
        <v>0.9010196234318204</v>
      </c>
      <c r="AS155" s="145">
        <v>0.1</v>
      </c>
      <c r="AT155" s="167">
        <f>+AS155</f>
        <v>0.1</v>
      </c>
      <c r="AU155" s="147">
        <f t="shared" si="190"/>
        <v>0.81030126846524975</v>
      </c>
      <c r="AV155" s="148" t="str">
        <f t="shared" si="193"/>
        <v>La Fuente SI tiene sufiencie oferta para usuarios futuros</v>
      </c>
    </row>
    <row r="156" spans="1:48" x14ac:dyDescent="0.2">
      <c r="A156" s="149">
        <v>16</v>
      </c>
      <c r="B156" s="44">
        <v>172</v>
      </c>
      <c r="C156" s="44" t="s">
        <v>493</v>
      </c>
      <c r="D156" s="44" t="s">
        <v>494</v>
      </c>
      <c r="E156" s="44" t="s">
        <v>58</v>
      </c>
      <c r="F156" s="44" t="s">
        <v>113</v>
      </c>
      <c r="G156" s="44">
        <v>0</v>
      </c>
      <c r="H156" s="99" t="s">
        <v>492</v>
      </c>
      <c r="I156" s="102" t="s">
        <v>467</v>
      </c>
      <c r="J156" s="105">
        <v>2</v>
      </c>
      <c r="K156" s="108" t="s">
        <v>204</v>
      </c>
      <c r="L156" s="44">
        <v>4989686.3879000004</v>
      </c>
      <c r="M156" s="44">
        <v>2284901.2884999998</v>
      </c>
      <c r="N156" s="44">
        <v>1587.2</v>
      </c>
      <c r="O156" s="44">
        <v>0</v>
      </c>
      <c r="P156" s="44">
        <v>0</v>
      </c>
      <c r="Q156" s="44">
        <v>0</v>
      </c>
      <c r="R156" s="44">
        <v>0</v>
      </c>
      <c r="S156" s="44">
        <v>0</v>
      </c>
      <c r="T156" s="44">
        <v>10</v>
      </c>
      <c r="U156" s="44">
        <v>0</v>
      </c>
      <c r="V156" s="44">
        <f t="shared" si="177"/>
        <v>0</v>
      </c>
      <c r="W156" s="44">
        <f t="shared" si="178"/>
        <v>0</v>
      </c>
      <c r="X156" s="44">
        <f t="shared" si="179"/>
        <v>0</v>
      </c>
      <c r="Y156" s="44">
        <f t="shared" si="180"/>
        <v>0</v>
      </c>
      <c r="Z156" s="44">
        <f t="shared" si="181"/>
        <v>0</v>
      </c>
      <c r="AA156" s="44">
        <f t="shared" si="182"/>
        <v>2.7777777777777778E-4</v>
      </c>
      <c r="AB156" s="44">
        <f t="shared" si="183"/>
        <v>0</v>
      </c>
      <c r="AC156" s="44" t="s">
        <v>495</v>
      </c>
      <c r="AD156" s="44">
        <v>4</v>
      </c>
      <c r="AE156" s="44">
        <f t="shared" si="184"/>
        <v>0.4</v>
      </c>
      <c r="AF156" s="44">
        <v>10</v>
      </c>
      <c r="AG156" s="44">
        <v>10</v>
      </c>
      <c r="AH156" s="44">
        <f t="shared" si="185"/>
        <v>3.2239583333333335E-2</v>
      </c>
      <c r="AI156" s="44">
        <f t="shared" si="186"/>
        <v>0.43251736111111111</v>
      </c>
      <c r="AJ156" s="44">
        <v>0.287271</v>
      </c>
      <c r="AK156" s="44">
        <f>+OF!$Q$20</f>
        <v>4.9563406298003071E-2</v>
      </c>
      <c r="AL156" s="45">
        <f t="shared" si="187"/>
        <v>49.563406298003073</v>
      </c>
      <c r="AM156" s="44">
        <f>+AJ156/Caudales!$X$7*'DISTRIBUCION DE CAUDALES'!AL156</f>
        <v>1.0438281629167718</v>
      </c>
      <c r="AN156" s="44">
        <f>+Caudales!$U$6*1000</f>
        <v>1.5919354838709681</v>
      </c>
      <c r="AO156" s="44">
        <f>+AJ156/Caudales!$X$7*'DISTRIBUCION DE CAUDALES'!AN156</f>
        <v>3.3526894451522099E-2</v>
      </c>
      <c r="AP156" s="44">
        <f t="shared" si="188"/>
        <v>1.0103012684652497</v>
      </c>
      <c r="AQ156" s="131">
        <f t="shared" si="191"/>
        <v>0.91030126846524972</v>
      </c>
      <c r="AR156" s="173">
        <f t="shared" si="192"/>
        <v>0.9010196234318204</v>
      </c>
      <c r="AS156" s="50">
        <v>0.1</v>
      </c>
      <c r="AT156" s="119">
        <f t="shared" ref="AT156:AT161" si="194">+AS156+AT155</f>
        <v>0.2</v>
      </c>
      <c r="AU156" s="40">
        <f t="shared" si="190"/>
        <v>0.71030126846524966</v>
      </c>
      <c r="AV156" s="327" t="str">
        <f t="shared" si="193"/>
        <v>La Fuente SI tiene sufiencie oferta para usuarios futuros</v>
      </c>
    </row>
    <row r="157" spans="1:48" x14ac:dyDescent="0.2">
      <c r="A157" s="149">
        <v>17</v>
      </c>
      <c r="B157" s="44">
        <v>179</v>
      </c>
      <c r="C157" s="44" t="s">
        <v>496</v>
      </c>
      <c r="D157" s="44" t="s">
        <v>497</v>
      </c>
      <c r="E157" s="44" t="s">
        <v>498</v>
      </c>
      <c r="F157" s="44" t="s">
        <v>51</v>
      </c>
      <c r="G157" s="44">
        <v>0</v>
      </c>
      <c r="H157" s="99" t="s">
        <v>492</v>
      </c>
      <c r="I157" s="102" t="s">
        <v>467</v>
      </c>
      <c r="J157" s="105">
        <v>3</v>
      </c>
      <c r="K157" s="108" t="s">
        <v>204</v>
      </c>
      <c r="L157" s="44">
        <v>4989582.1944000004</v>
      </c>
      <c r="M157" s="44">
        <v>2284547.9566000002</v>
      </c>
      <c r="N157" s="44">
        <v>1574.36</v>
      </c>
      <c r="O157" s="44">
        <v>0</v>
      </c>
      <c r="P157" s="44">
        <v>0</v>
      </c>
      <c r="Q157" s="44">
        <v>0</v>
      </c>
      <c r="R157" s="44">
        <v>0</v>
      </c>
      <c r="S157" s="44">
        <v>0</v>
      </c>
      <c r="T157" s="44">
        <v>0</v>
      </c>
      <c r="U157" s="44">
        <v>0</v>
      </c>
      <c r="V157" s="44">
        <f t="shared" si="177"/>
        <v>0</v>
      </c>
      <c r="W157" s="44">
        <f t="shared" si="178"/>
        <v>0</v>
      </c>
      <c r="X157" s="44">
        <f t="shared" si="179"/>
        <v>0</v>
      </c>
      <c r="Y157" s="44">
        <f t="shared" si="180"/>
        <v>0</v>
      </c>
      <c r="Z157" s="44">
        <f t="shared" si="181"/>
        <v>0</v>
      </c>
      <c r="AA157" s="44">
        <f t="shared" si="182"/>
        <v>0</v>
      </c>
      <c r="AB157" s="44">
        <f t="shared" si="183"/>
        <v>0</v>
      </c>
      <c r="AC157" s="44" t="s">
        <v>339</v>
      </c>
      <c r="AD157" s="44">
        <v>3.5</v>
      </c>
      <c r="AE157" s="44">
        <f t="shared" si="184"/>
        <v>0.35000000000000003</v>
      </c>
      <c r="AF157" s="44">
        <v>1</v>
      </c>
      <c r="AG157" s="44">
        <v>5</v>
      </c>
      <c r="AH157" s="44">
        <f t="shared" si="185"/>
        <v>7.5225694444444437E-3</v>
      </c>
      <c r="AI157" s="44">
        <f t="shared" si="186"/>
        <v>0.35752256944444449</v>
      </c>
      <c r="AJ157" s="44">
        <v>0.287271</v>
      </c>
      <c r="AK157" s="44">
        <f>+OF!$Q$20</f>
        <v>4.9563406298003071E-2</v>
      </c>
      <c r="AL157" s="45">
        <f t="shared" si="187"/>
        <v>49.563406298003073</v>
      </c>
      <c r="AM157" s="44">
        <f>+AJ157/Caudales!$X$7*'DISTRIBUCION DE CAUDALES'!AL157</f>
        <v>1.0438281629167718</v>
      </c>
      <c r="AN157" s="44">
        <f>+Caudales!$U$6*1000</f>
        <v>1.5919354838709681</v>
      </c>
      <c r="AO157" s="44">
        <f>+AJ157/Caudales!$X$7*'DISTRIBUCION DE CAUDALES'!AN157</f>
        <v>3.3526894451522099E-2</v>
      </c>
      <c r="AP157" s="44">
        <f t="shared" si="188"/>
        <v>1.0103012684652497</v>
      </c>
      <c r="AQ157" s="131">
        <f t="shared" si="191"/>
        <v>0.65277869902080521</v>
      </c>
      <c r="AR157" s="173">
        <f t="shared" si="192"/>
        <v>0.64612281444765718</v>
      </c>
      <c r="AS157" s="50">
        <f>IF(G157=0,AI157,IF(AI157&lt;G157,AI157,G157))</f>
        <v>0.35752256944444449</v>
      </c>
      <c r="AT157" s="119">
        <f t="shared" si="194"/>
        <v>0.55752256944444456</v>
      </c>
      <c r="AU157" s="40">
        <f t="shared" si="190"/>
        <v>9.5256129576360649E-2</v>
      </c>
      <c r="AV157" s="327" t="str">
        <f t="shared" si="193"/>
        <v>La Fuente SI tiene sufiencie oferta para usuarios futuros</v>
      </c>
    </row>
    <row r="158" spans="1:48" x14ac:dyDescent="0.2">
      <c r="A158" s="149">
        <v>27</v>
      </c>
      <c r="B158" s="44">
        <v>220</v>
      </c>
      <c r="C158" s="44" t="s">
        <v>499</v>
      </c>
      <c r="D158" s="44" t="s">
        <v>500</v>
      </c>
      <c r="E158" s="44" t="s">
        <v>501</v>
      </c>
      <c r="F158" s="44" t="s">
        <v>96</v>
      </c>
      <c r="G158" s="44">
        <v>0.2</v>
      </c>
      <c r="H158" s="99" t="s">
        <v>492</v>
      </c>
      <c r="I158" s="102" t="s">
        <v>467</v>
      </c>
      <c r="J158" s="105">
        <v>4</v>
      </c>
      <c r="K158" s="108" t="s">
        <v>204</v>
      </c>
      <c r="L158" s="44">
        <v>4989586.8589000003</v>
      </c>
      <c r="M158" s="44">
        <v>2284788.6593999998</v>
      </c>
      <c r="N158" s="44">
        <v>1576.52</v>
      </c>
      <c r="O158" s="44">
        <v>0</v>
      </c>
      <c r="P158" s="44">
        <v>0</v>
      </c>
      <c r="Q158" s="44">
        <v>0</v>
      </c>
      <c r="R158" s="44">
        <v>0</v>
      </c>
      <c r="S158" s="44">
        <v>3</v>
      </c>
      <c r="T158" s="44">
        <v>0</v>
      </c>
      <c r="U158" s="44">
        <v>500</v>
      </c>
      <c r="V158" s="44">
        <f t="shared" si="177"/>
        <v>0</v>
      </c>
      <c r="W158" s="44">
        <f t="shared" si="178"/>
        <v>0</v>
      </c>
      <c r="X158" s="44">
        <f t="shared" si="179"/>
        <v>0</v>
      </c>
      <c r="Y158" s="44">
        <f t="shared" si="180"/>
        <v>0</v>
      </c>
      <c r="Z158" s="44">
        <f t="shared" si="181"/>
        <v>2.4305555555555555E-4</v>
      </c>
      <c r="AA158" s="44">
        <f t="shared" si="182"/>
        <v>0</v>
      </c>
      <c r="AB158" s="44">
        <f t="shared" si="183"/>
        <v>1.3888888888888888E-2</v>
      </c>
      <c r="AC158" s="44">
        <v>0</v>
      </c>
      <c r="AD158" s="44">
        <v>0</v>
      </c>
      <c r="AE158" s="44">
        <f t="shared" si="184"/>
        <v>0</v>
      </c>
      <c r="AF158" s="44">
        <v>6</v>
      </c>
      <c r="AG158" s="44">
        <v>15</v>
      </c>
      <c r="AH158" s="44">
        <f t="shared" si="185"/>
        <v>2.9015624999999996E-2</v>
      </c>
      <c r="AI158" s="44">
        <f t="shared" si="186"/>
        <v>4.3147569444444436E-2</v>
      </c>
      <c r="AJ158" s="44">
        <v>0.287271</v>
      </c>
      <c r="AK158" s="44">
        <f>+OF!$Q$20</f>
        <v>4.9563406298003071E-2</v>
      </c>
      <c r="AL158" s="45">
        <f t="shared" si="187"/>
        <v>49.563406298003073</v>
      </c>
      <c r="AM158" s="44">
        <f>+AJ158/Caudales!$X$7*'DISTRIBUCION DE CAUDALES'!AL158</f>
        <v>1.0438281629167718</v>
      </c>
      <c r="AN158" s="44">
        <f>+Caudales!$U$6*1000</f>
        <v>1.5919354838709681</v>
      </c>
      <c r="AO158" s="44">
        <f>+AJ158/Caudales!$X$7*'DISTRIBUCION DE CAUDALES'!AN158</f>
        <v>3.3526894451522099E-2</v>
      </c>
      <c r="AP158" s="44">
        <f t="shared" si="188"/>
        <v>1.0103012684652497</v>
      </c>
      <c r="AQ158" s="131">
        <f t="shared" si="191"/>
        <v>0.96715369902080528</v>
      </c>
      <c r="AR158" s="173">
        <f t="shared" si="192"/>
        <v>0.95729237328387207</v>
      </c>
      <c r="AS158" s="50">
        <f>IF(G158=0,AI158,IF(AI158&lt;G158,AI158,G158))</f>
        <v>4.3147569444444436E-2</v>
      </c>
      <c r="AT158" s="119">
        <f t="shared" si="194"/>
        <v>0.60067013888888898</v>
      </c>
      <c r="AU158" s="40">
        <f t="shared" si="190"/>
        <v>0.3664835601319163</v>
      </c>
      <c r="AV158" s="327" t="str">
        <f t="shared" si="193"/>
        <v>La Fuente SI tiene sufiencie oferta para usuarios futuros</v>
      </c>
    </row>
    <row r="159" spans="1:48" x14ac:dyDescent="0.2">
      <c r="A159" s="149">
        <v>29</v>
      </c>
      <c r="B159" s="44">
        <v>222</v>
      </c>
      <c r="C159" s="44" t="s">
        <v>502</v>
      </c>
      <c r="D159" s="44" t="s">
        <v>503</v>
      </c>
      <c r="E159" s="44" t="s">
        <v>58</v>
      </c>
      <c r="F159" s="44" t="s">
        <v>96</v>
      </c>
      <c r="G159" s="44">
        <v>0.2</v>
      </c>
      <c r="H159" s="99" t="s">
        <v>492</v>
      </c>
      <c r="I159" s="102" t="s">
        <v>467</v>
      </c>
      <c r="J159" s="105">
        <v>5</v>
      </c>
      <c r="K159" s="108" t="s">
        <v>204</v>
      </c>
      <c r="L159" s="44">
        <v>4989586.8589000003</v>
      </c>
      <c r="M159" s="44">
        <v>2284788.6593999998</v>
      </c>
      <c r="N159" s="44">
        <v>1576.52</v>
      </c>
      <c r="O159" s="44">
        <v>0</v>
      </c>
      <c r="P159" s="44">
        <v>0</v>
      </c>
      <c r="Q159" s="44">
        <v>0</v>
      </c>
      <c r="R159" s="44">
        <v>0</v>
      </c>
      <c r="S159" s="44">
        <v>5</v>
      </c>
      <c r="T159" s="44">
        <v>0</v>
      </c>
      <c r="U159" s="44">
        <v>0</v>
      </c>
      <c r="V159" s="44">
        <f t="shared" si="177"/>
        <v>0</v>
      </c>
      <c r="W159" s="44">
        <f t="shared" si="178"/>
        <v>0</v>
      </c>
      <c r="X159" s="44">
        <f t="shared" si="179"/>
        <v>0</v>
      </c>
      <c r="Y159" s="44">
        <f t="shared" si="180"/>
        <v>0</v>
      </c>
      <c r="Z159" s="44">
        <f t="shared" si="181"/>
        <v>4.0509259259259258E-4</v>
      </c>
      <c r="AA159" s="44">
        <f t="shared" si="182"/>
        <v>0</v>
      </c>
      <c r="AB159" s="44">
        <f t="shared" si="183"/>
        <v>0</v>
      </c>
      <c r="AC159" s="44" t="s">
        <v>504</v>
      </c>
      <c r="AD159" s="44">
        <v>1</v>
      </c>
      <c r="AE159" s="44">
        <f t="shared" si="184"/>
        <v>0.1</v>
      </c>
      <c r="AF159" s="44">
        <v>7</v>
      </c>
      <c r="AG159" s="44">
        <v>8</v>
      </c>
      <c r="AH159" s="44">
        <f t="shared" si="185"/>
        <v>2.3642361111111111E-2</v>
      </c>
      <c r="AI159" s="44">
        <f t="shared" si="186"/>
        <v>0.12404745370370371</v>
      </c>
      <c r="AJ159" s="44">
        <v>0.287271</v>
      </c>
      <c r="AK159" s="44">
        <f>+OF!$Q$20</f>
        <v>4.9563406298003071E-2</v>
      </c>
      <c r="AL159" s="45">
        <f t="shared" si="187"/>
        <v>49.563406298003073</v>
      </c>
      <c r="AM159" s="44">
        <f>+AJ159/Caudales!$X$7*'DISTRIBUCION DE CAUDALES'!AL159</f>
        <v>1.0438281629167718</v>
      </c>
      <c r="AN159" s="44">
        <f>+Caudales!$U$6*1000</f>
        <v>1.5919354838709681</v>
      </c>
      <c r="AO159" s="44">
        <f>+AJ159/Caudales!$X$7*'DISTRIBUCION DE CAUDALES'!AN159</f>
        <v>3.3526894451522099E-2</v>
      </c>
      <c r="AP159" s="44">
        <f t="shared" si="188"/>
        <v>1.0103012684652497</v>
      </c>
      <c r="AQ159" s="131">
        <f t="shared" si="191"/>
        <v>0.88625381476154597</v>
      </c>
      <c r="AR159" s="173">
        <f t="shared" si="192"/>
        <v>0.87721736320083565</v>
      </c>
      <c r="AS159" s="50">
        <f>IF(G159=0,AI159,IF(AI159&lt;G159,AI159,G159))</f>
        <v>0.12404745370370371</v>
      </c>
      <c r="AT159" s="119">
        <f t="shared" si="194"/>
        <v>0.72471759259259272</v>
      </c>
      <c r="AU159" s="40">
        <f t="shared" si="190"/>
        <v>0.16153622216895325</v>
      </c>
      <c r="AV159" s="327" t="str">
        <f t="shared" si="193"/>
        <v>La Fuente SI tiene sufiencie oferta para usuarios futuros</v>
      </c>
    </row>
    <row r="160" spans="1:48" x14ac:dyDescent="0.2">
      <c r="A160" s="149">
        <v>51</v>
      </c>
      <c r="B160" s="44">
        <v>376</v>
      </c>
      <c r="C160" s="44" t="s">
        <v>505</v>
      </c>
      <c r="D160" s="44" t="s">
        <v>506</v>
      </c>
      <c r="E160" s="44" t="s">
        <v>507</v>
      </c>
      <c r="F160" s="44" t="s">
        <v>51</v>
      </c>
      <c r="G160" s="44">
        <v>0.03</v>
      </c>
      <c r="H160" s="99" t="s">
        <v>492</v>
      </c>
      <c r="I160" s="102" t="s">
        <v>467</v>
      </c>
      <c r="J160" s="105">
        <v>6</v>
      </c>
      <c r="K160" s="108" t="s">
        <v>204</v>
      </c>
      <c r="L160" s="44">
        <v>4989613.2105</v>
      </c>
      <c r="M160" s="44">
        <v>2284564.3842000002</v>
      </c>
      <c r="N160" s="44">
        <v>1582</v>
      </c>
      <c r="O160" s="44">
        <v>0</v>
      </c>
      <c r="P160" s="44">
        <v>0</v>
      </c>
      <c r="Q160" s="44">
        <v>0</v>
      </c>
      <c r="R160" s="44">
        <v>0</v>
      </c>
      <c r="S160" s="44">
        <v>0</v>
      </c>
      <c r="T160" s="44">
        <v>0</v>
      </c>
      <c r="U160" s="44">
        <v>0</v>
      </c>
      <c r="V160" s="44">
        <f t="shared" si="177"/>
        <v>0</v>
      </c>
      <c r="W160" s="44">
        <f t="shared" si="178"/>
        <v>0</v>
      </c>
      <c r="X160" s="44">
        <f t="shared" si="179"/>
        <v>0</v>
      </c>
      <c r="Y160" s="44">
        <f t="shared" si="180"/>
        <v>0</v>
      </c>
      <c r="Z160" s="44">
        <f t="shared" si="181"/>
        <v>0</v>
      </c>
      <c r="AA160" s="44">
        <f t="shared" si="182"/>
        <v>0</v>
      </c>
      <c r="AB160" s="44">
        <f t="shared" si="183"/>
        <v>0</v>
      </c>
      <c r="AC160" s="44" t="s">
        <v>73</v>
      </c>
      <c r="AD160" s="44">
        <v>5</v>
      </c>
      <c r="AE160" s="44">
        <f t="shared" si="184"/>
        <v>0.5</v>
      </c>
      <c r="AF160" s="44">
        <v>4</v>
      </c>
      <c r="AG160" s="44">
        <v>12</v>
      </c>
      <c r="AH160" s="44">
        <f t="shared" si="185"/>
        <v>2.1493055555555557E-2</v>
      </c>
      <c r="AI160" s="44">
        <f t="shared" si="186"/>
        <v>0.52149305555555558</v>
      </c>
      <c r="AJ160" s="44">
        <v>0.287271</v>
      </c>
      <c r="AK160" s="44">
        <f>+OF!$Q$20</f>
        <v>4.9563406298003071E-2</v>
      </c>
      <c r="AL160" s="45">
        <f t="shared" si="187"/>
        <v>49.563406298003073</v>
      </c>
      <c r="AM160" s="44">
        <f>+AJ160/Caudales!$X$7*'DISTRIBUCION DE CAUDALES'!AL160</f>
        <v>1.0438281629167718</v>
      </c>
      <c r="AN160" s="44">
        <f>+Caudales!$U$6*1000</f>
        <v>1.5919354838709681</v>
      </c>
      <c r="AO160" s="44">
        <f>+AJ160/Caudales!$X$7*'DISTRIBUCION DE CAUDALES'!AN160</f>
        <v>3.3526894451522099E-2</v>
      </c>
      <c r="AP160" s="44">
        <f t="shared" si="188"/>
        <v>1.0103012684652497</v>
      </c>
      <c r="AQ160" s="131">
        <f t="shared" si="191"/>
        <v>0.98030126846524968</v>
      </c>
      <c r="AR160" s="173">
        <f t="shared" si="192"/>
        <v>0.97030588702954612</v>
      </c>
      <c r="AS160" s="50">
        <f>IF(G160=0,AI160,IF(AI160&lt;G160,AI160,G160))</f>
        <v>0.03</v>
      </c>
      <c r="AT160" s="119">
        <f t="shared" si="194"/>
        <v>0.75471759259259275</v>
      </c>
      <c r="AU160" s="40">
        <f t="shared" si="190"/>
        <v>0.22558367587265693</v>
      </c>
      <c r="AV160" s="327" t="str">
        <f t="shared" si="193"/>
        <v>La Fuente SI tiene sufiencie oferta para usuarios futuros</v>
      </c>
    </row>
    <row r="161" spans="1:48" ht="13.5" thickBot="1" x14ac:dyDescent="0.25">
      <c r="A161" s="151">
        <v>69</v>
      </c>
      <c r="B161" s="152">
        <v>423</v>
      </c>
      <c r="C161" s="152" t="s">
        <v>508</v>
      </c>
      <c r="D161" s="152" t="s">
        <v>509</v>
      </c>
      <c r="E161" s="152" t="s">
        <v>510</v>
      </c>
      <c r="F161" s="152" t="s">
        <v>51</v>
      </c>
      <c r="G161" s="152">
        <v>9.6000000000000002E-2</v>
      </c>
      <c r="H161" s="153" t="s">
        <v>492</v>
      </c>
      <c r="I161" s="154" t="s">
        <v>467</v>
      </c>
      <c r="J161" s="155">
        <v>7</v>
      </c>
      <c r="K161" s="156" t="s">
        <v>204</v>
      </c>
      <c r="L161" s="152">
        <v>4989507.7822000002</v>
      </c>
      <c r="M161" s="152">
        <v>2284783.4049</v>
      </c>
      <c r="N161" s="152">
        <v>1567</v>
      </c>
      <c r="O161" s="152">
        <v>0</v>
      </c>
      <c r="P161" s="152">
        <v>0</v>
      </c>
      <c r="Q161" s="152">
        <v>0</v>
      </c>
      <c r="R161" s="152">
        <v>0</v>
      </c>
      <c r="S161" s="152">
        <v>0</v>
      </c>
      <c r="T161" s="152">
        <v>30</v>
      </c>
      <c r="U161" s="152">
        <v>100</v>
      </c>
      <c r="V161" s="152">
        <f t="shared" si="177"/>
        <v>0</v>
      </c>
      <c r="W161" s="152">
        <f t="shared" si="178"/>
        <v>0</v>
      </c>
      <c r="X161" s="152">
        <f t="shared" si="179"/>
        <v>0</v>
      </c>
      <c r="Y161" s="152">
        <f t="shared" si="180"/>
        <v>0</v>
      </c>
      <c r="Z161" s="152">
        <f t="shared" si="181"/>
        <v>0</v>
      </c>
      <c r="AA161" s="152">
        <f t="shared" si="182"/>
        <v>8.3333333333333328E-4</v>
      </c>
      <c r="AB161" s="152">
        <f t="shared" si="183"/>
        <v>2.7777777777777775E-3</v>
      </c>
      <c r="AC161" s="152" t="s">
        <v>73</v>
      </c>
      <c r="AD161" s="152">
        <v>3</v>
      </c>
      <c r="AE161" s="152">
        <f t="shared" si="184"/>
        <v>0.30000000000000004</v>
      </c>
      <c r="AF161" s="152">
        <v>3</v>
      </c>
      <c r="AG161" s="152">
        <v>3</v>
      </c>
      <c r="AH161" s="152">
        <f t="shared" si="185"/>
        <v>9.6718749999999999E-3</v>
      </c>
      <c r="AI161" s="152">
        <f t="shared" si="186"/>
        <v>0.31328298611111116</v>
      </c>
      <c r="AJ161" s="152">
        <v>0.287271</v>
      </c>
      <c r="AK161" s="152">
        <f>+OF!$Q$20</f>
        <v>4.9563406298003071E-2</v>
      </c>
      <c r="AL161" s="158">
        <f t="shared" si="187"/>
        <v>49.563406298003073</v>
      </c>
      <c r="AM161" s="152">
        <f>+AJ161/Caudales!$X$7*'DISTRIBUCION DE CAUDALES'!AL161</f>
        <v>1.0438281629167718</v>
      </c>
      <c r="AN161" s="152">
        <f>+Caudales!$U$6*1000</f>
        <v>1.5919354838709681</v>
      </c>
      <c r="AO161" s="152">
        <f>+AJ161/Caudales!$X$7*'DISTRIBUCION DE CAUDALES'!AN161</f>
        <v>3.3526894451522099E-2</v>
      </c>
      <c r="AP161" s="152">
        <f t="shared" si="188"/>
        <v>1.0103012684652497</v>
      </c>
      <c r="AQ161" s="175">
        <f t="shared" si="191"/>
        <v>0.91430126846524973</v>
      </c>
      <c r="AR161" s="176">
        <f t="shared" si="192"/>
        <v>0.90497883849454752</v>
      </c>
      <c r="AS161" s="161">
        <f>IF(G161=0,AI161,IF(AI161&lt;G161,AI161,G161))</f>
        <v>9.6000000000000002E-2</v>
      </c>
      <c r="AT161" s="162">
        <f t="shared" si="194"/>
        <v>0.85071759259259272</v>
      </c>
      <c r="AU161" s="233">
        <f t="shared" si="190"/>
        <v>6.3583675872657008E-2</v>
      </c>
      <c r="AV161" s="325" t="str">
        <f t="shared" si="193"/>
        <v>La Fuente SI tiene sufiencie oferta para usuarios futuros</v>
      </c>
    </row>
    <row r="162" spans="1:48" x14ac:dyDescent="0.2">
      <c r="A162" s="135">
        <v>4</v>
      </c>
      <c r="B162" s="136">
        <v>143</v>
      </c>
      <c r="C162" s="136" t="s">
        <v>511</v>
      </c>
      <c r="D162" s="136" t="s">
        <v>512</v>
      </c>
      <c r="E162" s="136" t="s">
        <v>58</v>
      </c>
      <c r="F162" s="136" t="s">
        <v>113</v>
      </c>
      <c r="G162" s="136">
        <v>0</v>
      </c>
      <c r="H162" s="137" t="s">
        <v>513</v>
      </c>
      <c r="I162" s="138" t="s">
        <v>467</v>
      </c>
      <c r="J162" s="139">
        <v>1</v>
      </c>
      <c r="K162" s="140" t="s">
        <v>87</v>
      </c>
      <c r="L162" s="136">
        <v>4989332.2306000004</v>
      </c>
      <c r="M162" s="136">
        <v>2284218.7456999999</v>
      </c>
      <c r="N162" s="136">
        <v>1517.86</v>
      </c>
      <c r="O162" s="136">
        <v>0</v>
      </c>
      <c r="P162" s="136">
        <v>0</v>
      </c>
      <c r="Q162" s="136">
        <v>2</v>
      </c>
      <c r="R162" s="136">
        <v>0</v>
      </c>
      <c r="S162" s="136">
        <v>0</v>
      </c>
      <c r="T162" s="136">
        <v>10</v>
      </c>
      <c r="U162" s="136">
        <v>0</v>
      </c>
      <c r="V162" s="136">
        <f t="shared" si="177"/>
        <v>0</v>
      </c>
      <c r="W162" s="136">
        <f t="shared" si="178"/>
        <v>0</v>
      </c>
      <c r="X162" s="136">
        <f t="shared" si="179"/>
        <v>4.6296296296296298E-4</v>
      </c>
      <c r="Y162" s="136">
        <f t="shared" si="180"/>
        <v>0</v>
      </c>
      <c r="Z162" s="136">
        <f t="shared" si="181"/>
        <v>0</v>
      </c>
      <c r="AA162" s="136">
        <f t="shared" si="182"/>
        <v>2.7777777777777778E-4</v>
      </c>
      <c r="AB162" s="136">
        <f t="shared" si="183"/>
        <v>0</v>
      </c>
      <c r="AC162" s="136" t="s">
        <v>514</v>
      </c>
      <c r="AD162" s="136">
        <v>1.5</v>
      </c>
      <c r="AE162" s="136">
        <f t="shared" si="184"/>
        <v>0.15000000000000002</v>
      </c>
      <c r="AF162" s="136">
        <v>7</v>
      </c>
      <c r="AG162" s="136">
        <v>12</v>
      </c>
      <c r="AH162" s="136">
        <f t="shared" si="185"/>
        <v>2.7940972222222221E-2</v>
      </c>
      <c r="AI162" s="136">
        <f t="shared" si="186"/>
        <v>0.17868171296296298</v>
      </c>
      <c r="AJ162" s="136">
        <v>0.44093300000000002</v>
      </c>
      <c r="AK162" s="136">
        <f>+OF!$Q$20</f>
        <v>4.9563406298003071E-2</v>
      </c>
      <c r="AL162" s="142">
        <f t="shared" si="187"/>
        <v>49.563406298003073</v>
      </c>
      <c r="AM162" s="136">
        <f>+AJ162/Caudales!$X$7*'DISTRIBUCION DE CAUDALES'!AL162</f>
        <v>1.6021745437561776</v>
      </c>
      <c r="AN162" s="136">
        <f>+Caudales!$U$6*1000</f>
        <v>1.5919354838709681</v>
      </c>
      <c r="AO162" s="136">
        <f>+AJ162/Caudales!$X$7*'DISTRIBUCION DE CAUDALES'!AN162</f>
        <v>5.1460516902830405E-2</v>
      </c>
      <c r="AP162" s="136">
        <f t="shared" si="188"/>
        <v>1.5507140268533472</v>
      </c>
      <c r="AQ162" s="143">
        <f t="shared" ref="AQ162:AQ180" si="195">+AP162-AS162</f>
        <v>1.5007140268533472</v>
      </c>
      <c r="AR162" s="144">
        <f t="shared" si="192"/>
        <v>0.96775678872173598</v>
      </c>
      <c r="AS162" s="145">
        <v>0.05</v>
      </c>
      <c r="AT162" s="167">
        <f>+AS162</f>
        <v>0.05</v>
      </c>
      <c r="AU162" s="147">
        <f t="shared" si="190"/>
        <v>1.4507140268533472</v>
      </c>
      <c r="AV162" s="148" t="str">
        <f t="shared" si="193"/>
        <v>La Fuente SI tiene sufiencie oferta para usuarios futuros</v>
      </c>
    </row>
    <row r="163" spans="1:48" x14ac:dyDescent="0.2">
      <c r="A163" s="149">
        <v>6</v>
      </c>
      <c r="B163" s="44">
        <v>145</v>
      </c>
      <c r="C163" s="44" t="s">
        <v>515</v>
      </c>
      <c r="D163" s="44" t="s">
        <v>516</v>
      </c>
      <c r="E163" s="44" t="s">
        <v>517</v>
      </c>
      <c r="F163" s="44" t="s">
        <v>113</v>
      </c>
      <c r="G163" s="44">
        <v>0</v>
      </c>
      <c r="H163" s="99" t="s">
        <v>513</v>
      </c>
      <c r="I163" s="102" t="s">
        <v>467</v>
      </c>
      <c r="J163" s="105">
        <v>2</v>
      </c>
      <c r="K163" s="108" t="s">
        <v>87</v>
      </c>
      <c r="L163" s="44">
        <v>4989332.2306000004</v>
      </c>
      <c r="M163" s="44">
        <v>2284218.7456999999</v>
      </c>
      <c r="N163" s="44">
        <v>1517.86</v>
      </c>
      <c r="O163" s="44">
        <v>0</v>
      </c>
      <c r="P163" s="44">
        <v>0</v>
      </c>
      <c r="Q163" s="44">
        <v>0</v>
      </c>
      <c r="R163" s="44">
        <v>0</v>
      </c>
      <c r="S163" s="44">
        <v>0</v>
      </c>
      <c r="T163" s="44">
        <v>0</v>
      </c>
      <c r="U163" s="44">
        <v>0</v>
      </c>
      <c r="V163" s="44">
        <f t="shared" si="177"/>
        <v>0</v>
      </c>
      <c r="W163" s="44">
        <f t="shared" si="178"/>
        <v>0</v>
      </c>
      <c r="X163" s="44">
        <f t="shared" si="179"/>
        <v>0</v>
      </c>
      <c r="Y163" s="44">
        <f t="shared" si="180"/>
        <v>0</v>
      </c>
      <c r="Z163" s="44">
        <f t="shared" si="181"/>
        <v>0</v>
      </c>
      <c r="AA163" s="44">
        <f t="shared" si="182"/>
        <v>0</v>
      </c>
      <c r="AB163" s="44">
        <f t="shared" si="183"/>
        <v>0</v>
      </c>
      <c r="AC163" s="44" t="s">
        <v>518</v>
      </c>
      <c r="AD163" s="44">
        <v>1.4</v>
      </c>
      <c r="AE163" s="44">
        <f t="shared" si="184"/>
        <v>0.13999999999999999</v>
      </c>
      <c r="AF163" s="44">
        <v>4</v>
      </c>
      <c r="AG163" s="44">
        <v>15</v>
      </c>
      <c r="AH163" s="44">
        <f t="shared" si="185"/>
        <v>2.4717013888888886E-2</v>
      </c>
      <c r="AI163" s="44">
        <f t="shared" si="186"/>
        <v>0.16471701388888887</v>
      </c>
      <c r="AJ163" s="44">
        <v>0.44093300000000002</v>
      </c>
      <c r="AK163" s="44">
        <f>+OF!$Q$20</f>
        <v>4.9563406298003071E-2</v>
      </c>
      <c r="AL163" s="45">
        <f t="shared" si="187"/>
        <v>49.563406298003073</v>
      </c>
      <c r="AM163" s="44">
        <f>+AJ163/Caudales!$X$7*'DISTRIBUCION DE CAUDALES'!AL163</f>
        <v>1.6021745437561776</v>
      </c>
      <c r="AN163" s="44">
        <f>+Caudales!$U$6*1000</f>
        <v>1.5919354838709681</v>
      </c>
      <c r="AO163" s="44">
        <f>+AJ163/Caudales!$X$7*'DISTRIBUCION DE CAUDALES'!AN163</f>
        <v>5.1460516902830405E-2</v>
      </c>
      <c r="AP163" s="44">
        <f t="shared" si="188"/>
        <v>1.5507140268533472</v>
      </c>
      <c r="AQ163" s="114">
        <f t="shared" si="195"/>
        <v>1.5007140268533472</v>
      </c>
      <c r="AR163" s="115">
        <f t="shared" si="192"/>
        <v>0.96775678872173598</v>
      </c>
      <c r="AS163" s="50">
        <v>0.05</v>
      </c>
      <c r="AT163" s="119">
        <f>+AS163+AT162</f>
        <v>0.1</v>
      </c>
      <c r="AU163" s="40">
        <f t="shared" si="190"/>
        <v>1.4007140268533471</v>
      </c>
      <c r="AV163" s="150" t="str">
        <f t="shared" si="193"/>
        <v>La Fuente SI tiene sufiencie oferta para usuarios futuros</v>
      </c>
    </row>
    <row r="164" spans="1:48" x14ac:dyDescent="0.2">
      <c r="A164" s="149">
        <v>12</v>
      </c>
      <c r="B164" s="44">
        <v>157</v>
      </c>
      <c r="C164" s="44" t="s">
        <v>519</v>
      </c>
      <c r="D164" s="44" t="s">
        <v>520</v>
      </c>
      <c r="E164" s="44" t="s">
        <v>521</v>
      </c>
      <c r="F164" s="44" t="s">
        <v>113</v>
      </c>
      <c r="G164" s="44">
        <v>0</v>
      </c>
      <c r="H164" s="99" t="s">
        <v>513</v>
      </c>
      <c r="I164" s="102" t="s">
        <v>467</v>
      </c>
      <c r="J164" s="105">
        <v>3</v>
      </c>
      <c r="K164" s="108" t="s">
        <v>87</v>
      </c>
      <c r="L164" s="44">
        <v>4989332.2298999997</v>
      </c>
      <c r="M164" s="44">
        <v>2284218.446</v>
      </c>
      <c r="N164" s="44">
        <v>1497.92</v>
      </c>
      <c r="O164" s="44">
        <v>0</v>
      </c>
      <c r="P164" s="44">
        <v>0</v>
      </c>
      <c r="Q164" s="44">
        <v>0</v>
      </c>
      <c r="R164" s="44">
        <v>0</v>
      </c>
      <c r="S164" s="44">
        <v>0</v>
      </c>
      <c r="T164" s="44">
        <v>0</v>
      </c>
      <c r="U164" s="44">
        <v>0</v>
      </c>
      <c r="V164" s="44">
        <f t="shared" si="177"/>
        <v>0</v>
      </c>
      <c r="W164" s="44">
        <f t="shared" si="178"/>
        <v>0</v>
      </c>
      <c r="X164" s="44">
        <f t="shared" si="179"/>
        <v>0</v>
      </c>
      <c r="Y164" s="44">
        <f t="shared" si="180"/>
        <v>0</v>
      </c>
      <c r="Z164" s="44">
        <f t="shared" si="181"/>
        <v>0</v>
      </c>
      <c r="AA164" s="44">
        <f t="shared" si="182"/>
        <v>0</v>
      </c>
      <c r="AB164" s="44">
        <f t="shared" si="183"/>
        <v>0</v>
      </c>
      <c r="AC164" s="44" t="s">
        <v>73</v>
      </c>
      <c r="AD164" s="44">
        <v>3.7</v>
      </c>
      <c r="AE164" s="44">
        <f t="shared" si="184"/>
        <v>0.37000000000000005</v>
      </c>
      <c r="AF164" s="44">
        <v>0</v>
      </c>
      <c r="AG164" s="44">
        <v>2</v>
      </c>
      <c r="AH164" s="44">
        <f t="shared" si="185"/>
        <v>2.1493055555555553E-3</v>
      </c>
      <c r="AI164" s="44">
        <f t="shared" si="186"/>
        <v>0.37214930555555559</v>
      </c>
      <c r="AJ164" s="44">
        <v>0.44093300000000002</v>
      </c>
      <c r="AK164" s="44">
        <f>+OF!$Q$20</f>
        <v>4.9563406298003071E-2</v>
      </c>
      <c r="AL164" s="45">
        <f t="shared" si="187"/>
        <v>49.563406298003073</v>
      </c>
      <c r="AM164" s="44">
        <f>+AJ164/Caudales!$X$7*'DISTRIBUCION DE CAUDALES'!AL164</f>
        <v>1.6021745437561776</v>
      </c>
      <c r="AN164" s="44">
        <f>+Caudales!$U$6*1000</f>
        <v>1.5919354838709681</v>
      </c>
      <c r="AO164" s="44">
        <f>+AJ164/Caudales!$X$7*'DISTRIBUCION DE CAUDALES'!AN164</f>
        <v>5.1460516902830405E-2</v>
      </c>
      <c r="AP164" s="44">
        <f t="shared" si="188"/>
        <v>1.5507140268533472</v>
      </c>
      <c r="AQ164" s="114">
        <f t="shared" si="195"/>
        <v>1.5407140268533472</v>
      </c>
      <c r="AR164" s="115">
        <f t="shared" si="192"/>
        <v>0.99355135774434722</v>
      </c>
      <c r="AS164" s="50">
        <v>0.01</v>
      </c>
      <c r="AT164" s="119">
        <f t="shared" ref="AT164:AT180" si="196">+AS164+AT163</f>
        <v>0.11</v>
      </c>
      <c r="AU164" s="40">
        <f t="shared" si="190"/>
        <v>1.4307140268533471</v>
      </c>
      <c r="AV164" s="150" t="str">
        <f t="shared" si="193"/>
        <v>La Fuente SI tiene sufiencie oferta para usuarios futuros</v>
      </c>
    </row>
    <row r="165" spans="1:48" x14ac:dyDescent="0.2">
      <c r="A165" s="149">
        <v>24</v>
      </c>
      <c r="B165" s="44">
        <v>212</v>
      </c>
      <c r="C165" s="44" t="s">
        <v>522</v>
      </c>
      <c r="D165" s="44" t="s">
        <v>523</v>
      </c>
      <c r="E165" s="44" t="s">
        <v>524</v>
      </c>
      <c r="F165" s="44" t="s">
        <v>113</v>
      </c>
      <c r="G165" s="44">
        <v>0</v>
      </c>
      <c r="H165" s="99" t="s">
        <v>513</v>
      </c>
      <c r="I165" s="102" t="s">
        <v>467</v>
      </c>
      <c r="J165" s="105">
        <v>4</v>
      </c>
      <c r="K165" s="108" t="s">
        <v>87</v>
      </c>
      <c r="L165" s="44">
        <v>4989332.2306000004</v>
      </c>
      <c r="M165" s="44">
        <v>2284218.7456999999</v>
      </c>
      <c r="N165" s="44">
        <v>1517.86</v>
      </c>
      <c r="O165" s="44">
        <v>0</v>
      </c>
      <c r="P165" s="44">
        <v>0</v>
      </c>
      <c r="Q165" s="44">
        <v>0</v>
      </c>
      <c r="R165" s="44">
        <v>0</v>
      </c>
      <c r="S165" s="44">
        <v>0</v>
      </c>
      <c r="T165" s="44">
        <v>0</v>
      </c>
      <c r="U165" s="44">
        <v>0</v>
      </c>
      <c r="V165" s="44">
        <f t="shared" si="177"/>
        <v>0</v>
      </c>
      <c r="W165" s="44">
        <f t="shared" si="178"/>
        <v>0</v>
      </c>
      <c r="X165" s="44">
        <f t="shared" si="179"/>
        <v>0</v>
      </c>
      <c r="Y165" s="44">
        <f t="shared" si="180"/>
        <v>0</v>
      </c>
      <c r="Z165" s="44">
        <f t="shared" si="181"/>
        <v>0</v>
      </c>
      <c r="AA165" s="44">
        <f t="shared" si="182"/>
        <v>0</v>
      </c>
      <c r="AB165" s="44">
        <f t="shared" si="183"/>
        <v>0</v>
      </c>
      <c r="AC165" s="44" t="s">
        <v>489</v>
      </c>
      <c r="AD165" s="44">
        <v>2.1</v>
      </c>
      <c r="AE165" s="44">
        <f t="shared" si="184"/>
        <v>0.21000000000000002</v>
      </c>
      <c r="AF165" s="44">
        <v>0</v>
      </c>
      <c r="AG165" s="44">
        <v>0</v>
      </c>
      <c r="AH165" s="44">
        <f t="shared" si="185"/>
        <v>0</v>
      </c>
      <c r="AI165" s="44">
        <f t="shared" si="186"/>
        <v>0.21000000000000002</v>
      </c>
      <c r="AJ165" s="44">
        <v>0.44093300000000002</v>
      </c>
      <c r="AK165" s="44">
        <f>+OF!$Q$20</f>
        <v>4.9563406298003071E-2</v>
      </c>
      <c r="AL165" s="45">
        <f t="shared" si="187"/>
        <v>49.563406298003073</v>
      </c>
      <c r="AM165" s="44">
        <f>+AJ165/Caudales!$X$7*'DISTRIBUCION DE CAUDALES'!AL165</f>
        <v>1.6021745437561776</v>
      </c>
      <c r="AN165" s="44">
        <f>+Caudales!$U$6*1000</f>
        <v>1.5919354838709681</v>
      </c>
      <c r="AO165" s="44">
        <f>+AJ165/Caudales!$X$7*'DISTRIBUCION DE CAUDALES'!AN165</f>
        <v>5.1460516902830405E-2</v>
      </c>
      <c r="AP165" s="44">
        <f t="shared" si="188"/>
        <v>1.5507140268533472</v>
      </c>
      <c r="AQ165" s="114">
        <f t="shared" si="195"/>
        <v>1.5007140268533472</v>
      </c>
      <c r="AR165" s="115">
        <f t="shared" si="192"/>
        <v>0.96775678872173598</v>
      </c>
      <c r="AS165" s="50">
        <v>0.05</v>
      </c>
      <c r="AT165" s="119">
        <f t="shared" si="196"/>
        <v>0.16</v>
      </c>
      <c r="AU165" s="40">
        <f t="shared" si="190"/>
        <v>1.3407140268533473</v>
      </c>
      <c r="AV165" s="150" t="str">
        <f t="shared" si="193"/>
        <v>La Fuente SI tiene sufiencie oferta para usuarios futuros</v>
      </c>
    </row>
    <row r="166" spans="1:48" x14ac:dyDescent="0.2">
      <c r="A166" s="149">
        <v>31</v>
      </c>
      <c r="B166" s="44">
        <v>227</v>
      </c>
      <c r="C166" s="44" t="s">
        <v>525</v>
      </c>
      <c r="D166" s="44" t="s">
        <v>526</v>
      </c>
      <c r="E166" s="44" t="s">
        <v>58</v>
      </c>
      <c r="F166" s="44" t="s">
        <v>113</v>
      </c>
      <c r="G166" s="44">
        <v>0</v>
      </c>
      <c r="H166" s="99" t="s">
        <v>513</v>
      </c>
      <c r="I166" s="102" t="s">
        <v>467</v>
      </c>
      <c r="J166" s="105">
        <v>5</v>
      </c>
      <c r="K166" s="108" t="s">
        <v>87</v>
      </c>
      <c r="L166" s="44">
        <v>4989332.2306000004</v>
      </c>
      <c r="M166" s="44">
        <v>2284218.7456999999</v>
      </c>
      <c r="N166" s="44">
        <v>1517.86</v>
      </c>
      <c r="O166" s="44">
        <v>0</v>
      </c>
      <c r="P166" s="44">
        <v>0</v>
      </c>
      <c r="Q166" s="44">
        <v>0</v>
      </c>
      <c r="R166" s="44">
        <v>0</v>
      </c>
      <c r="S166" s="44">
        <v>0</v>
      </c>
      <c r="T166" s="44">
        <v>0</v>
      </c>
      <c r="U166" s="44">
        <v>0</v>
      </c>
      <c r="V166" s="44">
        <f t="shared" si="177"/>
        <v>0</v>
      </c>
      <c r="W166" s="44">
        <f t="shared" si="178"/>
        <v>0</v>
      </c>
      <c r="X166" s="44">
        <f t="shared" si="179"/>
        <v>0</v>
      </c>
      <c r="Y166" s="44">
        <f t="shared" si="180"/>
        <v>0</v>
      </c>
      <c r="Z166" s="44">
        <f t="shared" si="181"/>
        <v>0</v>
      </c>
      <c r="AA166" s="44">
        <f t="shared" si="182"/>
        <v>0</v>
      </c>
      <c r="AB166" s="44">
        <f t="shared" si="183"/>
        <v>0</v>
      </c>
      <c r="AC166" s="44" t="s">
        <v>527</v>
      </c>
      <c r="AD166" s="44">
        <v>9.6999999999999993</v>
      </c>
      <c r="AE166" s="44">
        <f t="shared" si="184"/>
        <v>0.97</v>
      </c>
      <c r="AF166" s="44">
        <v>0</v>
      </c>
      <c r="AG166" s="44">
        <v>4</v>
      </c>
      <c r="AH166" s="44">
        <f t="shared" si="185"/>
        <v>4.2986111111111107E-3</v>
      </c>
      <c r="AI166" s="44">
        <f t="shared" si="186"/>
        <v>0.97429861111111105</v>
      </c>
      <c r="AJ166" s="44">
        <v>0.44093300000000002</v>
      </c>
      <c r="AK166" s="44">
        <f>+OF!$Q$20</f>
        <v>4.9563406298003071E-2</v>
      </c>
      <c r="AL166" s="45">
        <f t="shared" si="187"/>
        <v>49.563406298003073</v>
      </c>
      <c r="AM166" s="44">
        <f>+AJ166/Caudales!$X$7*'DISTRIBUCION DE CAUDALES'!AL166</f>
        <v>1.6021745437561776</v>
      </c>
      <c r="AN166" s="44">
        <f>+Caudales!$U$6*1000</f>
        <v>1.5919354838709681</v>
      </c>
      <c r="AO166" s="44">
        <f>+AJ166/Caudales!$X$7*'DISTRIBUCION DE CAUDALES'!AN166</f>
        <v>5.1460516902830405E-2</v>
      </c>
      <c r="AP166" s="44">
        <f t="shared" si="188"/>
        <v>1.5507140268533472</v>
      </c>
      <c r="AQ166" s="114">
        <f t="shared" si="195"/>
        <v>1.4907140268533472</v>
      </c>
      <c r="AR166" s="115">
        <f t="shared" si="192"/>
        <v>0.9613081464660832</v>
      </c>
      <c r="AS166" s="50">
        <v>0.06</v>
      </c>
      <c r="AT166" s="119">
        <f t="shared" si="196"/>
        <v>0.22</v>
      </c>
      <c r="AU166" s="40">
        <f t="shared" si="190"/>
        <v>1.2707140268533472</v>
      </c>
      <c r="AV166" s="150" t="str">
        <f t="shared" si="193"/>
        <v>La Fuente SI tiene sufiencie oferta para usuarios futuros</v>
      </c>
    </row>
    <row r="167" spans="1:48" x14ac:dyDescent="0.2">
      <c r="A167" s="149">
        <v>5</v>
      </c>
      <c r="B167" s="44">
        <v>144</v>
      </c>
      <c r="C167" s="44" t="s">
        <v>528</v>
      </c>
      <c r="D167" s="44" t="s">
        <v>413</v>
      </c>
      <c r="E167" s="44" t="s">
        <v>529</v>
      </c>
      <c r="F167" s="44" t="s">
        <v>113</v>
      </c>
      <c r="G167" s="44">
        <v>0</v>
      </c>
      <c r="H167" s="99" t="s">
        <v>513</v>
      </c>
      <c r="I167" s="102" t="s">
        <v>467</v>
      </c>
      <c r="J167" s="105">
        <v>6</v>
      </c>
      <c r="K167" s="108" t="s">
        <v>60</v>
      </c>
      <c r="L167" s="44">
        <v>4989175.5985000003</v>
      </c>
      <c r="M167" s="44">
        <v>2284200.3406000002</v>
      </c>
      <c r="N167" s="44">
        <v>1497.92</v>
      </c>
      <c r="O167" s="44">
        <v>0</v>
      </c>
      <c r="P167" s="44">
        <v>0</v>
      </c>
      <c r="Q167" s="44">
        <v>0</v>
      </c>
      <c r="R167" s="44">
        <v>0</v>
      </c>
      <c r="S167" s="44">
        <v>0</v>
      </c>
      <c r="T167" s="44">
        <v>0</v>
      </c>
      <c r="U167" s="44">
        <v>0</v>
      </c>
      <c r="V167" s="44">
        <f t="shared" si="177"/>
        <v>0</v>
      </c>
      <c r="W167" s="44">
        <f t="shared" si="178"/>
        <v>0</v>
      </c>
      <c r="X167" s="44">
        <f t="shared" si="179"/>
        <v>0</v>
      </c>
      <c r="Y167" s="44">
        <f t="shared" si="180"/>
        <v>0</v>
      </c>
      <c r="Z167" s="44">
        <f t="shared" si="181"/>
        <v>0</v>
      </c>
      <c r="AA167" s="44">
        <f t="shared" si="182"/>
        <v>0</v>
      </c>
      <c r="AB167" s="44">
        <f t="shared" si="183"/>
        <v>0</v>
      </c>
      <c r="AC167" s="44" t="s">
        <v>262</v>
      </c>
      <c r="AD167" s="44">
        <v>0</v>
      </c>
      <c r="AE167" s="44">
        <f t="shared" si="184"/>
        <v>0</v>
      </c>
      <c r="AF167" s="44">
        <v>3</v>
      </c>
      <c r="AG167" s="44">
        <v>0</v>
      </c>
      <c r="AH167" s="44">
        <f t="shared" si="185"/>
        <v>6.447916666666666E-3</v>
      </c>
      <c r="AI167" s="44">
        <f t="shared" si="186"/>
        <v>6.447916666666666E-3</v>
      </c>
      <c r="AJ167" s="44">
        <v>0.44093300000000002</v>
      </c>
      <c r="AK167" s="44">
        <f>+OF!$Q$20</f>
        <v>4.9563406298003071E-2</v>
      </c>
      <c r="AL167" s="45">
        <f t="shared" si="187"/>
        <v>49.563406298003073</v>
      </c>
      <c r="AM167" s="44">
        <f>+AJ167/Caudales!$X$7*'DISTRIBUCION DE CAUDALES'!AL167</f>
        <v>1.6021745437561776</v>
      </c>
      <c r="AN167" s="44">
        <f>+Caudales!$U$6*1000</f>
        <v>1.5919354838709681</v>
      </c>
      <c r="AO167" s="44">
        <f>+AJ167/Caudales!$X$7*'DISTRIBUCION DE CAUDALES'!AN167</f>
        <v>5.1460516902830405E-2</v>
      </c>
      <c r="AP167" s="44">
        <f t="shared" si="188"/>
        <v>1.5507140268533472</v>
      </c>
      <c r="AQ167" s="114">
        <f t="shared" si="195"/>
        <v>1.5442661101866806</v>
      </c>
      <c r="AR167" s="115">
        <f t="shared" si="192"/>
        <v>0.99584196921224055</v>
      </c>
      <c r="AS167" s="50">
        <f>IF(G167=0,AI167,IF(AI167&lt;G167,AI167,G167))</f>
        <v>6.447916666666666E-3</v>
      </c>
      <c r="AT167" s="119">
        <f t="shared" si="196"/>
        <v>0.22644791666666667</v>
      </c>
      <c r="AU167" s="40">
        <f t="shared" si="190"/>
        <v>1.3178181935200139</v>
      </c>
      <c r="AV167" s="150" t="str">
        <f t="shared" si="193"/>
        <v>La Fuente SI tiene sufiencie oferta para usuarios futuros</v>
      </c>
    </row>
    <row r="168" spans="1:48" x14ac:dyDescent="0.2">
      <c r="A168" s="149">
        <v>9</v>
      </c>
      <c r="B168" s="44">
        <v>149</v>
      </c>
      <c r="C168" s="44" t="s">
        <v>530</v>
      </c>
      <c r="D168" s="44" t="s">
        <v>531</v>
      </c>
      <c r="E168" s="44" t="s">
        <v>532</v>
      </c>
      <c r="F168" s="44" t="s">
        <v>113</v>
      </c>
      <c r="G168" s="44">
        <v>0</v>
      </c>
      <c r="H168" s="99" t="s">
        <v>513</v>
      </c>
      <c r="I168" s="102" t="s">
        <v>467</v>
      </c>
      <c r="J168" s="105">
        <v>7</v>
      </c>
      <c r="K168" s="108" t="s">
        <v>60</v>
      </c>
      <c r="L168" s="44">
        <v>4989175.5985000003</v>
      </c>
      <c r="M168" s="44">
        <v>2284200.3406000002</v>
      </c>
      <c r="N168" s="44">
        <v>1497.92</v>
      </c>
      <c r="O168" s="44">
        <v>0</v>
      </c>
      <c r="P168" s="44">
        <v>0</v>
      </c>
      <c r="Q168" s="44">
        <v>0</v>
      </c>
      <c r="R168" s="44">
        <v>0</v>
      </c>
      <c r="S168" s="44">
        <v>0</v>
      </c>
      <c r="T168" s="44">
        <v>0</v>
      </c>
      <c r="U168" s="44">
        <v>0</v>
      </c>
      <c r="V168" s="44">
        <f t="shared" si="177"/>
        <v>0</v>
      </c>
      <c r="W168" s="44">
        <f t="shared" si="178"/>
        <v>0</v>
      </c>
      <c r="X168" s="44">
        <f t="shared" si="179"/>
        <v>0</v>
      </c>
      <c r="Y168" s="44">
        <f t="shared" si="180"/>
        <v>0</v>
      </c>
      <c r="Z168" s="44">
        <f t="shared" si="181"/>
        <v>0</v>
      </c>
      <c r="AA168" s="44">
        <f t="shared" si="182"/>
        <v>0</v>
      </c>
      <c r="AB168" s="44">
        <f t="shared" si="183"/>
        <v>0</v>
      </c>
      <c r="AC168" s="44" t="s">
        <v>533</v>
      </c>
      <c r="AD168" s="44">
        <v>0</v>
      </c>
      <c r="AE168" s="44">
        <f t="shared" si="184"/>
        <v>0</v>
      </c>
      <c r="AF168" s="44">
        <v>7</v>
      </c>
      <c r="AG168" s="44">
        <v>0</v>
      </c>
      <c r="AH168" s="44">
        <f t="shared" si="185"/>
        <v>1.5045138888888887E-2</v>
      </c>
      <c r="AI168" s="44">
        <f t="shared" si="186"/>
        <v>1.5045138888888887E-2</v>
      </c>
      <c r="AJ168" s="44">
        <v>0.44093300000000002</v>
      </c>
      <c r="AK168" s="44">
        <f>+OF!$Q$20</f>
        <v>4.9563406298003071E-2</v>
      </c>
      <c r="AL168" s="45">
        <f t="shared" si="187"/>
        <v>49.563406298003073</v>
      </c>
      <c r="AM168" s="44">
        <f>+AJ168/Caudales!$X$7*'DISTRIBUCION DE CAUDALES'!AL168</f>
        <v>1.6021745437561776</v>
      </c>
      <c r="AN168" s="44">
        <f>+Caudales!$U$6*1000</f>
        <v>1.5919354838709681</v>
      </c>
      <c r="AO168" s="44">
        <f>+AJ168/Caudales!$X$7*'DISTRIBUCION DE CAUDALES'!AN168</f>
        <v>5.1460516902830405E-2</v>
      </c>
      <c r="AP168" s="44">
        <f t="shared" si="188"/>
        <v>1.5507140268533472</v>
      </c>
      <c r="AQ168" s="114">
        <f t="shared" si="195"/>
        <v>1.5007140268533472</v>
      </c>
      <c r="AR168" s="115">
        <f t="shared" si="192"/>
        <v>0.96775678872173598</v>
      </c>
      <c r="AS168" s="50">
        <v>0.05</v>
      </c>
      <c r="AT168" s="119">
        <f t="shared" si="196"/>
        <v>0.27644791666666668</v>
      </c>
      <c r="AU168" s="40">
        <f t="shared" si="190"/>
        <v>1.2242661101866805</v>
      </c>
      <c r="AV168" s="150" t="str">
        <f t="shared" si="193"/>
        <v>La Fuente SI tiene sufiencie oferta para usuarios futuros</v>
      </c>
    </row>
    <row r="169" spans="1:48" x14ac:dyDescent="0.2">
      <c r="A169" s="149">
        <v>11</v>
      </c>
      <c r="B169" s="44">
        <v>155</v>
      </c>
      <c r="C169" s="44" t="s">
        <v>534</v>
      </c>
      <c r="D169" s="44" t="s">
        <v>512</v>
      </c>
      <c r="E169" s="44" t="s">
        <v>535</v>
      </c>
      <c r="F169" s="44" t="s">
        <v>113</v>
      </c>
      <c r="G169" s="44">
        <v>0</v>
      </c>
      <c r="H169" s="99" t="s">
        <v>513</v>
      </c>
      <c r="I169" s="102" t="s">
        <v>467</v>
      </c>
      <c r="J169" s="105">
        <v>8</v>
      </c>
      <c r="K169" s="108" t="s">
        <v>60</v>
      </c>
      <c r="L169" s="44">
        <v>4989175.5985000003</v>
      </c>
      <c r="M169" s="44">
        <v>2284200.3406000002</v>
      </c>
      <c r="N169" s="44">
        <v>1497.92</v>
      </c>
      <c r="O169" s="44">
        <v>0</v>
      </c>
      <c r="P169" s="44">
        <v>0</v>
      </c>
      <c r="Q169" s="44">
        <v>0</v>
      </c>
      <c r="R169" s="44">
        <v>0</v>
      </c>
      <c r="S169" s="44">
        <v>0</v>
      </c>
      <c r="T169" s="44">
        <v>0</v>
      </c>
      <c r="U169" s="44">
        <v>0</v>
      </c>
      <c r="V169" s="44">
        <f t="shared" si="177"/>
        <v>0</v>
      </c>
      <c r="W169" s="44">
        <f t="shared" si="178"/>
        <v>0</v>
      </c>
      <c r="X169" s="44">
        <f t="shared" si="179"/>
        <v>0</v>
      </c>
      <c r="Y169" s="44">
        <f t="shared" si="180"/>
        <v>0</v>
      </c>
      <c r="Z169" s="44">
        <f t="shared" si="181"/>
        <v>0</v>
      </c>
      <c r="AA169" s="44">
        <f t="shared" si="182"/>
        <v>0</v>
      </c>
      <c r="AB169" s="44">
        <f t="shared" si="183"/>
        <v>0</v>
      </c>
      <c r="AC169" s="44" t="s">
        <v>73</v>
      </c>
      <c r="AD169" s="44">
        <v>0.5</v>
      </c>
      <c r="AE169" s="44">
        <f t="shared" si="184"/>
        <v>0.05</v>
      </c>
      <c r="AF169" s="44">
        <v>5</v>
      </c>
      <c r="AG169" s="44">
        <v>40</v>
      </c>
      <c r="AH169" s="44">
        <f t="shared" si="185"/>
        <v>5.3732638888888892E-2</v>
      </c>
      <c r="AI169" s="44">
        <f t="shared" si="186"/>
        <v>0.1037326388888889</v>
      </c>
      <c r="AJ169" s="44">
        <v>0.44093300000000002</v>
      </c>
      <c r="AK169" s="44">
        <f>+OF!$Q$20</f>
        <v>4.9563406298003071E-2</v>
      </c>
      <c r="AL169" s="45">
        <f t="shared" si="187"/>
        <v>49.563406298003073</v>
      </c>
      <c r="AM169" s="44">
        <f>+AJ169/Caudales!$X$7*'DISTRIBUCION DE CAUDALES'!AL169</f>
        <v>1.6021745437561776</v>
      </c>
      <c r="AN169" s="44">
        <f>+Caudales!$U$6*1000</f>
        <v>1.5919354838709681</v>
      </c>
      <c r="AO169" s="44">
        <f>+AJ169/Caudales!$X$7*'DISTRIBUCION DE CAUDALES'!AN169</f>
        <v>5.1460516902830405E-2</v>
      </c>
      <c r="AP169" s="44">
        <f t="shared" si="188"/>
        <v>1.5507140268533472</v>
      </c>
      <c r="AQ169" s="114">
        <f t="shared" si="195"/>
        <v>1.5007140268533472</v>
      </c>
      <c r="AR169" s="115">
        <f t="shared" si="192"/>
        <v>0.96775678872173598</v>
      </c>
      <c r="AS169" s="50">
        <v>0.05</v>
      </c>
      <c r="AT169" s="119">
        <f t="shared" si="196"/>
        <v>0.32644791666666667</v>
      </c>
      <c r="AU169" s="40">
        <f t="shared" si="190"/>
        <v>1.1742661101866805</v>
      </c>
      <c r="AV169" s="150" t="str">
        <f t="shared" si="193"/>
        <v>La Fuente SI tiene sufiencie oferta para usuarios futuros</v>
      </c>
    </row>
    <row r="170" spans="1:48" x14ac:dyDescent="0.2">
      <c r="A170" s="149">
        <v>23</v>
      </c>
      <c r="B170" s="44">
        <v>211</v>
      </c>
      <c r="C170" s="44" t="s">
        <v>536</v>
      </c>
      <c r="D170" s="44" t="s">
        <v>537</v>
      </c>
      <c r="E170" s="44" t="s">
        <v>538</v>
      </c>
      <c r="F170" s="44" t="s">
        <v>539</v>
      </c>
      <c r="G170" s="44">
        <v>0</v>
      </c>
      <c r="H170" s="99" t="s">
        <v>513</v>
      </c>
      <c r="I170" s="102" t="s">
        <v>467</v>
      </c>
      <c r="J170" s="105">
        <v>9</v>
      </c>
      <c r="K170" s="108" t="s">
        <v>60</v>
      </c>
      <c r="L170" s="44">
        <v>4989175.5985000003</v>
      </c>
      <c r="M170" s="44">
        <v>2284200.3406000002</v>
      </c>
      <c r="N170" s="44">
        <v>1497.92</v>
      </c>
      <c r="O170" s="44">
        <v>0</v>
      </c>
      <c r="P170" s="44">
        <v>0</v>
      </c>
      <c r="Q170" s="44">
        <v>0</v>
      </c>
      <c r="R170" s="44">
        <v>0</v>
      </c>
      <c r="S170" s="44">
        <v>0</v>
      </c>
      <c r="T170" s="44">
        <v>29</v>
      </c>
      <c r="U170" s="44">
        <v>0</v>
      </c>
      <c r="V170" s="44">
        <f t="shared" si="177"/>
        <v>0</v>
      </c>
      <c r="W170" s="44">
        <f t="shared" si="178"/>
        <v>0</v>
      </c>
      <c r="X170" s="44">
        <f t="shared" si="179"/>
        <v>0</v>
      </c>
      <c r="Y170" s="44">
        <f t="shared" si="180"/>
        <v>0</v>
      </c>
      <c r="Z170" s="44">
        <f t="shared" si="181"/>
        <v>0</v>
      </c>
      <c r="AA170" s="44">
        <f t="shared" si="182"/>
        <v>8.0555555555555545E-4</v>
      </c>
      <c r="AB170" s="44">
        <f t="shared" si="183"/>
        <v>0</v>
      </c>
      <c r="AC170" s="44" t="s">
        <v>540</v>
      </c>
      <c r="AD170" s="44">
        <v>3</v>
      </c>
      <c r="AE170" s="44">
        <f t="shared" si="184"/>
        <v>0.30000000000000004</v>
      </c>
      <c r="AF170" s="44">
        <v>4</v>
      </c>
      <c r="AG170" s="44">
        <v>0</v>
      </c>
      <c r="AH170" s="44">
        <f t="shared" si="185"/>
        <v>8.5972222222222214E-3</v>
      </c>
      <c r="AI170" s="44">
        <f t="shared" si="186"/>
        <v>0.3094027777777778</v>
      </c>
      <c r="AJ170" s="44">
        <v>0.44093300000000002</v>
      </c>
      <c r="AK170" s="44">
        <f>+OF!$Q$20</f>
        <v>4.9563406298003071E-2</v>
      </c>
      <c r="AL170" s="45">
        <f t="shared" si="187"/>
        <v>49.563406298003073</v>
      </c>
      <c r="AM170" s="44">
        <f>+AJ170/Caudales!$X$7*'DISTRIBUCION DE CAUDALES'!AL170</f>
        <v>1.6021745437561776</v>
      </c>
      <c r="AN170" s="44">
        <f>+Caudales!$U$6*1000</f>
        <v>1.5919354838709681</v>
      </c>
      <c r="AO170" s="44">
        <f>+AJ170/Caudales!$X$7*'DISTRIBUCION DE CAUDALES'!AN170</f>
        <v>5.1460516902830405E-2</v>
      </c>
      <c r="AP170" s="44">
        <f t="shared" si="188"/>
        <v>1.5507140268533472</v>
      </c>
      <c r="AQ170" s="114">
        <f t="shared" si="195"/>
        <v>1.5007140268533472</v>
      </c>
      <c r="AR170" s="115">
        <f t="shared" si="192"/>
        <v>0.96775678872173598</v>
      </c>
      <c r="AS170" s="50">
        <v>0.05</v>
      </c>
      <c r="AT170" s="119">
        <f t="shared" si="196"/>
        <v>0.37644791666666666</v>
      </c>
      <c r="AU170" s="40">
        <f t="shared" si="190"/>
        <v>1.1242661101866807</v>
      </c>
      <c r="AV170" s="150" t="str">
        <f t="shared" si="193"/>
        <v>La Fuente SI tiene sufiencie oferta para usuarios futuros</v>
      </c>
    </row>
    <row r="171" spans="1:48" x14ac:dyDescent="0.2">
      <c r="A171" s="149">
        <v>7</v>
      </c>
      <c r="B171" s="44">
        <v>147</v>
      </c>
      <c r="C171" s="44" t="s">
        <v>541</v>
      </c>
      <c r="D171" s="44" t="s">
        <v>469</v>
      </c>
      <c r="E171" s="44" t="s">
        <v>58</v>
      </c>
      <c r="F171" s="44" t="s">
        <v>51</v>
      </c>
      <c r="G171" s="44">
        <v>0</v>
      </c>
      <c r="H171" s="99" t="s">
        <v>542</v>
      </c>
      <c r="I171" s="102" t="s">
        <v>467</v>
      </c>
      <c r="J171" s="105">
        <v>10</v>
      </c>
      <c r="K171" s="108" t="s">
        <v>60</v>
      </c>
      <c r="L171" s="44">
        <v>4988699.8835000005</v>
      </c>
      <c r="M171" s="44">
        <v>2284277.8826000001</v>
      </c>
      <c r="N171" s="44">
        <v>1411</v>
      </c>
      <c r="O171" s="44">
        <v>0</v>
      </c>
      <c r="P171" s="44">
        <v>0</v>
      </c>
      <c r="Q171" s="44">
        <v>0</v>
      </c>
      <c r="R171" s="44">
        <v>0</v>
      </c>
      <c r="S171" s="44">
        <v>0</v>
      </c>
      <c r="T171" s="44">
        <v>0</v>
      </c>
      <c r="U171" s="44">
        <v>0</v>
      </c>
      <c r="V171" s="44">
        <f t="shared" si="177"/>
        <v>0</v>
      </c>
      <c r="W171" s="44">
        <f t="shared" si="178"/>
        <v>0</v>
      </c>
      <c r="X171" s="44">
        <f t="shared" si="179"/>
        <v>0</v>
      </c>
      <c r="Y171" s="44">
        <f t="shared" si="180"/>
        <v>0</v>
      </c>
      <c r="Z171" s="44">
        <f t="shared" si="181"/>
        <v>0</v>
      </c>
      <c r="AA171" s="44">
        <f t="shared" si="182"/>
        <v>0</v>
      </c>
      <c r="AB171" s="44">
        <f t="shared" si="183"/>
        <v>0</v>
      </c>
      <c r="AC171" s="44" t="s">
        <v>262</v>
      </c>
      <c r="AD171" s="44">
        <v>0.88</v>
      </c>
      <c r="AE171" s="44">
        <f t="shared" si="184"/>
        <v>8.8000000000000009E-2</v>
      </c>
      <c r="AF171" s="44">
        <v>6</v>
      </c>
      <c r="AG171" s="44">
        <v>0</v>
      </c>
      <c r="AH171" s="44">
        <f t="shared" si="185"/>
        <v>1.2895833333333332E-2</v>
      </c>
      <c r="AI171" s="44">
        <f t="shared" si="186"/>
        <v>0.10089583333333334</v>
      </c>
      <c r="AJ171" s="44">
        <v>0.44093300000000002</v>
      </c>
      <c r="AK171" s="44">
        <f>+OF!$Q$20</f>
        <v>4.9563406298003071E-2</v>
      </c>
      <c r="AL171" s="45">
        <f t="shared" si="187"/>
        <v>49.563406298003073</v>
      </c>
      <c r="AM171" s="44">
        <f>+AJ171/Caudales!$X$7*'DISTRIBUCION DE CAUDALES'!AL171</f>
        <v>1.6021745437561776</v>
      </c>
      <c r="AN171" s="44">
        <f>+Caudales!$U$6*1000</f>
        <v>1.5919354838709681</v>
      </c>
      <c r="AO171" s="44">
        <f>+AJ171/Caudales!$X$7*'DISTRIBUCION DE CAUDALES'!AN171</f>
        <v>5.1460516902830405E-2</v>
      </c>
      <c r="AP171" s="44">
        <f t="shared" si="188"/>
        <v>1.5507140268533472</v>
      </c>
      <c r="AQ171" s="114">
        <f t="shared" si="195"/>
        <v>1.5007140268533472</v>
      </c>
      <c r="AR171" s="115">
        <f t="shared" si="192"/>
        <v>0.96775678872173598</v>
      </c>
      <c r="AS171" s="50">
        <v>0.05</v>
      </c>
      <c r="AT171" s="119">
        <f t="shared" si="196"/>
        <v>0.42644791666666665</v>
      </c>
      <c r="AU171" s="40">
        <f t="shared" si="190"/>
        <v>1.0742661101866806</v>
      </c>
      <c r="AV171" s="150" t="str">
        <f t="shared" si="193"/>
        <v>La Fuente SI tiene sufiencie oferta para usuarios futuros</v>
      </c>
    </row>
    <row r="172" spans="1:48" x14ac:dyDescent="0.2">
      <c r="A172" s="149">
        <v>21</v>
      </c>
      <c r="B172" s="44">
        <v>208</v>
      </c>
      <c r="C172" s="44" t="s">
        <v>543</v>
      </c>
      <c r="D172" s="44" t="s">
        <v>544</v>
      </c>
      <c r="E172" s="44" t="s">
        <v>545</v>
      </c>
      <c r="F172" s="44" t="s">
        <v>58</v>
      </c>
      <c r="G172" s="44">
        <v>0</v>
      </c>
      <c r="H172" s="99" t="s">
        <v>513</v>
      </c>
      <c r="I172" s="102" t="s">
        <v>467</v>
      </c>
      <c r="J172" s="105">
        <v>11</v>
      </c>
      <c r="K172" s="108" t="s">
        <v>60</v>
      </c>
      <c r="L172" s="44">
        <v>4988924.3446000004</v>
      </c>
      <c r="M172" s="44">
        <v>2284200.0822000001</v>
      </c>
      <c r="N172" s="44">
        <v>1449.72</v>
      </c>
      <c r="O172" s="44">
        <v>0</v>
      </c>
      <c r="P172" s="44">
        <v>0</v>
      </c>
      <c r="Q172" s="44">
        <v>0</v>
      </c>
      <c r="R172" s="44">
        <v>0</v>
      </c>
      <c r="S172" s="44">
        <v>0</v>
      </c>
      <c r="T172" s="44">
        <v>0</v>
      </c>
      <c r="U172" s="44">
        <v>0</v>
      </c>
      <c r="V172" s="44">
        <f t="shared" si="177"/>
        <v>0</v>
      </c>
      <c r="W172" s="44">
        <f t="shared" si="178"/>
        <v>0</v>
      </c>
      <c r="X172" s="44">
        <f t="shared" si="179"/>
        <v>0</v>
      </c>
      <c r="Y172" s="44">
        <f t="shared" si="180"/>
        <v>0</v>
      </c>
      <c r="Z172" s="44">
        <f t="shared" si="181"/>
        <v>0</v>
      </c>
      <c r="AA172" s="44">
        <f t="shared" si="182"/>
        <v>0</v>
      </c>
      <c r="AB172" s="44">
        <f t="shared" si="183"/>
        <v>0</v>
      </c>
      <c r="AC172" s="44" t="s">
        <v>73</v>
      </c>
      <c r="AD172" s="44">
        <v>1</v>
      </c>
      <c r="AE172" s="44">
        <f t="shared" si="184"/>
        <v>0.1</v>
      </c>
      <c r="AF172" s="44">
        <v>4</v>
      </c>
      <c r="AG172" s="44">
        <v>4</v>
      </c>
      <c r="AH172" s="44">
        <f t="shared" si="185"/>
        <v>1.2895833333333332E-2</v>
      </c>
      <c r="AI172" s="44">
        <f t="shared" si="186"/>
        <v>0.11289583333333333</v>
      </c>
      <c r="AJ172" s="44">
        <v>0.44093300000000002</v>
      </c>
      <c r="AK172" s="44">
        <f>+OF!$Q$20</f>
        <v>4.9563406298003071E-2</v>
      </c>
      <c r="AL172" s="45">
        <f t="shared" si="187"/>
        <v>49.563406298003073</v>
      </c>
      <c r="AM172" s="44">
        <f>+AJ172/Caudales!$X$7*'DISTRIBUCION DE CAUDALES'!AL172</f>
        <v>1.6021745437561776</v>
      </c>
      <c r="AN172" s="44">
        <f>+Caudales!$U$6*1000</f>
        <v>1.5919354838709681</v>
      </c>
      <c r="AO172" s="44">
        <f>+AJ172/Caudales!$X$7*'DISTRIBUCION DE CAUDALES'!AN172</f>
        <v>5.1460516902830405E-2</v>
      </c>
      <c r="AP172" s="44">
        <f t="shared" si="188"/>
        <v>1.5507140268533472</v>
      </c>
      <c r="AQ172" s="114">
        <f t="shared" si="195"/>
        <v>1.5007140268533472</v>
      </c>
      <c r="AR172" s="115">
        <f t="shared" si="192"/>
        <v>0.96775678872173598</v>
      </c>
      <c r="AS172" s="50">
        <v>0.05</v>
      </c>
      <c r="AT172" s="119">
        <f t="shared" si="196"/>
        <v>0.47644791666666664</v>
      </c>
      <c r="AU172" s="40">
        <f t="shared" si="190"/>
        <v>1.0242661101866806</v>
      </c>
      <c r="AV172" s="150" t="str">
        <f t="shared" si="193"/>
        <v>La Fuente SI tiene sufiencie oferta para usuarios futuros</v>
      </c>
    </row>
    <row r="173" spans="1:48" x14ac:dyDescent="0.2">
      <c r="A173" s="149">
        <v>22</v>
      </c>
      <c r="B173" s="44">
        <v>209</v>
      </c>
      <c r="C173" s="44" t="s">
        <v>546</v>
      </c>
      <c r="D173" s="44" t="s">
        <v>547</v>
      </c>
      <c r="E173" s="44" t="s">
        <v>548</v>
      </c>
      <c r="F173" s="44" t="s">
        <v>58</v>
      </c>
      <c r="G173" s="44">
        <v>0</v>
      </c>
      <c r="H173" s="99" t="s">
        <v>513</v>
      </c>
      <c r="I173" s="102" t="s">
        <v>467</v>
      </c>
      <c r="J173" s="105">
        <v>12</v>
      </c>
      <c r="K173" s="108" t="s">
        <v>60</v>
      </c>
      <c r="L173" s="44">
        <v>4988924.3446000004</v>
      </c>
      <c r="M173" s="44">
        <v>2284200.0822000001</v>
      </c>
      <c r="N173" s="44">
        <v>1449.72</v>
      </c>
      <c r="O173" s="44">
        <v>0</v>
      </c>
      <c r="P173" s="44">
        <v>0</v>
      </c>
      <c r="Q173" s="44">
        <v>0</v>
      </c>
      <c r="R173" s="44">
        <v>0</v>
      </c>
      <c r="S173" s="44">
        <v>0</v>
      </c>
      <c r="T173" s="44">
        <v>0</v>
      </c>
      <c r="U173" s="44">
        <v>0</v>
      </c>
      <c r="V173" s="44">
        <f t="shared" si="177"/>
        <v>0</v>
      </c>
      <c r="W173" s="44">
        <f t="shared" si="178"/>
        <v>0</v>
      </c>
      <c r="X173" s="44">
        <f t="shared" si="179"/>
        <v>0</v>
      </c>
      <c r="Y173" s="44">
        <f t="shared" si="180"/>
        <v>0</v>
      </c>
      <c r="Z173" s="44">
        <f t="shared" si="181"/>
        <v>0</v>
      </c>
      <c r="AA173" s="44">
        <f t="shared" si="182"/>
        <v>0</v>
      </c>
      <c r="AB173" s="44">
        <f t="shared" si="183"/>
        <v>0</v>
      </c>
      <c r="AC173" s="44" t="s">
        <v>549</v>
      </c>
      <c r="AD173" s="44">
        <v>2</v>
      </c>
      <c r="AE173" s="44">
        <f t="shared" si="184"/>
        <v>0.2</v>
      </c>
      <c r="AF173" s="44">
        <v>5</v>
      </c>
      <c r="AG173" s="44">
        <v>4</v>
      </c>
      <c r="AH173" s="44">
        <f t="shared" si="185"/>
        <v>1.5045138888888887E-2</v>
      </c>
      <c r="AI173" s="44">
        <f t="shared" si="186"/>
        <v>0.2150451388888889</v>
      </c>
      <c r="AJ173" s="44">
        <v>0.44093300000000002</v>
      </c>
      <c r="AK173" s="44">
        <f>+OF!$Q$20</f>
        <v>4.9563406298003071E-2</v>
      </c>
      <c r="AL173" s="45">
        <f t="shared" si="187"/>
        <v>49.563406298003073</v>
      </c>
      <c r="AM173" s="44">
        <f>+AJ173/Caudales!$X$7*'DISTRIBUCION DE CAUDALES'!AL173</f>
        <v>1.6021745437561776</v>
      </c>
      <c r="AN173" s="44">
        <f>+Caudales!$U$6*1000</f>
        <v>1.5919354838709681</v>
      </c>
      <c r="AO173" s="44">
        <f>+AJ173/Caudales!$X$7*'DISTRIBUCION DE CAUDALES'!AN173</f>
        <v>5.1460516902830405E-2</v>
      </c>
      <c r="AP173" s="44">
        <f t="shared" si="188"/>
        <v>1.5507140268533472</v>
      </c>
      <c r="AQ173" s="114">
        <f t="shared" si="195"/>
        <v>1.5007140268533472</v>
      </c>
      <c r="AR173" s="115">
        <f t="shared" si="192"/>
        <v>0.96775678872173598</v>
      </c>
      <c r="AS173" s="50">
        <v>0.05</v>
      </c>
      <c r="AT173" s="119">
        <f t="shared" si="196"/>
        <v>0.52644791666666668</v>
      </c>
      <c r="AU173" s="40">
        <f t="shared" si="190"/>
        <v>0.97426611018668052</v>
      </c>
      <c r="AV173" s="150" t="str">
        <f t="shared" si="193"/>
        <v>La Fuente SI tiene sufiencie oferta para usuarios futuros</v>
      </c>
    </row>
    <row r="174" spans="1:48" x14ac:dyDescent="0.2">
      <c r="A174" s="149">
        <v>25</v>
      </c>
      <c r="B174" s="44">
        <v>215</v>
      </c>
      <c r="C174" s="44" t="s">
        <v>550</v>
      </c>
      <c r="D174" s="44" t="s">
        <v>551</v>
      </c>
      <c r="E174" s="44" t="s">
        <v>552</v>
      </c>
      <c r="F174" s="44" t="s">
        <v>113</v>
      </c>
      <c r="G174" s="44">
        <v>0</v>
      </c>
      <c r="H174" s="99" t="s">
        <v>513</v>
      </c>
      <c r="I174" s="102" t="s">
        <v>467</v>
      </c>
      <c r="J174" s="105">
        <v>13</v>
      </c>
      <c r="K174" s="108" t="s">
        <v>60</v>
      </c>
      <c r="L174" s="44">
        <v>4988948.1688000001</v>
      </c>
      <c r="M174" s="44">
        <v>2284193.8867000001</v>
      </c>
      <c r="N174" s="44">
        <v>1453.21</v>
      </c>
      <c r="O174" s="44">
        <v>0</v>
      </c>
      <c r="P174" s="44">
        <v>0</v>
      </c>
      <c r="Q174" s="44">
        <v>0</v>
      </c>
      <c r="R174" s="44">
        <v>0</v>
      </c>
      <c r="S174" s="44">
        <v>0</v>
      </c>
      <c r="T174" s="44">
        <v>15</v>
      </c>
      <c r="U174" s="44">
        <v>0</v>
      </c>
      <c r="V174" s="44">
        <f t="shared" si="177"/>
        <v>0</v>
      </c>
      <c r="W174" s="44">
        <f t="shared" si="178"/>
        <v>0</v>
      </c>
      <c r="X174" s="44">
        <f t="shared" si="179"/>
        <v>0</v>
      </c>
      <c r="Y174" s="44">
        <f t="shared" si="180"/>
        <v>0</v>
      </c>
      <c r="Z174" s="44">
        <f t="shared" si="181"/>
        <v>0</v>
      </c>
      <c r="AA174" s="44">
        <f t="shared" si="182"/>
        <v>4.1666666666666664E-4</v>
      </c>
      <c r="AB174" s="44">
        <f t="shared" si="183"/>
        <v>0</v>
      </c>
      <c r="AC174" s="44" t="s">
        <v>553</v>
      </c>
      <c r="AD174" s="44">
        <v>3.7</v>
      </c>
      <c r="AE174" s="44">
        <f t="shared" si="184"/>
        <v>0.37000000000000005</v>
      </c>
      <c r="AF174" s="44">
        <v>5</v>
      </c>
      <c r="AG174" s="44">
        <v>10</v>
      </c>
      <c r="AH174" s="44">
        <f t="shared" si="185"/>
        <v>2.1493055555555557E-2</v>
      </c>
      <c r="AI174" s="44">
        <f t="shared" si="186"/>
        <v>0.39190972222222231</v>
      </c>
      <c r="AJ174" s="44">
        <v>0.44093300000000002</v>
      </c>
      <c r="AK174" s="44">
        <f>+OF!$Q$20</f>
        <v>4.9563406298003071E-2</v>
      </c>
      <c r="AL174" s="45">
        <f t="shared" si="187"/>
        <v>49.563406298003073</v>
      </c>
      <c r="AM174" s="44">
        <f>+AJ174/Caudales!$X$7*'DISTRIBUCION DE CAUDALES'!AL174</f>
        <v>1.6021745437561776</v>
      </c>
      <c r="AN174" s="44">
        <f>+Caudales!$U$6*1000</f>
        <v>1.5919354838709681</v>
      </c>
      <c r="AO174" s="44">
        <f>+AJ174/Caudales!$X$7*'DISTRIBUCION DE CAUDALES'!AN174</f>
        <v>5.1460516902830405E-2</v>
      </c>
      <c r="AP174" s="44">
        <f t="shared" si="188"/>
        <v>1.5507140268533472</v>
      </c>
      <c r="AQ174" s="114">
        <f t="shared" si="195"/>
        <v>1.5007140268533472</v>
      </c>
      <c r="AR174" s="115">
        <f t="shared" si="192"/>
        <v>0.96775678872173598</v>
      </c>
      <c r="AS174" s="50">
        <v>0.05</v>
      </c>
      <c r="AT174" s="119">
        <f t="shared" si="196"/>
        <v>0.57644791666666673</v>
      </c>
      <c r="AU174" s="40">
        <f t="shared" si="190"/>
        <v>0.92426611018668048</v>
      </c>
      <c r="AV174" s="150" t="str">
        <f t="shared" si="193"/>
        <v>La Fuente SI tiene sufiencie oferta para usuarios futuros</v>
      </c>
    </row>
    <row r="175" spans="1:48" x14ac:dyDescent="0.2">
      <c r="A175" s="149">
        <v>8</v>
      </c>
      <c r="B175" s="44">
        <v>148</v>
      </c>
      <c r="C175" s="44" t="s">
        <v>554</v>
      </c>
      <c r="D175" s="44" t="s">
        <v>555</v>
      </c>
      <c r="E175" s="44" t="s">
        <v>556</v>
      </c>
      <c r="F175" s="44" t="s">
        <v>113</v>
      </c>
      <c r="G175" s="44">
        <v>0</v>
      </c>
      <c r="H175" s="99" t="s">
        <v>513</v>
      </c>
      <c r="I175" s="102" t="s">
        <v>467</v>
      </c>
      <c r="J175" s="105">
        <v>14</v>
      </c>
      <c r="K175" s="108" t="s">
        <v>60</v>
      </c>
      <c r="L175" s="44">
        <v>4988830.1442</v>
      </c>
      <c r="M175" s="44">
        <v>2284177.2766</v>
      </c>
      <c r="N175" s="44">
        <v>1438.12</v>
      </c>
      <c r="O175" s="44">
        <v>0</v>
      </c>
      <c r="P175" s="44">
        <v>0</v>
      </c>
      <c r="Q175" s="44">
        <v>0</v>
      </c>
      <c r="R175" s="44">
        <v>0</v>
      </c>
      <c r="S175" s="44">
        <v>0</v>
      </c>
      <c r="T175" s="44">
        <v>0</v>
      </c>
      <c r="U175" s="44">
        <v>0</v>
      </c>
      <c r="V175" s="44">
        <f t="shared" si="177"/>
        <v>0</v>
      </c>
      <c r="W175" s="44">
        <f t="shared" si="178"/>
        <v>0</v>
      </c>
      <c r="X175" s="44">
        <f t="shared" si="179"/>
        <v>0</v>
      </c>
      <c r="Y175" s="44">
        <f t="shared" si="180"/>
        <v>0</v>
      </c>
      <c r="Z175" s="44">
        <f t="shared" si="181"/>
        <v>0</v>
      </c>
      <c r="AA175" s="44">
        <f t="shared" si="182"/>
        <v>0</v>
      </c>
      <c r="AB175" s="44">
        <f t="shared" si="183"/>
        <v>0</v>
      </c>
      <c r="AC175" s="44" t="s">
        <v>262</v>
      </c>
      <c r="AD175" s="44">
        <v>0.3</v>
      </c>
      <c r="AE175" s="44">
        <f t="shared" si="184"/>
        <v>0.03</v>
      </c>
      <c r="AF175" s="44">
        <v>8</v>
      </c>
      <c r="AG175" s="44">
        <v>15</v>
      </c>
      <c r="AH175" s="44">
        <f t="shared" si="185"/>
        <v>3.331423611111111E-2</v>
      </c>
      <c r="AI175" s="44">
        <f t="shared" si="186"/>
        <v>6.3314236111111116E-2</v>
      </c>
      <c r="AJ175" s="44">
        <v>0.44093300000000002</v>
      </c>
      <c r="AK175" s="44">
        <f>+OF!$Q$20</f>
        <v>4.9563406298003071E-2</v>
      </c>
      <c r="AL175" s="45">
        <f t="shared" si="187"/>
        <v>49.563406298003073</v>
      </c>
      <c r="AM175" s="44">
        <f>+AJ175/Caudales!$X$7*'DISTRIBUCION DE CAUDALES'!AL175</f>
        <v>1.6021745437561776</v>
      </c>
      <c r="AN175" s="44">
        <f>+Caudales!$U$6*1000</f>
        <v>1.5919354838709681</v>
      </c>
      <c r="AO175" s="44">
        <f>+AJ175/Caudales!$X$7*'DISTRIBUCION DE CAUDALES'!AN175</f>
        <v>5.1460516902830405E-2</v>
      </c>
      <c r="AP175" s="44">
        <f t="shared" si="188"/>
        <v>1.5507140268533472</v>
      </c>
      <c r="AQ175" s="114">
        <f t="shared" si="195"/>
        <v>1.487399790742236</v>
      </c>
      <c r="AR175" s="115">
        <f t="shared" si="192"/>
        <v>0.95917091416295097</v>
      </c>
      <c r="AS175" s="50">
        <f>IF(G175=0,AI175,IF(AI175&lt;G175,AI175,G175))</f>
        <v>6.3314236111111116E-2</v>
      </c>
      <c r="AT175" s="119">
        <f t="shared" si="196"/>
        <v>0.63976215277777781</v>
      </c>
      <c r="AU175" s="40">
        <f t="shared" si="190"/>
        <v>0.84763763796445823</v>
      </c>
      <c r="AV175" s="150" t="str">
        <f t="shared" si="193"/>
        <v>La Fuente SI tiene sufiencie oferta para usuarios futuros</v>
      </c>
    </row>
    <row r="176" spans="1:48" x14ac:dyDescent="0.2">
      <c r="A176" s="149">
        <v>26</v>
      </c>
      <c r="B176" s="44">
        <v>217</v>
      </c>
      <c r="C176" s="44" t="s">
        <v>557</v>
      </c>
      <c r="D176" s="44" t="s">
        <v>558</v>
      </c>
      <c r="E176" s="44" t="s">
        <v>559</v>
      </c>
      <c r="F176" s="44" t="s">
        <v>58</v>
      </c>
      <c r="G176" s="44">
        <v>0</v>
      </c>
      <c r="H176" s="99" t="s">
        <v>513</v>
      </c>
      <c r="I176" s="102" t="s">
        <v>467</v>
      </c>
      <c r="J176" s="105">
        <v>15</v>
      </c>
      <c r="K176" s="108" t="s">
        <v>60</v>
      </c>
      <c r="L176" s="44">
        <v>4988830.1442</v>
      </c>
      <c r="M176" s="44">
        <v>2284177.2766</v>
      </c>
      <c r="N176" s="44">
        <v>1438.12</v>
      </c>
      <c r="O176" s="44">
        <v>0</v>
      </c>
      <c r="P176" s="44">
        <v>0</v>
      </c>
      <c r="Q176" s="44">
        <v>0</v>
      </c>
      <c r="R176" s="44">
        <v>0</v>
      </c>
      <c r="S176" s="44">
        <v>0</v>
      </c>
      <c r="T176" s="44">
        <v>0</v>
      </c>
      <c r="U176" s="44">
        <v>0</v>
      </c>
      <c r="V176" s="44">
        <f t="shared" si="177"/>
        <v>0</v>
      </c>
      <c r="W176" s="44">
        <f t="shared" si="178"/>
        <v>0</v>
      </c>
      <c r="X176" s="44">
        <f t="shared" si="179"/>
        <v>0</v>
      </c>
      <c r="Y176" s="44">
        <f t="shared" si="180"/>
        <v>0</v>
      </c>
      <c r="Z176" s="44">
        <f t="shared" si="181"/>
        <v>0</v>
      </c>
      <c r="AA176" s="44">
        <f t="shared" si="182"/>
        <v>0</v>
      </c>
      <c r="AB176" s="44">
        <f t="shared" si="183"/>
        <v>0</v>
      </c>
      <c r="AC176" s="44" t="s">
        <v>560</v>
      </c>
      <c r="AD176" s="44">
        <v>4</v>
      </c>
      <c r="AE176" s="44">
        <f t="shared" si="184"/>
        <v>0.4</v>
      </c>
      <c r="AF176" s="44">
        <v>0</v>
      </c>
      <c r="AG176" s="44">
        <v>0</v>
      </c>
      <c r="AH176" s="44">
        <f t="shared" si="185"/>
        <v>0</v>
      </c>
      <c r="AI176" s="44">
        <f t="shared" si="186"/>
        <v>0.4</v>
      </c>
      <c r="AJ176" s="44">
        <v>0.44093300000000002</v>
      </c>
      <c r="AK176" s="44">
        <f>+OF!$Q$20</f>
        <v>4.9563406298003071E-2</v>
      </c>
      <c r="AL176" s="45">
        <f t="shared" si="187"/>
        <v>49.563406298003073</v>
      </c>
      <c r="AM176" s="44">
        <f>+AJ176/Caudales!$X$7*'DISTRIBUCION DE CAUDALES'!AL176</f>
        <v>1.6021745437561776</v>
      </c>
      <c r="AN176" s="44">
        <f>+Caudales!$U$6*1000</f>
        <v>1.5919354838709681</v>
      </c>
      <c r="AO176" s="44">
        <f>+AJ176/Caudales!$X$7*'DISTRIBUCION DE CAUDALES'!AN176</f>
        <v>5.1460516902830405E-2</v>
      </c>
      <c r="AP176" s="44">
        <f t="shared" si="188"/>
        <v>1.5507140268533472</v>
      </c>
      <c r="AQ176" s="114">
        <f t="shared" si="195"/>
        <v>1.5007140268533472</v>
      </c>
      <c r="AR176" s="115">
        <f t="shared" si="192"/>
        <v>0.96775678872173598</v>
      </c>
      <c r="AS176" s="50">
        <v>0.05</v>
      </c>
      <c r="AT176" s="119">
        <f t="shared" si="196"/>
        <v>0.68976215277777786</v>
      </c>
      <c r="AU176" s="40">
        <f t="shared" si="190"/>
        <v>0.81095187407556935</v>
      </c>
      <c r="AV176" s="150" t="str">
        <f t="shared" si="193"/>
        <v>La Fuente SI tiene sufiencie oferta para usuarios futuros</v>
      </c>
    </row>
    <row r="177" spans="1:48" x14ac:dyDescent="0.2">
      <c r="A177" s="149">
        <v>10</v>
      </c>
      <c r="B177" s="44">
        <v>152</v>
      </c>
      <c r="C177" s="44" t="s">
        <v>561</v>
      </c>
      <c r="D177" s="44" t="s">
        <v>562</v>
      </c>
      <c r="E177" s="44" t="s">
        <v>563</v>
      </c>
      <c r="F177" s="44" t="s">
        <v>113</v>
      </c>
      <c r="G177" s="44">
        <v>0</v>
      </c>
      <c r="H177" s="99" t="s">
        <v>513</v>
      </c>
      <c r="I177" s="102" t="s">
        <v>467</v>
      </c>
      <c r="J177" s="105">
        <v>16</v>
      </c>
      <c r="K177" s="108" t="s">
        <v>60</v>
      </c>
      <c r="L177" s="44">
        <v>4988760.0761000002</v>
      </c>
      <c r="M177" s="44">
        <v>2284203.2631000001</v>
      </c>
      <c r="N177" s="44">
        <v>1426.84</v>
      </c>
      <c r="O177" s="44">
        <v>0</v>
      </c>
      <c r="P177" s="44">
        <v>0</v>
      </c>
      <c r="Q177" s="44">
        <v>0</v>
      </c>
      <c r="R177" s="44">
        <v>0</v>
      </c>
      <c r="S177" s="44">
        <v>0</v>
      </c>
      <c r="T177" s="44">
        <v>20</v>
      </c>
      <c r="U177" s="44">
        <v>0</v>
      </c>
      <c r="V177" s="44">
        <f t="shared" si="177"/>
        <v>0</v>
      </c>
      <c r="W177" s="44">
        <f t="shared" si="178"/>
        <v>0</v>
      </c>
      <c r="X177" s="44">
        <f t="shared" si="179"/>
        <v>0</v>
      </c>
      <c r="Y177" s="44">
        <f t="shared" si="180"/>
        <v>0</v>
      </c>
      <c r="Z177" s="44">
        <f t="shared" si="181"/>
        <v>0</v>
      </c>
      <c r="AA177" s="44">
        <f t="shared" si="182"/>
        <v>5.5555555555555556E-4</v>
      </c>
      <c r="AB177" s="44">
        <f t="shared" si="183"/>
        <v>0</v>
      </c>
      <c r="AC177" s="44" t="s">
        <v>73</v>
      </c>
      <c r="AD177" s="44">
        <v>3</v>
      </c>
      <c r="AE177" s="44">
        <f t="shared" si="184"/>
        <v>0.30000000000000004</v>
      </c>
      <c r="AF177" s="44">
        <v>10</v>
      </c>
      <c r="AG177" s="44">
        <v>20</v>
      </c>
      <c r="AH177" s="44">
        <f t="shared" si="185"/>
        <v>4.2986111111111114E-2</v>
      </c>
      <c r="AI177" s="44">
        <f t="shared" si="186"/>
        <v>0.34354166666666669</v>
      </c>
      <c r="AJ177" s="44">
        <v>0.44093300000000002</v>
      </c>
      <c r="AK177" s="44">
        <f>+OF!$Q$20</f>
        <v>4.9563406298003071E-2</v>
      </c>
      <c r="AL177" s="45">
        <f t="shared" si="187"/>
        <v>49.563406298003073</v>
      </c>
      <c r="AM177" s="44">
        <f>+AJ177/Caudales!$X$7*'DISTRIBUCION DE CAUDALES'!AL177</f>
        <v>1.6021745437561776</v>
      </c>
      <c r="AN177" s="44">
        <f>+Caudales!$U$6*1000</f>
        <v>1.5919354838709681</v>
      </c>
      <c r="AO177" s="44">
        <f>+AJ177/Caudales!$X$7*'DISTRIBUCION DE CAUDALES'!AN177</f>
        <v>5.1460516902830405E-2</v>
      </c>
      <c r="AP177" s="44">
        <f t="shared" si="188"/>
        <v>1.5507140268533472</v>
      </c>
      <c r="AQ177" s="114">
        <f t="shared" si="195"/>
        <v>1.5007140268533472</v>
      </c>
      <c r="AR177" s="115">
        <f t="shared" si="192"/>
        <v>0.96775678872173598</v>
      </c>
      <c r="AS177" s="50">
        <v>0.05</v>
      </c>
      <c r="AT177" s="119">
        <f t="shared" si="196"/>
        <v>0.7397621527777779</v>
      </c>
      <c r="AU177" s="40">
        <f t="shared" si="190"/>
        <v>0.7609518740755693</v>
      </c>
      <c r="AV177" s="150" t="str">
        <f t="shared" si="193"/>
        <v>La Fuente SI tiene sufiencie oferta para usuarios futuros</v>
      </c>
    </row>
    <row r="178" spans="1:48" x14ac:dyDescent="0.2">
      <c r="A178" s="149">
        <v>75</v>
      </c>
      <c r="B178" s="44">
        <v>509</v>
      </c>
      <c r="C178" s="44" t="s">
        <v>564</v>
      </c>
      <c r="D178" s="44"/>
      <c r="E178" s="44" t="s">
        <v>58</v>
      </c>
      <c r="F178" s="44" t="s">
        <v>58</v>
      </c>
      <c r="G178" s="44">
        <v>0</v>
      </c>
      <c r="H178" s="99" t="s">
        <v>542</v>
      </c>
      <c r="I178" s="102" t="s">
        <v>467</v>
      </c>
      <c r="J178" s="105">
        <v>17</v>
      </c>
      <c r="K178" s="108" t="s">
        <v>60</v>
      </c>
      <c r="L178" s="44">
        <v>4988676.4084000001</v>
      </c>
      <c r="M178" s="44">
        <v>2284246.7025000001</v>
      </c>
      <c r="N178" s="44">
        <v>1408</v>
      </c>
      <c r="O178" s="44">
        <v>0</v>
      </c>
      <c r="P178" s="44">
        <v>0</v>
      </c>
      <c r="Q178" s="44">
        <v>0</v>
      </c>
      <c r="R178" s="44">
        <v>0</v>
      </c>
      <c r="S178" s="44">
        <v>0</v>
      </c>
      <c r="T178" s="44">
        <v>0</v>
      </c>
      <c r="U178" s="44">
        <v>0</v>
      </c>
      <c r="V178" s="44">
        <f t="shared" ref="V178" si="197">+O178*80/86400</f>
        <v>0</v>
      </c>
      <c r="W178" s="44">
        <f t="shared" ref="W178" si="198">+O178*50/86400</f>
        <v>0</v>
      </c>
      <c r="X178" s="44">
        <f t="shared" ref="X178" si="199">+Q178*20/86400</f>
        <v>0</v>
      </c>
      <c r="Y178" s="44">
        <f t="shared" ref="Y178" si="200">(9.6/86400)*R178</f>
        <v>0</v>
      </c>
      <c r="Z178" s="44">
        <f t="shared" ref="Z178" si="201">(7/86400)*S178</f>
        <v>0</v>
      </c>
      <c r="AA178" s="44">
        <f t="shared" ref="AA178" si="202">(2.4/86400)*T178</f>
        <v>0</v>
      </c>
      <c r="AB178" s="44">
        <f t="shared" ref="AB178" si="203">(2.4/86400)*U178</f>
        <v>0</v>
      </c>
      <c r="AC178" s="44"/>
      <c r="AD178" s="44">
        <v>0</v>
      </c>
      <c r="AE178" s="44">
        <f t="shared" ref="AE178" si="204">0.1*AD178</f>
        <v>0</v>
      </c>
      <c r="AF178" s="44">
        <v>1</v>
      </c>
      <c r="AG178" s="44">
        <v>0</v>
      </c>
      <c r="AH178" s="44">
        <f t="shared" ref="AH178" si="205">(AF178+(AG178*0.5)  )*185.7/86400</f>
        <v>2.1493055555555553E-3</v>
      </c>
      <c r="AI178" s="44">
        <f t="shared" ref="AI178" si="206">+V178+W178+X178+Y178+Z178+AA178+AB178+AE178+AH178</f>
        <v>2.1493055555555553E-3</v>
      </c>
      <c r="AJ178" s="44">
        <v>0.44093300000000002</v>
      </c>
      <c r="AK178" s="44">
        <f>+OF!$Q$20</f>
        <v>4.9563406298003071E-2</v>
      </c>
      <c r="AL178" s="45">
        <f t="shared" ref="AL178" si="207">+AK178*1000</f>
        <v>49.563406298003073</v>
      </c>
      <c r="AM178" s="44">
        <f>+AJ178/Caudales!$X$7*'DISTRIBUCION DE CAUDALES'!AL178</f>
        <v>1.6021745437561776</v>
      </c>
      <c r="AN178" s="44">
        <f>+Caudales!$U$6*1000</f>
        <v>1.5919354838709681</v>
      </c>
      <c r="AO178" s="44">
        <f>+AJ178/Caudales!$X$7*'DISTRIBUCION DE CAUDALES'!AN178</f>
        <v>5.1460516902830405E-2</v>
      </c>
      <c r="AP178" s="44">
        <f t="shared" ref="AP178" si="208">+AM178-AO178</f>
        <v>1.5507140268533472</v>
      </c>
      <c r="AQ178" s="114">
        <f t="shared" si="195"/>
        <v>1.5485647212977918</v>
      </c>
      <c r="AR178" s="115">
        <f t="shared" si="192"/>
        <v>0.99861398973741355</v>
      </c>
      <c r="AS178" s="50">
        <f>IF(G178=0,AI178,IF(AI178&lt;G178,AI178,G178))</f>
        <v>2.1493055555555553E-3</v>
      </c>
      <c r="AT178" s="119">
        <f t="shared" si="196"/>
        <v>0.7419114583333335</v>
      </c>
      <c r="AU178" s="40">
        <f t="shared" si="190"/>
        <v>0.80665326296445827</v>
      </c>
      <c r="AV178" s="150" t="str">
        <f t="shared" si="193"/>
        <v>La Fuente SI tiene sufiencie oferta para usuarios futuros</v>
      </c>
    </row>
    <row r="179" spans="1:48" x14ac:dyDescent="0.2">
      <c r="A179" s="149">
        <v>3</v>
      </c>
      <c r="B179" s="44">
        <v>137</v>
      </c>
      <c r="C179" s="44" t="s">
        <v>565</v>
      </c>
      <c r="D179" s="44" t="s">
        <v>566</v>
      </c>
      <c r="E179" s="44" t="s">
        <v>567</v>
      </c>
      <c r="F179" s="44" t="s">
        <v>113</v>
      </c>
      <c r="G179" s="44">
        <v>0</v>
      </c>
      <c r="H179" s="99" t="s">
        <v>542</v>
      </c>
      <c r="I179" s="102" t="s">
        <v>467</v>
      </c>
      <c r="J179" s="105">
        <v>18</v>
      </c>
      <c r="K179" s="108" t="s">
        <v>60</v>
      </c>
      <c r="L179" s="44">
        <v>4988496.3108000001</v>
      </c>
      <c r="M179" s="44">
        <v>2283997.4350000001</v>
      </c>
      <c r="N179" s="44">
        <v>1469.07</v>
      </c>
      <c r="O179" s="44">
        <v>0</v>
      </c>
      <c r="P179" s="44">
        <v>0</v>
      </c>
      <c r="Q179" s="44">
        <v>0</v>
      </c>
      <c r="R179" s="44">
        <v>0</v>
      </c>
      <c r="S179" s="44">
        <v>0</v>
      </c>
      <c r="T179" s="44">
        <v>0</v>
      </c>
      <c r="U179" s="44">
        <v>0</v>
      </c>
      <c r="V179" s="44">
        <f t="shared" ref="V179:V194" si="209">+O179*80/86400</f>
        <v>0</v>
      </c>
      <c r="W179" s="44">
        <f t="shared" ref="W179:W194" si="210">+O179*50/86400</f>
        <v>0</v>
      </c>
      <c r="X179" s="44">
        <f t="shared" ref="X179:X194" si="211">+Q179*20/86400</f>
        <v>0</v>
      </c>
      <c r="Y179" s="44">
        <f t="shared" ref="Y179:Y194" si="212">(9.6/86400)*R179</f>
        <v>0</v>
      </c>
      <c r="Z179" s="44">
        <f t="shared" ref="Z179:Z194" si="213">(7/86400)*S179</f>
        <v>0</v>
      </c>
      <c r="AA179" s="44">
        <f t="shared" ref="AA179:AA194" si="214">(2.4/86400)*T179</f>
        <v>0</v>
      </c>
      <c r="AB179" s="44">
        <f t="shared" ref="AB179:AB194" si="215">(2.4/86400)*U179</f>
        <v>0</v>
      </c>
      <c r="AC179" s="44" t="s">
        <v>262</v>
      </c>
      <c r="AD179" s="44">
        <v>2.2999999999999998</v>
      </c>
      <c r="AE179" s="44">
        <f t="shared" ref="AE179:AE222" si="216">0.1*AD179</f>
        <v>0.22999999999999998</v>
      </c>
      <c r="AF179" s="44">
        <v>2</v>
      </c>
      <c r="AG179" s="44">
        <v>5</v>
      </c>
      <c r="AH179" s="44">
        <f t="shared" ref="AH179:AH222" si="217">(AF179+(AG179*0.5)  )*185.7/86400</f>
        <v>9.6718749999999999E-3</v>
      </c>
      <c r="AI179" s="44">
        <f t="shared" ref="AI179:AI222" si="218">+V179+W179+X179+Y179+Z179+AA179+AB179+AE179+AH179</f>
        <v>0.23967187499999998</v>
      </c>
      <c r="AJ179" s="44">
        <v>0.44093300000000002</v>
      </c>
      <c r="AK179" s="44">
        <f>+OF!$Q$20</f>
        <v>4.9563406298003071E-2</v>
      </c>
      <c r="AL179" s="45">
        <f t="shared" ref="AL179:AL222" si="219">+AK179*1000</f>
        <v>49.563406298003073</v>
      </c>
      <c r="AM179" s="44">
        <f>+AJ179/Caudales!$X$7*'DISTRIBUCION DE CAUDALES'!AL179</f>
        <v>1.6021745437561776</v>
      </c>
      <c r="AN179" s="44">
        <f>+Caudales!$U$6*1000</f>
        <v>1.5919354838709681</v>
      </c>
      <c r="AO179" s="44">
        <f>+AJ179/Caudales!$X$7*'DISTRIBUCION DE CAUDALES'!AN179</f>
        <v>5.1460516902830405E-2</v>
      </c>
      <c r="AP179" s="44">
        <f>+AM179-AO179</f>
        <v>1.5507140268533472</v>
      </c>
      <c r="AQ179" s="114">
        <f t="shared" si="195"/>
        <v>1.5007140268533472</v>
      </c>
      <c r="AR179" s="115">
        <f t="shared" si="192"/>
        <v>0.96775678872173598</v>
      </c>
      <c r="AS179" s="50">
        <v>0.05</v>
      </c>
      <c r="AT179" s="119">
        <f t="shared" si="196"/>
        <v>0.79191145833333354</v>
      </c>
      <c r="AU179" s="40">
        <f t="shared" si="190"/>
        <v>0.70880256852001366</v>
      </c>
      <c r="AV179" s="150" t="str">
        <f t="shared" si="193"/>
        <v>La Fuente SI tiene sufiencie oferta para usuarios futuros</v>
      </c>
    </row>
    <row r="180" spans="1:48" ht="13.5" thickBot="1" x14ac:dyDescent="0.25">
      <c r="A180" s="151">
        <v>55</v>
      </c>
      <c r="B180" s="152">
        <v>387</v>
      </c>
      <c r="C180" s="152" t="s">
        <v>568</v>
      </c>
      <c r="D180" s="152" t="s">
        <v>569</v>
      </c>
      <c r="E180" s="152" t="s">
        <v>58</v>
      </c>
      <c r="F180" s="152" t="s">
        <v>51</v>
      </c>
      <c r="G180" s="152">
        <v>0</v>
      </c>
      <c r="H180" s="153" t="s">
        <v>542</v>
      </c>
      <c r="I180" s="154" t="s">
        <v>467</v>
      </c>
      <c r="J180" s="155">
        <v>19</v>
      </c>
      <c r="K180" s="156" t="s">
        <v>60</v>
      </c>
      <c r="L180" s="152">
        <v>4988305.0873999996</v>
      </c>
      <c r="M180" s="152">
        <v>2283471.2313000001</v>
      </c>
      <c r="N180" s="152">
        <v>0</v>
      </c>
      <c r="O180" s="152">
        <v>0</v>
      </c>
      <c r="P180" s="152">
        <v>0</v>
      </c>
      <c r="Q180" s="152">
        <v>0</v>
      </c>
      <c r="R180" s="152">
        <v>0</v>
      </c>
      <c r="S180" s="152">
        <v>0</v>
      </c>
      <c r="T180" s="152">
        <v>0</v>
      </c>
      <c r="U180" s="152">
        <v>0</v>
      </c>
      <c r="V180" s="152">
        <f t="shared" si="209"/>
        <v>0</v>
      </c>
      <c r="W180" s="152">
        <f t="shared" si="210"/>
        <v>0</v>
      </c>
      <c r="X180" s="152">
        <f t="shared" si="211"/>
        <v>0</v>
      </c>
      <c r="Y180" s="152">
        <f t="shared" si="212"/>
        <v>0</v>
      </c>
      <c r="Z180" s="152">
        <f t="shared" si="213"/>
        <v>0</v>
      </c>
      <c r="AA180" s="152">
        <f t="shared" si="214"/>
        <v>0</v>
      </c>
      <c r="AB180" s="152">
        <f t="shared" si="215"/>
        <v>0</v>
      </c>
      <c r="AC180" s="152" t="s">
        <v>58</v>
      </c>
      <c r="AD180" s="152">
        <v>0</v>
      </c>
      <c r="AE180" s="152">
        <f t="shared" si="216"/>
        <v>0</v>
      </c>
      <c r="AF180" s="152">
        <v>3</v>
      </c>
      <c r="AG180" s="152">
        <v>2</v>
      </c>
      <c r="AH180" s="152">
        <f t="shared" si="217"/>
        <v>8.5972222222222214E-3</v>
      </c>
      <c r="AI180" s="152">
        <f t="shared" si="218"/>
        <v>8.5972222222222214E-3</v>
      </c>
      <c r="AJ180" s="152">
        <v>0.44093300000000002</v>
      </c>
      <c r="AK180" s="152">
        <f>+OF!$Q$20</f>
        <v>4.9563406298003071E-2</v>
      </c>
      <c r="AL180" s="158">
        <f t="shared" si="219"/>
        <v>49.563406298003073</v>
      </c>
      <c r="AM180" s="152">
        <f>+AJ180/Caudales!$X$7*'DISTRIBUCION DE CAUDALES'!AL180</f>
        <v>1.6021745437561776</v>
      </c>
      <c r="AN180" s="152">
        <f>+Caudales!$U$6*1000</f>
        <v>1.5919354838709681</v>
      </c>
      <c r="AO180" s="152">
        <f>+AJ180/Caudales!$X$7*'DISTRIBUCION DE CAUDALES'!AN180</f>
        <v>5.1460516902830405E-2</v>
      </c>
      <c r="AP180" s="152">
        <f>+AM180-AO180</f>
        <v>1.5507140268533472</v>
      </c>
      <c r="AQ180" s="159">
        <f t="shared" si="195"/>
        <v>1.5421168046311251</v>
      </c>
      <c r="AR180" s="160">
        <f t="shared" si="192"/>
        <v>0.99445595894965411</v>
      </c>
      <c r="AS180" s="161">
        <f t="shared" ref="AS180:AS197" si="220">IF(G180=0,AI180,IF(AI180&lt;G180,AI180,G180))</f>
        <v>8.5972222222222214E-3</v>
      </c>
      <c r="AT180" s="162">
        <f t="shared" si="196"/>
        <v>0.8005086805555558</v>
      </c>
      <c r="AU180" s="233">
        <f t="shared" si="190"/>
        <v>0.74160812407556931</v>
      </c>
      <c r="AV180" s="164" t="str">
        <f t="shared" si="193"/>
        <v>La Fuente SI tiene sufiencie oferta para usuarios futuros</v>
      </c>
    </row>
    <row r="181" spans="1:48" x14ac:dyDescent="0.2">
      <c r="A181" s="125">
        <v>40</v>
      </c>
      <c r="B181" s="125">
        <v>318</v>
      </c>
      <c r="C181" s="125" t="s">
        <v>570</v>
      </c>
      <c r="D181" s="125" t="s">
        <v>571</v>
      </c>
      <c r="E181" s="125" t="s">
        <v>572</v>
      </c>
      <c r="F181" s="125" t="s">
        <v>302</v>
      </c>
      <c r="G181" s="125">
        <v>0.112</v>
      </c>
      <c r="H181" s="126" t="s">
        <v>237</v>
      </c>
      <c r="I181" s="127" t="s">
        <v>467</v>
      </c>
      <c r="J181" s="128">
        <v>1</v>
      </c>
      <c r="K181" s="129" t="s">
        <v>60</v>
      </c>
      <c r="L181" s="125">
        <v>4991670.5981999999</v>
      </c>
      <c r="M181" s="125">
        <v>2287783.5723000001</v>
      </c>
      <c r="N181" s="125">
        <v>1454</v>
      </c>
      <c r="O181" s="125">
        <v>0</v>
      </c>
      <c r="P181" s="125">
        <v>0</v>
      </c>
      <c r="Q181" s="125">
        <v>0</v>
      </c>
      <c r="R181" s="125">
        <v>0</v>
      </c>
      <c r="S181" s="125">
        <v>0</v>
      </c>
      <c r="T181" s="125">
        <v>25</v>
      </c>
      <c r="U181" s="125">
        <v>0</v>
      </c>
      <c r="V181" s="125">
        <f t="shared" si="209"/>
        <v>0</v>
      </c>
      <c r="W181" s="125">
        <f t="shared" si="210"/>
        <v>0</v>
      </c>
      <c r="X181" s="125">
        <f t="shared" si="211"/>
        <v>0</v>
      </c>
      <c r="Y181" s="125">
        <f t="shared" si="212"/>
        <v>0</v>
      </c>
      <c r="Z181" s="125">
        <f t="shared" si="213"/>
        <v>0</v>
      </c>
      <c r="AA181" s="125">
        <f t="shared" si="214"/>
        <v>6.9444444444444436E-4</v>
      </c>
      <c r="AB181" s="125">
        <f t="shared" si="215"/>
        <v>0</v>
      </c>
      <c r="AC181" s="125" t="s">
        <v>573</v>
      </c>
      <c r="AD181" s="125">
        <v>0.5</v>
      </c>
      <c r="AE181" s="125">
        <f t="shared" si="216"/>
        <v>0.05</v>
      </c>
      <c r="AF181" s="125">
        <v>3</v>
      </c>
      <c r="AG181" s="125">
        <v>7</v>
      </c>
      <c r="AH181" s="125">
        <f t="shared" si="217"/>
        <v>1.3970486111111111E-2</v>
      </c>
      <c r="AI181" s="125">
        <f t="shared" si="218"/>
        <v>6.4664930555555555E-2</v>
      </c>
      <c r="AJ181" s="125">
        <v>1.806335</v>
      </c>
      <c r="AK181" s="125">
        <f>+OF!$Q$20</f>
        <v>4.9563406298003071E-2</v>
      </c>
      <c r="AL181" s="130">
        <f t="shared" si="219"/>
        <v>49.563406298003073</v>
      </c>
      <c r="AM181" s="125">
        <f>+AJ181/Caudales!$X$7*'DISTRIBUCION DE CAUDALES'!AL181</f>
        <v>6.5635004739854246</v>
      </c>
      <c r="AN181" s="125">
        <f>+Caudales!$U$6*1000</f>
        <v>1.5919354838709681</v>
      </c>
      <c r="AO181" s="125">
        <f>+AJ181/Caudales!$X$7*'DISTRIBUCION DE CAUDALES'!AN181</f>
        <v>0.21081418900303256</v>
      </c>
      <c r="AP181" s="130">
        <f>+AM181-AO181+AU75</f>
        <v>227.25495613501022</v>
      </c>
      <c r="AQ181" s="131">
        <f>+AP181-AS181</f>
        <v>227.19029120445467</v>
      </c>
      <c r="AR181" s="173">
        <f>+AQ181/AP181</f>
        <v>0.99971545205589651</v>
      </c>
      <c r="AS181" s="132">
        <f t="shared" si="220"/>
        <v>6.4664930555555555E-2</v>
      </c>
      <c r="AT181" s="174">
        <f>+AS181+AT147+AT144+AT132+AT125+AT100+AT85+AT77+AT75</f>
        <v>29.164216898148151</v>
      </c>
      <c r="AU181" s="134">
        <f t="shared" ref="AU181:AU212" si="221">+AQ181-AT181</f>
        <v>198.02607430630653</v>
      </c>
      <c r="AV181" s="125" t="str">
        <f>IF(AU181&gt;AO181,"La Fuente SI tiene sufiencie oferta para usuarios futuros", "La Fuente NO tiene sufiencie oferta para usuarios futuros")</f>
        <v>La Fuente SI tiene sufiencie oferta para usuarios futuros</v>
      </c>
    </row>
    <row r="182" spans="1:48" x14ac:dyDescent="0.2">
      <c r="A182" s="44">
        <v>39</v>
      </c>
      <c r="B182" s="44">
        <v>316</v>
      </c>
      <c r="C182" s="44" t="s">
        <v>574</v>
      </c>
      <c r="D182" s="44" t="s">
        <v>575</v>
      </c>
      <c r="E182" s="44" t="s">
        <v>58</v>
      </c>
      <c r="F182" s="44" t="s">
        <v>96</v>
      </c>
      <c r="G182" s="44">
        <v>0.112</v>
      </c>
      <c r="H182" s="99" t="s">
        <v>237</v>
      </c>
      <c r="I182" s="102" t="s">
        <v>467</v>
      </c>
      <c r="J182" s="105">
        <v>2</v>
      </c>
      <c r="K182" s="108" t="s">
        <v>60</v>
      </c>
      <c r="L182" s="44">
        <v>4991639.6924999999</v>
      </c>
      <c r="M182" s="44">
        <v>2287527.2026999998</v>
      </c>
      <c r="N182" s="44">
        <v>1454</v>
      </c>
      <c r="O182" s="44">
        <v>0</v>
      </c>
      <c r="P182" s="44">
        <v>0</v>
      </c>
      <c r="Q182" s="44">
        <v>0</v>
      </c>
      <c r="R182" s="44">
        <v>0</v>
      </c>
      <c r="S182" s="44">
        <v>0</v>
      </c>
      <c r="T182" s="44">
        <v>0</v>
      </c>
      <c r="U182" s="44">
        <v>0</v>
      </c>
      <c r="V182" s="44">
        <f t="shared" si="209"/>
        <v>0</v>
      </c>
      <c r="W182" s="44">
        <f t="shared" si="210"/>
        <v>0</v>
      </c>
      <c r="X182" s="44">
        <f t="shared" si="211"/>
        <v>0</v>
      </c>
      <c r="Y182" s="44">
        <f t="shared" si="212"/>
        <v>0</v>
      </c>
      <c r="Z182" s="44">
        <f t="shared" si="213"/>
        <v>0</v>
      </c>
      <c r="AA182" s="44">
        <f t="shared" si="214"/>
        <v>0</v>
      </c>
      <c r="AB182" s="44">
        <f t="shared" si="215"/>
        <v>0</v>
      </c>
      <c r="AC182" s="44" t="s">
        <v>262</v>
      </c>
      <c r="AD182" s="44">
        <v>0</v>
      </c>
      <c r="AE182" s="44">
        <f t="shared" si="216"/>
        <v>0</v>
      </c>
      <c r="AF182" s="44">
        <v>4</v>
      </c>
      <c r="AG182" s="44">
        <v>12</v>
      </c>
      <c r="AH182" s="44">
        <f t="shared" si="217"/>
        <v>2.1493055555555557E-2</v>
      </c>
      <c r="AI182" s="44">
        <f t="shared" si="218"/>
        <v>2.1493055555555557E-2</v>
      </c>
      <c r="AJ182" s="44">
        <v>1.806335</v>
      </c>
      <c r="AK182" s="44">
        <f>+OF!$Q$20</f>
        <v>4.9563406298003071E-2</v>
      </c>
      <c r="AL182" s="45">
        <f t="shared" si="219"/>
        <v>49.563406298003073</v>
      </c>
      <c r="AM182" s="44">
        <f>+AJ182/Caudales!$X$7*'DISTRIBUCION DE CAUDALES'!AL182</f>
        <v>6.5635004739854246</v>
      </c>
      <c r="AN182" s="44">
        <f>+Caudales!$U$6*1000</f>
        <v>1.5919354838709681</v>
      </c>
      <c r="AO182" s="44">
        <f>+AJ182/Caudales!$X$7*'DISTRIBUCION DE CAUDALES'!AN182</f>
        <v>0.21081418900303256</v>
      </c>
      <c r="AP182" s="45">
        <f>+AM182-AO182+AU181</f>
        <v>204.37876059128891</v>
      </c>
      <c r="AQ182" s="114">
        <f>+AP182-AS182</f>
        <v>204.35726753573334</v>
      </c>
      <c r="AR182" s="115">
        <f>+AQ182/AP182</f>
        <v>0.99989483713721827</v>
      </c>
      <c r="AS182" s="50">
        <f t="shared" si="220"/>
        <v>2.1493055555555557E-2</v>
      </c>
      <c r="AT182" s="119">
        <f>+AS182+AT181</f>
        <v>29.185709953703707</v>
      </c>
      <c r="AU182" s="40">
        <f t="shared" si="221"/>
        <v>175.17155758202964</v>
      </c>
      <c r="AV182" s="44" t="str">
        <f>IF(AU182&gt;AO182,"La Fuente SI tiene sufiencie oferta para usuarios futuros", "La Fuente NO tiene sufiencie oferta para usuarios futuros")</f>
        <v>La Fuente SI tiene sufiencie oferta para usuarios futuros</v>
      </c>
    </row>
    <row r="183" spans="1:48" x14ac:dyDescent="0.2">
      <c r="A183" s="44">
        <v>52</v>
      </c>
      <c r="B183" s="44">
        <v>378</v>
      </c>
      <c r="C183" s="44" t="s">
        <v>576</v>
      </c>
      <c r="D183" s="44" t="s">
        <v>486</v>
      </c>
      <c r="E183" s="44" t="s">
        <v>58</v>
      </c>
      <c r="F183" s="44" t="s">
        <v>51</v>
      </c>
      <c r="G183" s="44">
        <v>0.318</v>
      </c>
      <c r="H183" s="99" t="s">
        <v>237</v>
      </c>
      <c r="I183" s="102" t="s">
        <v>467</v>
      </c>
      <c r="J183" s="105">
        <v>3</v>
      </c>
      <c r="K183" s="108" t="s">
        <v>204</v>
      </c>
      <c r="L183" s="44">
        <v>4990765.5656000003</v>
      </c>
      <c r="M183" s="44">
        <v>2287085.5129</v>
      </c>
      <c r="N183" s="44">
        <v>1442</v>
      </c>
      <c r="O183" s="44">
        <v>0</v>
      </c>
      <c r="P183" s="44">
        <v>0</v>
      </c>
      <c r="Q183" s="44">
        <v>0</v>
      </c>
      <c r="R183" s="44">
        <v>0</v>
      </c>
      <c r="S183" s="44">
        <v>0</v>
      </c>
      <c r="T183" s="44">
        <v>12</v>
      </c>
      <c r="U183" s="44">
        <v>0</v>
      </c>
      <c r="V183" s="44">
        <f t="shared" si="209"/>
        <v>0</v>
      </c>
      <c r="W183" s="44">
        <f t="shared" si="210"/>
        <v>0</v>
      </c>
      <c r="X183" s="44">
        <f t="shared" si="211"/>
        <v>0</v>
      </c>
      <c r="Y183" s="44">
        <f t="shared" si="212"/>
        <v>0</v>
      </c>
      <c r="Z183" s="44">
        <f t="shared" si="213"/>
        <v>0</v>
      </c>
      <c r="AA183" s="44">
        <f t="shared" si="214"/>
        <v>3.3333333333333332E-4</v>
      </c>
      <c r="AB183" s="44">
        <f t="shared" si="215"/>
        <v>0</v>
      </c>
      <c r="AC183" s="44" t="s">
        <v>577</v>
      </c>
      <c r="AD183" s="44">
        <v>3</v>
      </c>
      <c r="AE183" s="44">
        <f t="shared" si="216"/>
        <v>0.30000000000000004</v>
      </c>
      <c r="AF183" s="44">
        <v>6</v>
      </c>
      <c r="AG183" s="44">
        <v>3</v>
      </c>
      <c r="AH183" s="44">
        <f t="shared" si="217"/>
        <v>1.6119791666666668E-2</v>
      </c>
      <c r="AI183" s="44">
        <f t="shared" si="218"/>
        <v>0.31645312500000006</v>
      </c>
      <c r="AJ183" s="44">
        <v>5.6374089999999999</v>
      </c>
      <c r="AK183" s="44">
        <f>+OF!$Q$20</f>
        <v>4.9563406298003071E-2</v>
      </c>
      <c r="AL183" s="45">
        <f t="shared" si="219"/>
        <v>49.563406298003073</v>
      </c>
      <c r="AM183" s="44">
        <f>+AJ183/Caudales!$X$7*'DISTRIBUCION DE CAUDALES'!AL183</f>
        <v>20.484094391986922</v>
      </c>
      <c r="AN183" s="44">
        <f>+Caudales!$U$6*1000</f>
        <v>1.5919354838709681</v>
      </c>
      <c r="AO183" s="44">
        <f>+AJ183/Caudales!$X$7*'DISTRIBUCION DE CAUDALES'!AN183</f>
        <v>0.65793211470374924</v>
      </c>
      <c r="AP183" s="45">
        <f>+AM183-AO183+AU182</f>
        <v>194.99771985931281</v>
      </c>
      <c r="AQ183" s="114">
        <f>+AP183-AS183</f>
        <v>194.6812667343128</v>
      </c>
      <c r="AR183" s="115">
        <f>+AQ183/AP183</f>
        <v>0.99837714448544157</v>
      </c>
      <c r="AS183" s="50">
        <f t="shared" si="220"/>
        <v>0.31645312500000006</v>
      </c>
      <c r="AT183" s="119">
        <f>+AS183+AT182</f>
        <v>29.502163078703706</v>
      </c>
      <c r="AU183" s="40">
        <f t="shared" si="221"/>
        <v>165.17910365560908</v>
      </c>
      <c r="AV183" s="44" t="str">
        <f>IF(AU183&gt;AO183,"La Fuente SI tiene sufiencie oferta para usuarios futuros", "La Fuente NO tiene sufiencie oferta para usuarios futuros")</f>
        <v>La Fuente SI tiene sufiencie oferta para usuarios futuros</v>
      </c>
    </row>
    <row r="184" spans="1:48" x14ac:dyDescent="0.2">
      <c r="A184" s="44">
        <v>53</v>
      </c>
      <c r="B184" s="44">
        <v>379</v>
      </c>
      <c r="C184" s="44" t="s">
        <v>578</v>
      </c>
      <c r="D184" s="44" t="s">
        <v>486</v>
      </c>
      <c r="E184" s="44" t="s">
        <v>58</v>
      </c>
      <c r="F184" s="44" t="s">
        <v>302</v>
      </c>
      <c r="G184" s="44">
        <v>0.156</v>
      </c>
      <c r="H184" s="99" t="s">
        <v>237</v>
      </c>
      <c r="I184" s="102" t="s">
        <v>467</v>
      </c>
      <c r="J184" s="105">
        <v>4</v>
      </c>
      <c r="K184" s="108" t="s">
        <v>204</v>
      </c>
      <c r="L184" s="44">
        <v>4990664.3355999999</v>
      </c>
      <c r="M184" s="44">
        <v>2286934.8744999999</v>
      </c>
      <c r="N184" s="44">
        <v>1437</v>
      </c>
      <c r="O184" s="44">
        <v>0</v>
      </c>
      <c r="P184" s="44">
        <v>0</v>
      </c>
      <c r="Q184" s="44">
        <v>0</v>
      </c>
      <c r="R184" s="44">
        <v>0</v>
      </c>
      <c r="S184" s="44">
        <v>0</v>
      </c>
      <c r="T184" s="44">
        <v>5</v>
      </c>
      <c r="U184" s="44">
        <v>0</v>
      </c>
      <c r="V184" s="44">
        <f t="shared" si="209"/>
        <v>0</v>
      </c>
      <c r="W184" s="44">
        <f t="shared" si="210"/>
        <v>0</v>
      </c>
      <c r="X184" s="44">
        <f t="shared" si="211"/>
        <v>0</v>
      </c>
      <c r="Y184" s="44">
        <f t="shared" si="212"/>
        <v>0</v>
      </c>
      <c r="Z184" s="44">
        <f t="shared" si="213"/>
        <v>0</v>
      </c>
      <c r="AA184" s="44">
        <f t="shared" si="214"/>
        <v>1.3888888888888889E-4</v>
      </c>
      <c r="AB184" s="44">
        <f t="shared" si="215"/>
        <v>0</v>
      </c>
      <c r="AC184" s="44" t="s">
        <v>225</v>
      </c>
      <c r="AD184" s="44">
        <v>1</v>
      </c>
      <c r="AE184" s="44">
        <f t="shared" si="216"/>
        <v>0.1</v>
      </c>
      <c r="AF184" s="44">
        <v>1</v>
      </c>
      <c r="AG184" s="44">
        <v>3</v>
      </c>
      <c r="AH184" s="44">
        <f t="shared" si="217"/>
        <v>5.3732638888888892E-3</v>
      </c>
      <c r="AI184" s="44">
        <f t="shared" si="218"/>
        <v>0.10551215277777778</v>
      </c>
      <c r="AJ184" s="44">
        <v>5.6374089999999999</v>
      </c>
      <c r="AK184" s="44">
        <f>+OF!$Q$20</f>
        <v>4.9563406298003071E-2</v>
      </c>
      <c r="AL184" s="45">
        <f t="shared" si="219"/>
        <v>49.563406298003073</v>
      </c>
      <c r="AM184" s="44">
        <f>+AJ184/Caudales!$X$7*'DISTRIBUCION DE CAUDALES'!AL184</f>
        <v>20.484094391986922</v>
      </c>
      <c r="AN184" s="44">
        <f>+Caudales!$U$6*1000</f>
        <v>1.5919354838709681</v>
      </c>
      <c r="AO184" s="44">
        <f>+AJ184/Caudales!$X$7*'DISTRIBUCION DE CAUDALES'!AN184</f>
        <v>0.65793211470374924</v>
      </c>
      <c r="AP184" s="45">
        <f t="shared" ref="AP184:AP223" si="222">+AM184-AO184+AU183</f>
        <v>185.00526593289226</v>
      </c>
      <c r="AQ184" s="114">
        <f t="shared" ref="AQ184:AQ221" si="223">+AP184-AS184</f>
        <v>184.89975378011448</v>
      </c>
      <c r="AR184" s="115">
        <f t="shared" ref="AR184:AR221" si="224">+AQ184/AP184</f>
        <v>0.99942968027290613</v>
      </c>
      <c r="AS184" s="50">
        <f t="shared" si="220"/>
        <v>0.10551215277777778</v>
      </c>
      <c r="AT184" s="119">
        <f t="shared" ref="AT184:AT194" si="225">+AS184+AT183</f>
        <v>29.607675231481483</v>
      </c>
      <c r="AU184" s="40">
        <f t="shared" si="221"/>
        <v>155.29207854863299</v>
      </c>
      <c r="AV184" s="44" t="str">
        <f t="shared" ref="AV184:AV223" si="226">IF(AU184&gt;AO184,"La Fuente SI tiene sufiencie oferta para usuarios futuros", "La Fuente NO tiene sufiencie oferta para usuarios futuros")</f>
        <v>La Fuente SI tiene sufiencie oferta para usuarios futuros</v>
      </c>
    </row>
    <row r="185" spans="1:48" x14ac:dyDescent="0.2">
      <c r="A185" s="44">
        <v>57</v>
      </c>
      <c r="B185" s="44">
        <v>390</v>
      </c>
      <c r="C185" s="44" t="s">
        <v>579</v>
      </c>
      <c r="D185" s="44" t="s">
        <v>580</v>
      </c>
      <c r="E185" s="44" t="s">
        <v>581</v>
      </c>
      <c r="F185" s="44" t="s">
        <v>302</v>
      </c>
      <c r="G185" s="44">
        <v>0.16900000000000001</v>
      </c>
      <c r="H185" s="99" t="s">
        <v>237</v>
      </c>
      <c r="I185" s="102" t="s">
        <v>467</v>
      </c>
      <c r="J185" s="105">
        <v>5</v>
      </c>
      <c r="K185" s="108" t="s">
        <v>60</v>
      </c>
      <c r="L185" s="44">
        <v>4990589.2860000003</v>
      </c>
      <c r="M185" s="44">
        <v>2286879.0896000001</v>
      </c>
      <c r="N185" s="44">
        <v>1441</v>
      </c>
      <c r="O185" s="44">
        <v>0</v>
      </c>
      <c r="P185" s="44">
        <v>0</v>
      </c>
      <c r="Q185" s="44">
        <v>0</v>
      </c>
      <c r="R185" s="44">
        <v>0</v>
      </c>
      <c r="S185" s="44">
        <v>0</v>
      </c>
      <c r="T185" s="44">
        <v>0</v>
      </c>
      <c r="U185" s="44">
        <v>0</v>
      </c>
      <c r="V185" s="44">
        <f t="shared" si="209"/>
        <v>0</v>
      </c>
      <c r="W185" s="44">
        <f t="shared" si="210"/>
        <v>0</v>
      </c>
      <c r="X185" s="44">
        <f t="shared" si="211"/>
        <v>0</v>
      </c>
      <c r="Y185" s="44">
        <f t="shared" si="212"/>
        <v>0</v>
      </c>
      <c r="Z185" s="44">
        <f t="shared" si="213"/>
        <v>0</v>
      </c>
      <c r="AA185" s="44">
        <f t="shared" si="214"/>
        <v>0</v>
      </c>
      <c r="AB185" s="44">
        <f t="shared" si="215"/>
        <v>0</v>
      </c>
      <c r="AC185" s="44" t="s">
        <v>58</v>
      </c>
      <c r="AD185" s="44">
        <v>0</v>
      </c>
      <c r="AE185" s="44">
        <f t="shared" si="216"/>
        <v>0</v>
      </c>
      <c r="AF185" s="44">
        <v>8</v>
      </c>
      <c r="AG185" s="44">
        <v>30</v>
      </c>
      <c r="AH185" s="44">
        <f t="shared" si="217"/>
        <v>4.9434027777777771E-2</v>
      </c>
      <c r="AI185" s="44">
        <f t="shared" si="218"/>
        <v>4.9434027777777771E-2</v>
      </c>
      <c r="AJ185" s="44">
        <v>5.6374089999999999</v>
      </c>
      <c r="AK185" s="44">
        <f>+OF!$Q$20</f>
        <v>4.9563406298003071E-2</v>
      </c>
      <c r="AL185" s="45">
        <f t="shared" si="219"/>
        <v>49.563406298003073</v>
      </c>
      <c r="AM185" s="44">
        <f>+AJ185/Caudales!$X$7*'DISTRIBUCION DE CAUDALES'!AL185</f>
        <v>20.484094391986922</v>
      </c>
      <c r="AN185" s="44">
        <f>+Caudales!$U$6*1000</f>
        <v>1.5919354838709681</v>
      </c>
      <c r="AO185" s="44">
        <f>+AJ185/Caudales!$X$7*'DISTRIBUCION DE CAUDALES'!AN185</f>
        <v>0.65793211470374924</v>
      </c>
      <c r="AP185" s="45">
        <f t="shared" si="222"/>
        <v>175.11824082591616</v>
      </c>
      <c r="AQ185" s="114">
        <f t="shared" si="223"/>
        <v>175.06880679813838</v>
      </c>
      <c r="AR185" s="115">
        <f t="shared" si="224"/>
        <v>0.99971771057346948</v>
      </c>
      <c r="AS185" s="50">
        <f t="shared" si="220"/>
        <v>4.9434027777777771E-2</v>
      </c>
      <c r="AT185" s="119">
        <f t="shared" si="225"/>
        <v>29.657109259259261</v>
      </c>
      <c r="AU185" s="40">
        <f t="shared" si="221"/>
        <v>145.41169753887911</v>
      </c>
      <c r="AV185" s="44" t="str">
        <f t="shared" si="226"/>
        <v>La Fuente SI tiene sufiencie oferta para usuarios futuros</v>
      </c>
    </row>
    <row r="186" spans="1:48" x14ac:dyDescent="0.2">
      <c r="A186" s="44">
        <v>20</v>
      </c>
      <c r="B186" s="44">
        <v>207</v>
      </c>
      <c r="C186" s="44" t="s">
        <v>582</v>
      </c>
      <c r="D186" s="44" t="s">
        <v>583</v>
      </c>
      <c r="E186" s="44" t="s">
        <v>584</v>
      </c>
      <c r="F186" s="44" t="s">
        <v>51</v>
      </c>
      <c r="G186" s="44">
        <v>0</v>
      </c>
      <c r="H186" s="99" t="s">
        <v>237</v>
      </c>
      <c r="I186" s="102" t="s">
        <v>467</v>
      </c>
      <c r="J186" s="105">
        <v>6</v>
      </c>
      <c r="K186" s="108" t="s">
        <v>204</v>
      </c>
      <c r="L186" s="44">
        <v>4990516.5431000004</v>
      </c>
      <c r="M186" s="44">
        <v>2286966.1645</v>
      </c>
      <c r="N186" s="44">
        <v>1452</v>
      </c>
      <c r="O186" s="44">
        <v>0</v>
      </c>
      <c r="P186" s="44">
        <v>0</v>
      </c>
      <c r="Q186" s="44">
        <v>0</v>
      </c>
      <c r="R186" s="44">
        <v>0</v>
      </c>
      <c r="S186" s="44">
        <v>0</v>
      </c>
      <c r="T186" s="44">
        <v>0</v>
      </c>
      <c r="U186" s="44">
        <v>0</v>
      </c>
      <c r="V186" s="44">
        <f t="shared" si="209"/>
        <v>0</v>
      </c>
      <c r="W186" s="44">
        <f t="shared" si="210"/>
        <v>0</v>
      </c>
      <c r="X186" s="44">
        <f t="shared" si="211"/>
        <v>0</v>
      </c>
      <c r="Y186" s="44">
        <f t="shared" si="212"/>
        <v>0</v>
      </c>
      <c r="Z186" s="44">
        <f t="shared" si="213"/>
        <v>0</v>
      </c>
      <c r="AA186" s="44">
        <f t="shared" si="214"/>
        <v>0</v>
      </c>
      <c r="AB186" s="44">
        <f t="shared" si="215"/>
        <v>0</v>
      </c>
      <c r="AC186" s="44" t="s">
        <v>585</v>
      </c>
      <c r="AD186" s="44">
        <v>0</v>
      </c>
      <c r="AE186" s="44">
        <f t="shared" si="216"/>
        <v>0</v>
      </c>
      <c r="AF186" s="44">
        <v>8</v>
      </c>
      <c r="AG186" s="44">
        <v>30</v>
      </c>
      <c r="AH186" s="44">
        <f t="shared" si="217"/>
        <v>4.9434027777777771E-2</v>
      </c>
      <c r="AI186" s="44">
        <f t="shared" si="218"/>
        <v>4.9434027777777771E-2</v>
      </c>
      <c r="AJ186" s="44">
        <v>5.6374089999999999</v>
      </c>
      <c r="AK186" s="44">
        <f>+OF!$Q$20</f>
        <v>4.9563406298003071E-2</v>
      </c>
      <c r="AL186" s="45">
        <f t="shared" si="219"/>
        <v>49.563406298003073</v>
      </c>
      <c r="AM186" s="44">
        <f>+AJ186/Caudales!$X$7*'DISTRIBUCION DE CAUDALES'!AL186</f>
        <v>20.484094391986922</v>
      </c>
      <c r="AN186" s="44">
        <f>+Caudales!$U$6*1000</f>
        <v>1.5919354838709681</v>
      </c>
      <c r="AO186" s="44">
        <f>+AJ186/Caudales!$X$7*'DISTRIBUCION DE CAUDALES'!AN186</f>
        <v>0.65793211470374924</v>
      </c>
      <c r="AP186" s="45">
        <f t="shared" si="222"/>
        <v>165.23785981616228</v>
      </c>
      <c r="AQ186" s="114">
        <f t="shared" si="223"/>
        <v>165.18842578838451</v>
      </c>
      <c r="AR186" s="115">
        <f t="shared" si="224"/>
        <v>0.99970083110594166</v>
      </c>
      <c r="AS186" s="50">
        <f t="shared" si="220"/>
        <v>4.9434027777777771E-2</v>
      </c>
      <c r="AT186" s="119">
        <f t="shared" si="225"/>
        <v>29.706543287037039</v>
      </c>
      <c r="AU186" s="40">
        <f t="shared" si="221"/>
        <v>135.48188250134746</v>
      </c>
      <c r="AV186" s="44" t="str">
        <f t="shared" si="226"/>
        <v>La Fuente SI tiene sufiencie oferta para usuarios futuros</v>
      </c>
    </row>
    <row r="187" spans="1:48" x14ac:dyDescent="0.2">
      <c r="A187" s="44">
        <v>32</v>
      </c>
      <c r="B187" s="44">
        <v>280</v>
      </c>
      <c r="C187" s="44" t="s">
        <v>586</v>
      </c>
      <c r="D187" s="44" t="s">
        <v>587</v>
      </c>
      <c r="E187" s="44" t="s">
        <v>588</v>
      </c>
      <c r="F187" s="44" t="s">
        <v>116</v>
      </c>
      <c r="G187" s="44">
        <v>0</v>
      </c>
      <c r="H187" s="99" t="s">
        <v>237</v>
      </c>
      <c r="I187" s="102" t="s">
        <v>467</v>
      </c>
      <c r="J187" s="105">
        <v>7</v>
      </c>
      <c r="K187" s="108" t="s">
        <v>204</v>
      </c>
      <c r="L187" s="44">
        <v>4990558.1534000002</v>
      </c>
      <c r="M187" s="44">
        <v>2286831.9015000002</v>
      </c>
      <c r="N187" s="44">
        <v>1441</v>
      </c>
      <c r="O187" s="44">
        <v>0</v>
      </c>
      <c r="P187" s="44">
        <v>0</v>
      </c>
      <c r="Q187" s="44">
        <v>0</v>
      </c>
      <c r="R187" s="44">
        <v>0</v>
      </c>
      <c r="S187" s="44">
        <v>0</v>
      </c>
      <c r="T187" s="44">
        <v>0</v>
      </c>
      <c r="U187" s="44">
        <v>0</v>
      </c>
      <c r="V187" s="44">
        <f t="shared" si="209"/>
        <v>0</v>
      </c>
      <c r="W187" s="44">
        <f t="shared" si="210"/>
        <v>0</v>
      </c>
      <c r="X187" s="44">
        <f t="shared" si="211"/>
        <v>0</v>
      </c>
      <c r="Y187" s="44">
        <f t="shared" si="212"/>
        <v>0</v>
      </c>
      <c r="Z187" s="44">
        <f t="shared" si="213"/>
        <v>0</v>
      </c>
      <c r="AA187" s="44">
        <f t="shared" si="214"/>
        <v>0</v>
      </c>
      <c r="AB187" s="44">
        <f t="shared" si="215"/>
        <v>0</v>
      </c>
      <c r="AC187" s="44" t="s">
        <v>262</v>
      </c>
      <c r="AD187" s="44">
        <v>0.3</v>
      </c>
      <c r="AE187" s="44">
        <f t="shared" si="216"/>
        <v>0.03</v>
      </c>
      <c r="AF187" s="44">
        <v>0</v>
      </c>
      <c r="AG187" s="44">
        <v>0</v>
      </c>
      <c r="AH187" s="44">
        <f t="shared" si="217"/>
        <v>0</v>
      </c>
      <c r="AI187" s="44">
        <f t="shared" si="218"/>
        <v>0.03</v>
      </c>
      <c r="AJ187" s="44">
        <v>5.6374089999999999</v>
      </c>
      <c r="AK187" s="44">
        <f>+OF!$Q$20</f>
        <v>4.9563406298003071E-2</v>
      </c>
      <c r="AL187" s="45">
        <f t="shared" si="219"/>
        <v>49.563406298003073</v>
      </c>
      <c r="AM187" s="44">
        <f>+AJ187/Caudales!$X$7*'DISTRIBUCION DE CAUDALES'!AL187</f>
        <v>20.484094391986922</v>
      </c>
      <c r="AN187" s="44">
        <f>+Caudales!$U$6*1000</f>
        <v>1.5919354838709681</v>
      </c>
      <c r="AO187" s="44">
        <f>+AJ187/Caudales!$X$7*'DISTRIBUCION DE CAUDALES'!AN187</f>
        <v>0.65793211470374924</v>
      </c>
      <c r="AP187" s="45">
        <f t="shared" si="222"/>
        <v>155.30804477863063</v>
      </c>
      <c r="AQ187" s="114">
        <f t="shared" si="223"/>
        <v>155.27804477863063</v>
      </c>
      <c r="AR187" s="115">
        <f t="shared" si="224"/>
        <v>0.99980683550525173</v>
      </c>
      <c r="AS187" s="50">
        <f t="shared" si="220"/>
        <v>0.03</v>
      </c>
      <c r="AT187" s="119">
        <f t="shared" si="225"/>
        <v>29.736543287037041</v>
      </c>
      <c r="AU187" s="40">
        <f t="shared" si="221"/>
        <v>125.54150149159359</v>
      </c>
      <c r="AV187" s="44" t="str">
        <f t="shared" si="226"/>
        <v>La Fuente SI tiene sufiencie oferta para usuarios futuros</v>
      </c>
    </row>
    <row r="188" spans="1:48" x14ac:dyDescent="0.2">
      <c r="A188" s="44">
        <v>34</v>
      </c>
      <c r="B188" s="44">
        <v>309</v>
      </c>
      <c r="C188" s="44" t="s">
        <v>589</v>
      </c>
      <c r="D188" s="44" t="s">
        <v>590</v>
      </c>
      <c r="E188" s="44" t="s">
        <v>591</v>
      </c>
      <c r="F188" s="44" t="s">
        <v>51</v>
      </c>
      <c r="G188" s="44">
        <v>0</v>
      </c>
      <c r="H188" s="99" t="s">
        <v>237</v>
      </c>
      <c r="I188" s="102" t="s">
        <v>467</v>
      </c>
      <c r="J188" s="105">
        <v>8</v>
      </c>
      <c r="K188" s="108" t="s">
        <v>204</v>
      </c>
      <c r="L188" s="44">
        <v>4990558.1534000002</v>
      </c>
      <c r="M188" s="44">
        <v>2286831.9015000002</v>
      </c>
      <c r="N188" s="44">
        <v>1441</v>
      </c>
      <c r="O188" s="44">
        <v>0</v>
      </c>
      <c r="P188" s="44">
        <v>0</v>
      </c>
      <c r="Q188" s="44">
        <v>0</v>
      </c>
      <c r="R188" s="44">
        <v>0</v>
      </c>
      <c r="S188" s="44">
        <v>0</v>
      </c>
      <c r="T188" s="44">
        <v>0</v>
      </c>
      <c r="U188" s="44">
        <v>0</v>
      </c>
      <c r="V188" s="44">
        <f t="shared" si="209"/>
        <v>0</v>
      </c>
      <c r="W188" s="44">
        <f t="shared" si="210"/>
        <v>0</v>
      </c>
      <c r="X188" s="44">
        <f t="shared" si="211"/>
        <v>0</v>
      </c>
      <c r="Y188" s="44">
        <f t="shared" si="212"/>
        <v>0</v>
      </c>
      <c r="Z188" s="44">
        <f t="shared" si="213"/>
        <v>0</v>
      </c>
      <c r="AA188" s="44">
        <f t="shared" si="214"/>
        <v>0</v>
      </c>
      <c r="AB188" s="44">
        <f t="shared" si="215"/>
        <v>0</v>
      </c>
      <c r="AC188" s="44" t="s">
        <v>262</v>
      </c>
      <c r="AD188" s="44">
        <v>0.5</v>
      </c>
      <c r="AE188" s="44">
        <f t="shared" si="216"/>
        <v>0.05</v>
      </c>
      <c r="AF188" s="44">
        <v>5</v>
      </c>
      <c r="AG188" s="44">
        <v>10</v>
      </c>
      <c r="AH188" s="44">
        <f t="shared" si="217"/>
        <v>2.1493055555555557E-2</v>
      </c>
      <c r="AI188" s="44">
        <f t="shared" si="218"/>
        <v>7.149305555555556E-2</v>
      </c>
      <c r="AJ188" s="44">
        <v>5.6374089999999999</v>
      </c>
      <c r="AK188" s="44">
        <f>+OF!$Q$20</f>
        <v>4.9563406298003071E-2</v>
      </c>
      <c r="AL188" s="45">
        <f t="shared" si="219"/>
        <v>49.563406298003073</v>
      </c>
      <c r="AM188" s="44">
        <f>+AJ188/Caudales!$X$7*'DISTRIBUCION DE CAUDALES'!AL188</f>
        <v>20.484094391986922</v>
      </c>
      <c r="AN188" s="44">
        <f>+Caudales!$U$6*1000</f>
        <v>1.5919354838709681</v>
      </c>
      <c r="AO188" s="44">
        <f>+AJ188/Caudales!$X$7*'DISTRIBUCION DE CAUDALES'!AN188</f>
        <v>0.65793211470374924</v>
      </c>
      <c r="AP188" s="45">
        <f t="shared" si="222"/>
        <v>145.36766376887675</v>
      </c>
      <c r="AQ188" s="114">
        <f t="shared" si="223"/>
        <v>145.2961707133212</v>
      </c>
      <c r="AR188" s="115">
        <f t="shared" si="224"/>
        <v>0.99950819148012715</v>
      </c>
      <c r="AS188" s="50">
        <f t="shared" si="220"/>
        <v>7.149305555555556E-2</v>
      </c>
      <c r="AT188" s="119">
        <f t="shared" si="225"/>
        <v>29.808036342592597</v>
      </c>
      <c r="AU188" s="40">
        <f t="shared" si="221"/>
        <v>115.4881343707286</v>
      </c>
      <c r="AV188" s="44" t="str">
        <f t="shared" si="226"/>
        <v>La Fuente SI tiene sufiencie oferta para usuarios futuros</v>
      </c>
    </row>
    <row r="189" spans="1:48" x14ac:dyDescent="0.2">
      <c r="A189" s="44">
        <v>35</v>
      </c>
      <c r="B189" s="44">
        <v>310</v>
      </c>
      <c r="C189" s="44" t="s">
        <v>592</v>
      </c>
      <c r="D189" s="44" t="s">
        <v>593</v>
      </c>
      <c r="E189" s="44" t="s">
        <v>594</v>
      </c>
      <c r="F189" s="44" t="s">
        <v>51</v>
      </c>
      <c r="G189" s="44">
        <v>4.2999999999999997E-2</v>
      </c>
      <c r="H189" s="99" t="s">
        <v>237</v>
      </c>
      <c r="I189" s="102" t="s">
        <v>467</v>
      </c>
      <c r="J189" s="105">
        <v>9</v>
      </c>
      <c r="K189" s="108" t="s">
        <v>204</v>
      </c>
      <c r="L189" s="44">
        <v>4990558.1534000002</v>
      </c>
      <c r="M189" s="44">
        <v>2286831.9015000002</v>
      </c>
      <c r="N189" s="44">
        <v>1441</v>
      </c>
      <c r="O189" s="44">
        <v>0</v>
      </c>
      <c r="P189" s="44">
        <v>0</v>
      </c>
      <c r="Q189" s="44">
        <v>0</v>
      </c>
      <c r="R189" s="44">
        <v>0</v>
      </c>
      <c r="S189" s="44">
        <v>0</v>
      </c>
      <c r="T189" s="44">
        <v>20</v>
      </c>
      <c r="U189" s="44">
        <v>0</v>
      </c>
      <c r="V189" s="44">
        <f t="shared" si="209"/>
        <v>0</v>
      </c>
      <c r="W189" s="44">
        <f t="shared" si="210"/>
        <v>0</v>
      </c>
      <c r="X189" s="44">
        <f t="shared" si="211"/>
        <v>0</v>
      </c>
      <c r="Y189" s="44">
        <f t="shared" si="212"/>
        <v>0</v>
      </c>
      <c r="Z189" s="44">
        <f t="shared" si="213"/>
        <v>0</v>
      </c>
      <c r="AA189" s="44">
        <f t="shared" si="214"/>
        <v>5.5555555555555556E-4</v>
      </c>
      <c r="AB189" s="44">
        <f t="shared" si="215"/>
        <v>0</v>
      </c>
      <c r="AC189" s="44" t="s">
        <v>58</v>
      </c>
      <c r="AD189" s="44">
        <v>0</v>
      </c>
      <c r="AE189" s="44">
        <f t="shared" si="216"/>
        <v>0</v>
      </c>
      <c r="AF189" s="44">
        <v>3</v>
      </c>
      <c r="AG189" s="44">
        <v>0</v>
      </c>
      <c r="AH189" s="44">
        <f t="shared" si="217"/>
        <v>6.447916666666666E-3</v>
      </c>
      <c r="AI189" s="44">
        <f t="shared" si="218"/>
        <v>7.0034722222222217E-3</v>
      </c>
      <c r="AJ189" s="44">
        <v>5.6374089999999999</v>
      </c>
      <c r="AK189" s="44">
        <f>+OF!$Q$20</f>
        <v>4.9563406298003071E-2</v>
      </c>
      <c r="AL189" s="45">
        <f t="shared" si="219"/>
        <v>49.563406298003073</v>
      </c>
      <c r="AM189" s="44">
        <f>+AJ189/Caudales!$X$7*'DISTRIBUCION DE CAUDALES'!AL189</f>
        <v>20.484094391986922</v>
      </c>
      <c r="AN189" s="44">
        <f>+Caudales!$U$6*1000</f>
        <v>1.5919354838709681</v>
      </c>
      <c r="AO189" s="44">
        <f>+AJ189/Caudales!$X$7*'DISTRIBUCION DE CAUDALES'!AN189</f>
        <v>0.65793211470374924</v>
      </c>
      <c r="AP189" s="45">
        <f t="shared" si="222"/>
        <v>135.31429664801178</v>
      </c>
      <c r="AQ189" s="114">
        <f t="shared" si="223"/>
        <v>135.30729317578957</v>
      </c>
      <c r="AR189" s="115">
        <f t="shared" si="224"/>
        <v>0.99994824292483719</v>
      </c>
      <c r="AS189" s="50">
        <f t="shared" si="220"/>
        <v>7.0034722222222217E-3</v>
      </c>
      <c r="AT189" s="119">
        <f t="shared" si="225"/>
        <v>29.815039814814821</v>
      </c>
      <c r="AU189" s="40">
        <f t="shared" si="221"/>
        <v>105.49225336097474</v>
      </c>
      <c r="AV189" s="44" t="str">
        <f t="shared" si="226"/>
        <v>La Fuente SI tiene sufiencie oferta para usuarios futuros</v>
      </c>
    </row>
    <row r="190" spans="1:48" x14ac:dyDescent="0.2">
      <c r="A190" s="44">
        <v>37</v>
      </c>
      <c r="B190" s="44">
        <v>312</v>
      </c>
      <c r="C190" s="44" t="s">
        <v>595</v>
      </c>
      <c r="D190" s="44" t="s">
        <v>596</v>
      </c>
      <c r="E190" s="44" t="s">
        <v>597</v>
      </c>
      <c r="F190" s="44" t="s">
        <v>51</v>
      </c>
      <c r="G190" s="44">
        <v>2</v>
      </c>
      <c r="H190" s="99" t="s">
        <v>237</v>
      </c>
      <c r="I190" s="102" t="s">
        <v>467</v>
      </c>
      <c r="J190" s="105">
        <v>10</v>
      </c>
      <c r="K190" s="108" t="s">
        <v>204</v>
      </c>
      <c r="L190" s="44">
        <v>4990558.1534000002</v>
      </c>
      <c r="M190" s="44">
        <v>2286831.9015000002</v>
      </c>
      <c r="N190" s="44">
        <v>1441</v>
      </c>
      <c r="O190" s="44">
        <v>0</v>
      </c>
      <c r="P190" s="44">
        <v>0</v>
      </c>
      <c r="Q190" s="44">
        <v>0</v>
      </c>
      <c r="R190" s="44">
        <v>0</v>
      </c>
      <c r="S190" s="44">
        <v>0</v>
      </c>
      <c r="T190" s="44">
        <v>10</v>
      </c>
      <c r="U190" s="44">
        <v>2000</v>
      </c>
      <c r="V190" s="44">
        <f t="shared" si="209"/>
        <v>0</v>
      </c>
      <c r="W190" s="44">
        <f t="shared" si="210"/>
        <v>0</v>
      </c>
      <c r="X190" s="44">
        <f t="shared" si="211"/>
        <v>0</v>
      </c>
      <c r="Y190" s="44">
        <f t="shared" si="212"/>
        <v>0</v>
      </c>
      <c r="Z190" s="44">
        <f t="shared" si="213"/>
        <v>0</v>
      </c>
      <c r="AA190" s="44">
        <f t="shared" si="214"/>
        <v>2.7777777777777778E-4</v>
      </c>
      <c r="AB190" s="44">
        <f t="shared" si="215"/>
        <v>5.5555555555555552E-2</v>
      </c>
      <c r="AC190" s="44" t="s">
        <v>598</v>
      </c>
      <c r="AD190" s="44">
        <v>4</v>
      </c>
      <c r="AE190" s="44">
        <f t="shared" si="216"/>
        <v>0.4</v>
      </c>
      <c r="AF190" s="44">
        <v>4</v>
      </c>
      <c r="AG190" s="44">
        <v>10</v>
      </c>
      <c r="AH190" s="44">
        <f t="shared" si="217"/>
        <v>1.934375E-2</v>
      </c>
      <c r="AI190" s="44">
        <f t="shared" si="218"/>
        <v>0.47517708333333336</v>
      </c>
      <c r="AJ190" s="44">
        <v>5.6374089999999999</v>
      </c>
      <c r="AK190" s="44">
        <f>+OF!$Q$20</f>
        <v>4.9563406298003071E-2</v>
      </c>
      <c r="AL190" s="45">
        <f t="shared" si="219"/>
        <v>49.563406298003073</v>
      </c>
      <c r="AM190" s="44">
        <f>+AJ190/Caudales!$X$7*'DISTRIBUCION DE CAUDALES'!AL190</f>
        <v>20.484094391986922</v>
      </c>
      <c r="AN190" s="44">
        <f>+Caudales!$U$6*1000</f>
        <v>1.5919354838709681</v>
      </c>
      <c r="AO190" s="44">
        <f>+AJ190/Caudales!$X$7*'DISTRIBUCION DE CAUDALES'!AN190</f>
        <v>0.65793211470374924</v>
      </c>
      <c r="AP190" s="45">
        <f t="shared" si="222"/>
        <v>125.31841563825792</v>
      </c>
      <c r="AQ190" s="114">
        <f t="shared" si="223"/>
        <v>124.84323855492458</v>
      </c>
      <c r="AR190" s="115">
        <f t="shared" si="224"/>
        <v>0.99620824217324155</v>
      </c>
      <c r="AS190" s="50">
        <f t="shared" si="220"/>
        <v>0.47517708333333336</v>
      </c>
      <c r="AT190" s="119">
        <f t="shared" si="225"/>
        <v>30.290216898148152</v>
      </c>
      <c r="AU190" s="40">
        <f t="shared" si="221"/>
        <v>94.553021656776423</v>
      </c>
      <c r="AV190" s="44" t="str">
        <f t="shared" si="226"/>
        <v>La Fuente SI tiene sufiencie oferta para usuarios futuros</v>
      </c>
    </row>
    <row r="191" spans="1:48" x14ac:dyDescent="0.2">
      <c r="A191" s="44">
        <v>38</v>
      </c>
      <c r="B191" s="44">
        <v>313</v>
      </c>
      <c r="C191" s="44" t="s">
        <v>599</v>
      </c>
      <c r="D191" s="44" t="s">
        <v>600</v>
      </c>
      <c r="E191" s="44" t="s">
        <v>58</v>
      </c>
      <c r="F191" s="44" t="s">
        <v>601</v>
      </c>
      <c r="G191" s="44">
        <v>2</v>
      </c>
      <c r="H191" s="99" t="s">
        <v>237</v>
      </c>
      <c r="I191" s="102" t="s">
        <v>467</v>
      </c>
      <c r="J191" s="105">
        <v>11</v>
      </c>
      <c r="K191" s="108" t="s">
        <v>204</v>
      </c>
      <c r="L191" s="44">
        <v>4990558.1534000002</v>
      </c>
      <c r="M191" s="44">
        <v>2286831.9015000002</v>
      </c>
      <c r="N191" s="44">
        <v>1441</v>
      </c>
      <c r="O191" s="44">
        <v>0</v>
      </c>
      <c r="P191" s="44">
        <v>0</v>
      </c>
      <c r="Q191" s="44">
        <v>0</v>
      </c>
      <c r="R191" s="44">
        <v>0</v>
      </c>
      <c r="S191" s="44">
        <v>0</v>
      </c>
      <c r="T191" s="44">
        <v>0</v>
      </c>
      <c r="U191" s="44">
        <v>0</v>
      </c>
      <c r="V191" s="44">
        <f t="shared" si="209"/>
        <v>0</v>
      </c>
      <c r="W191" s="44">
        <f t="shared" si="210"/>
        <v>0</v>
      </c>
      <c r="X191" s="44">
        <f t="shared" si="211"/>
        <v>0</v>
      </c>
      <c r="Y191" s="44">
        <f t="shared" si="212"/>
        <v>0</v>
      </c>
      <c r="Z191" s="44">
        <f t="shared" si="213"/>
        <v>0</v>
      </c>
      <c r="AA191" s="44">
        <f t="shared" si="214"/>
        <v>0</v>
      </c>
      <c r="AB191" s="44">
        <f t="shared" si="215"/>
        <v>0</v>
      </c>
      <c r="AC191" s="44" t="s">
        <v>186</v>
      </c>
      <c r="AD191" s="44">
        <v>6.5</v>
      </c>
      <c r="AE191" s="44">
        <f t="shared" si="216"/>
        <v>0.65</v>
      </c>
      <c r="AF191" s="44">
        <v>4</v>
      </c>
      <c r="AG191" s="44">
        <v>4</v>
      </c>
      <c r="AH191" s="44">
        <f t="shared" si="217"/>
        <v>1.2895833333333332E-2</v>
      </c>
      <c r="AI191" s="44">
        <f t="shared" si="218"/>
        <v>0.66289583333333335</v>
      </c>
      <c r="AJ191" s="44">
        <v>5.6374089999999999</v>
      </c>
      <c r="AK191" s="44">
        <f>+OF!$Q$20</f>
        <v>4.9563406298003071E-2</v>
      </c>
      <c r="AL191" s="45">
        <f t="shared" si="219"/>
        <v>49.563406298003073</v>
      </c>
      <c r="AM191" s="44">
        <f>+AJ191/Caudales!$X$7*'DISTRIBUCION DE CAUDALES'!AL191</f>
        <v>20.484094391986922</v>
      </c>
      <c r="AN191" s="44">
        <f>+Caudales!$U$6*1000</f>
        <v>1.5919354838709681</v>
      </c>
      <c r="AO191" s="44">
        <f>+AJ191/Caudales!$X$7*'DISTRIBUCION DE CAUDALES'!AN191</f>
        <v>0.65793211470374924</v>
      </c>
      <c r="AP191" s="45">
        <f t="shared" si="222"/>
        <v>114.3791839340596</v>
      </c>
      <c r="AQ191" s="114">
        <f t="shared" si="223"/>
        <v>113.71628810072626</v>
      </c>
      <c r="AR191" s="115">
        <f t="shared" si="224"/>
        <v>0.99420440144322497</v>
      </c>
      <c r="AS191" s="50">
        <f t="shared" si="220"/>
        <v>0.66289583333333335</v>
      </c>
      <c r="AT191" s="119">
        <f t="shared" si="225"/>
        <v>30.953112731481486</v>
      </c>
      <c r="AU191" s="40">
        <f t="shared" si="221"/>
        <v>82.763175369244777</v>
      </c>
      <c r="AV191" s="44" t="str">
        <f t="shared" si="226"/>
        <v>La Fuente SI tiene sufiencie oferta para usuarios futuros</v>
      </c>
    </row>
    <row r="192" spans="1:48" x14ac:dyDescent="0.2">
      <c r="A192" s="44">
        <v>41</v>
      </c>
      <c r="B192" s="44">
        <v>325</v>
      </c>
      <c r="C192" s="44" t="s">
        <v>602</v>
      </c>
      <c r="D192" s="44" t="s">
        <v>603</v>
      </c>
      <c r="E192" s="44" t="s">
        <v>58</v>
      </c>
      <c r="F192" s="44" t="s">
        <v>116</v>
      </c>
      <c r="G192" s="44">
        <v>0</v>
      </c>
      <c r="H192" s="99" t="s">
        <v>237</v>
      </c>
      <c r="I192" s="102" t="s">
        <v>467</v>
      </c>
      <c r="J192" s="105">
        <v>12</v>
      </c>
      <c r="K192" s="108" t="s">
        <v>60</v>
      </c>
      <c r="L192" s="44">
        <v>4990270.2456999999</v>
      </c>
      <c r="M192" s="44">
        <v>2286720.929</v>
      </c>
      <c r="N192" s="44">
        <v>1441</v>
      </c>
      <c r="O192" s="44">
        <v>0</v>
      </c>
      <c r="P192" s="44">
        <v>0</v>
      </c>
      <c r="Q192" s="44">
        <v>0</v>
      </c>
      <c r="R192" s="44">
        <v>0</v>
      </c>
      <c r="S192" s="44">
        <v>0</v>
      </c>
      <c r="T192" s="44">
        <v>0</v>
      </c>
      <c r="U192" s="44">
        <v>0</v>
      </c>
      <c r="V192" s="44">
        <f t="shared" si="209"/>
        <v>0</v>
      </c>
      <c r="W192" s="44">
        <f t="shared" si="210"/>
        <v>0</v>
      </c>
      <c r="X192" s="44">
        <f t="shared" si="211"/>
        <v>0</v>
      </c>
      <c r="Y192" s="44">
        <f t="shared" si="212"/>
        <v>0</v>
      </c>
      <c r="Z192" s="44">
        <f t="shared" si="213"/>
        <v>0</v>
      </c>
      <c r="AA192" s="44">
        <f t="shared" si="214"/>
        <v>0</v>
      </c>
      <c r="AB192" s="44">
        <f t="shared" si="215"/>
        <v>0</v>
      </c>
      <c r="AC192" s="44" t="s">
        <v>604</v>
      </c>
      <c r="AD192" s="44">
        <v>1.2</v>
      </c>
      <c r="AE192" s="44">
        <f t="shared" si="216"/>
        <v>0.12</v>
      </c>
      <c r="AF192" s="44">
        <v>4</v>
      </c>
      <c r="AG192" s="44">
        <v>3</v>
      </c>
      <c r="AH192" s="44">
        <f t="shared" si="217"/>
        <v>1.1821180555555555E-2</v>
      </c>
      <c r="AI192" s="44">
        <f t="shared" si="218"/>
        <v>0.13182118055555556</v>
      </c>
      <c r="AJ192" s="44">
        <v>5.6374089999999999</v>
      </c>
      <c r="AK192" s="44">
        <f>+OF!$Q$20</f>
        <v>4.9563406298003071E-2</v>
      </c>
      <c r="AL192" s="45">
        <f t="shared" si="219"/>
        <v>49.563406298003073</v>
      </c>
      <c r="AM192" s="44">
        <f>+AJ192/Caudales!$X$7*'DISTRIBUCION DE CAUDALES'!AL192</f>
        <v>20.484094391986922</v>
      </c>
      <c r="AN192" s="44">
        <f>+Caudales!$U$6*1000</f>
        <v>1.5919354838709681</v>
      </c>
      <c r="AO192" s="44">
        <f>+AJ192/Caudales!$X$7*'DISTRIBUCION DE CAUDALES'!AN192</f>
        <v>0.65793211470374924</v>
      </c>
      <c r="AP192" s="45">
        <f t="shared" si="222"/>
        <v>102.58933764652795</v>
      </c>
      <c r="AQ192" s="114">
        <f t="shared" si="223"/>
        <v>102.45751646597239</v>
      </c>
      <c r="AR192" s="115">
        <f t="shared" si="224"/>
        <v>0.99871505963894847</v>
      </c>
      <c r="AS192" s="50">
        <f t="shared" si="220"/>
        <v>0.13182118055555556</v>
      </c>
      <c r="AT192" s="119">
        <f>+AS192+AT191+AT150</f>
        <v>31.210725578703709</v>
      </c>
      <c r="AU192" s="40">
        <f t="shared" si="221"/>
        <v>71.246790887268673</v>
      </c>
      <c r="AV192" s="44" t="str">
        <f t="shared" si="226"/>
        <v>La Fuente SI tiene sufiencie oferta para usuarios futuros</v>
      </c>
    </row>
    <row r="193" spans="1:48" x14ac:dyDescent="0.2">
      <c r="A193" s="44">
        <v>42</v>
      </c>
      <c r="B193" s="44">
        <v>326</v>
      </c>
      <c r="C193" s="44" t="s">
        <v>605</v>
      </c>
      <c r="D193" s="44" t="s">
        <v>606</v>
      </c>
      <c r="E193" s="44" t="s">
        <v>58</v>
      </c>
      <c r="F193" s="44" t="s">
        <v>96</v>
      </c>
      <c r="G193" s="44">
        <v>0.36799999999999999</v>
      </c>
      <c r="H193" s="99" t="s">
        <v>237</v>
      </c>
      <c r="I193" s="102" t="s">
        <v>467</v>
      </c>
      <c r="J193" s="105">
        <v>13</v>
      </c>
      <c r="K193" s="108" t="s">
        <v>60</v>
      </c>
      <c r="L193" s="44">
        <v>4990273.1635999996</v>
      </c>
      <c r="M193" s="44">
        <v>2286679.5617999998</v>
      </c>
      <c r="N193" s="44">
        <v>1437</v>
      </c>
      <c r="O193" s="44">
        <v>0</v>
      </c>
      <c r="P193" s="44">
        <v>0</v>
      </c>
      <c r="Q193" s="44">
        <v>0</v>
      </c>
      <c r="R193" s="44">
        <v>0</v>
      </c>
      <c r="S193" s="44">
        <v>0</v>
      </c>
      <c r="T193" s="44">
        <v>0</v>
      </c>
      <c r="U193" s="44">
        <v>0</v>
      </c>
      <c r="V193" s="44">
        <f t="shared" si="209"/>
        <v>0</v>
      </c>
      <c r="W193" s="44">
        <f t="shared" si="210"/>
        <v>0</v>
      </c>
      <c r="X193" s="44">
        <f t="shared" si="211"/>
        <v>0</v>
      </c>
      <c r="Y193" s="44">
        <f t="shared" si="212"/>
        <v>0</v>
      </c>
      <c r="Z193" s="44">
        <f t="shared" si="213"/>
        <v>0</v>
      </c>
      <c r="AA193" s="44">
        <f t="shared" si="214"/>
        <v>0</v>
      </c>
      <c r="AB193" s="44">
        <f t="shared" si="215"/>
        <v>0</v>
      </c>
      <c r="AC193" s="44" t="s">
        <v>607</v>
      </c>
      <c r="AD193" s="44">
        <v>2</v>
      </c>
      <c r="AE193" s="44">
        <f t="shared" si="216"/>
        <v>0.2</v>
      </c>
      <c r="AF193" s="44">
        <v>3</v>
      </c>
      <c r="AG193" s="44">
        <v>6</v>
      </c>
      <c r="AH193" s="44">
        <f t="shared" si="217"/>
        <v>1.2895833333333332E-2</v>
      </c>
      <c r="AI193" s="44">
        <f t="shared" si="218"/>
        <v>0.21289583333333334</v>
      </c>
      <c r="AJ193" s="44">
        <v>5.6374089999999999</v>
      </c>
      <c r="AK193" s="44">
        <f>+OF!$Q$20</f>
        <v>4.9563406298003071E-2</v>
      </c>
      <c r="AL193" s="45">
        <f t="shared" si="219"/>
        <v>49.563406298003073</v>
      </c>
      <c r="AM193" s="44">
        <f>+AJ193/Caudales!$X$7*'DISTRIBUCION DE CAUDALES'!AL193</f>
        <v>20.484094391986922</v>
      </c>
      <c r="AN193" s="44">
        <f>+Caudales!$U$6*1000</f>
        <v>1.5919354838709681</v>
      </c>
      <c r="AO193" s="44">
        <f>+AJ193/Caudales!$X$7*'DISTRIBUCION DE CAUDALES'!AN193</f>
        <v>0.65793211470374924</v>
      </c>
      <c r="AP193" s="45">
        <f t="shared" si="222"/>
        <v>91.072953164551848</v>
      </c>
      <c r="AQ193" s="114">
        <f t="shared" si="223"/>
        <v>90.860057331218513</v>
      </c>
      <c r="AR193" s="115">
        <f t="shared" si="224"/>
        <v>0.99766235939501524</v>
      </c>
      <c r="AS193" s="50">
        <f t="shared" si="220"/>
        <v>0.21289583333333334</v>
      </c>
      <c r="AT193" s="119">
        <f t="shared" si="225"/>
        <v>31.423621412037043</v>
      </c>
      <c r="AU193" s="40">
        <f t="shared" si="221"/>
        <v>59.43643591918147</v>
      </c>
      <c r="AV193" s="44" t="str">
        <f t="shared" si="226"/>
        <v>La Fuente SI tiene sufiencie oferta para usuarios futuros</v>
      </c>
    </row>
    <row r="194" spans="1:48" x14ac:dyDescent="0.2">
      <c r="A194" s="44">
        <v>2</v>
      </c>
      <c r="B194" s="44">
        <v>0</v>
      </c>
      <c r="C194" s="44" t="s">
        <v>608</v>
      </c>
      <c r="D194" s="44" t="s">
        <v>609</v>
      </c>
      <c r="E194" s="44" t="s">
        <v>58</v>
      </c>
      <c r="F194" s="44" t="s">
        <v>58</v>
      </c>
      <c r="G194" s="44">
        <v>0</v>
      </c>
      <c r="H194" s="99" t="s">
        <v>237</v>
      </c>
      <c r="I194" s="102" t="s">
        <v>467</v>
      </c>
      <c r="J194" s="105">
        <v>14</v>
      </c>
      <c r="K194" s="108" t="s">
        <v>60</v>
      </c>
      <c r="L194" s="44">
        <v>4990246.1778999995</v>
      </c>
      <c r="M194" s="44">
        <v>2286679.0207000002</v>
      </c>
      <c r="N194" s="44">
        <v>0</v>
      </c>
      <c r="O194" s="44">
        <v>0</v>
      </c>
      <c r="P194" s="44">
        <v>0</v>
      </c>
      <c r="Q194" s="44">
        <v>0</v>
      </c>
      <c r="R194" s="44">
        <v>0</v>
      </c>
      <c r="S194" s="44">
        <v>0</v>
      </c>
      <c r="T194" s="44">
        <v>0</v>
      </c>
      <c r="U194" s="44">
        <v>0</v>
      </c>
      <c r="V194" s="44">
        <f t="shared" si="209"/>
        <v>0</v>
      </c>
      <c r="W194" s="44">
        <f t="shared" si="210"/>
        <v>0</v>
      </c>
      <c r="X194" s="44">
        <f t="shared" si="211"/>
        <v>0</v>
      </c>
      <c r="Y194" s="44">
        <f t="shared" si="212"/>
        <v>0</v>
      </c>
      <c r="Z194" s="44">
        <f t="shared" si="213"/>
        <v>0</v>
      </c>
      <c r="AA194" s="44">
        <f t="shared" si="214"/>
        <v>0</v>
      </c>
      <c r="AB194" s="44">
        <f t="shared" si="215"/>
        <v>0</v>
      </c>
      <c r="AC194" s="44" t="s">
        <v>58</v>
      </c>
      <c r="AD194" s="44">
        <v>0</v>
      </c>
      <c r="AE194" s="44">
        <f t="shared" si="216"/>
        <v>0</v>
      </c>
      <c r="AF194" s="44">
        <v>10</v>
      </c>
      <c r="AG194" s="44">
        <v>0</v>
      </c>
      <c r="AH194" s="44">
        <f t="shared" si="217"/>
        <v>2.1493055555555557E-2</v>
      </c>
      <c r="AI194" s="44">
        <f t="shared" si="218"/>
        <v>2.1493055555555557E-2</v>
      </c>
      <c r="AJ194" s="44">
        <v>5.6374089999999999</v>
      </c>
      <c r="AK194" s="44">
        <f>+OF!$Q$20</f>
        <v>4.9563406298003071E-2</v>
      </c>
      <c r="AL194" s="45">
        <f t="shared" si="219"/>
        <v>49.563406298003073</v>
      </c>
      <c r="AM194" s="44">
        <f>+AJ194/Caudales!$X$7*'DISTRIBUCION DE CAUDALES'!AL194</f>
        <v>20.484094391986922</v>
      </c>
      <c r="AN194" s="44">
        <f>+Caudales!$U$6*1000</f>
        <v>1.5919354838709681</v>
      </c>
      <c r="AO194" s="44">
        <f>+AJ194/Caudales!$X$7*'DISTRIBUCION DE CAUDALES'!AN194</f>
        <v>0.65793211470374924</v>
      </c>
      <c r="AP194" s="45">
        <f t="shared" si="222"/>
        <v>79.262598196464637</v>
      </c>
      <c r="AQ194" s="114">
        <f t="shared" si="223"/>
        <v>79.241105140909085</v>
      </c>
      <c r="AR194" s="115">
        <f t="shared" si="224"/>
        <v>0.99972883735778784</v>
      </c>
      <c r="AS194" s="50">
        <f t="shared" si="220"/>
        <v>2.1493055555555557E-2</v>
      </c>
      <c r="AT194" s="119">
        <f t="shared" si="225"/>
        <v>31.4451144675926</v>
      </c>
      <c r="AU194" s="40">
        <f t="shared" si="221"/>
        <v>47.795990673316481</v>
      </c>
      <c r="AV194" s="44" t="str">
        <f t="shared" si="226"/>
        <v>La Fuente SI tiene sufiencie oferta para usuarios futuros</v>
      </c>
    </row>
    <row r="195" spans="1:48" x14ac:dyDescent="0.2">
      <c r="A195" s="44">
        <v>1</v>
      </c>
      <c r="B195" s="44">
        <v>0</v>
      </c>
      <c r="C195" s="44" t="s">
        <v>610</v>
      </c>
      <c r="D195" s="44" t="s">
        <v>611</v>
      </c>
      <c r="E195" s="44" t="s">
        <v>58</v>
      </c>
      <c r="F195" s="44" t="s">
        <v>58</v>
      </c>
      <c r="G195" s="44">
        <v>54.143999999999998</v>
      </c>
      <c r="H195" s="99" t="s">
        <v>237</v>
      </c>
      <c r="I195" s="102" t="s">
        <v>467</v>
      </c>
      <c r="J195" s="105">
        <v>15</v>
      </c>
      <c r="K195" s="108" t="s">
        <v>60</v>
      </c>
      <c r="L195" s="44">
        <v>4989627.5752999997</v>
      </c>
      <c r="M195" s="44">
        <v>2286129.8761999998</v>
      </c>
      <c r="N195" s="44">
        <v>0</v>
      </c>
      <c r="O195" s="44">
        <v>0</v>
      </c>
      <c r="P195" s="44">
        <v>0</v>
      </c>
      <c r="Q195" s="44">
        <v>0</v>
      </c>
      <c r="R195" s="44">
        <v>0</v>
      </c>
      <c r="S195" s="44">
        <v>0</v>
      </c>
      <c r="T195" s="44">
        <v>0</v>
      </c>
      <c r="U195" s="44">
        <v>0</v>
      </c>
      <c r="V195" s="44">
        <f t="shared" ref="V195" si="227">+O195*80/86400</f>
        <v>0</v>
      </c>
      <c r="W195" s="44">
        <f t="shared" ref="W195" si="228">+O195*50/86400</f>
        <v>0</v>
      </c>
      <c r="X195" s="44">
        <f t="shared" ref="X195" si="229">+Q195*20/86400</f>
        <v>0</v>
      </c>
      <c r="Y195" s="44">
        <f t="shared" ref="Y195" si="230">(9.6/86400)*R195</f>
        <v>0</v>
      </c>
      <c r="Z195" s="44">
        <f t="shared" ref="Z195" si="231">(7/86400)*S195</f>
        <v>0</v>
      </c>
      <c r="AA195" s="44">
        <f t="shared" ref="AA195" si="232">(2.4/86400)*T195</f>
        <v>0</v>
      </c>
      <c r="AB195" s="44">
        <f t="shared" ref="AB195" si="233">(2.4/86400)*U195</f>
        <v>0</v>
      </c>
      <c r="AC195" s="44" t="s">
        <v>58</v>
      </c>
      <c r="AD195" s="44">
        <v>0</v>
      </c>
      <c r="AE195" s="44">
        <f t="shared" si="216"/>
        <v>0</v>
      </c>
      <c r="AF195" s="44">
        <v>10</v>
      </c>
      <c r="AG195" s="44">
        <v>0</v>
      </c>
      <c r="AH195" s="44">
        <f t="shared" si="217"/>
        <v>2.1493055555555557E-2</v>
      </c>
      <c r="AI195" s="44">
        <f t="shared" si="218"/>
        <v>2.1493055555555557E-2</v>
      </c>
      <c r="AJ195" s="44">
        <v>7.7123920000000004</v>
      </c>
      <c r="AK195" s="44">
        <f>+OF!$Q$20</f>
        <v>4.9563406298003071E-2</v>
      </c>
      <c r="AL195" s="45">
        <f t="shared" si="219"/>
        <v>49.563406298003073</v>
      </c>
      <c r="AM195" s="44">
        <f>+AJ195/Caudales!$X$7*'DISTRIBUCION DE CAUDALES'!AL195</f>
        <v>28.02375447940797</v>
      </c>
      <c r="AN195" s="44">
        <f>+Caudales!$U$6*1000</f>
        <v>1.5919354838709681</v>
      </c>
      <c r="AO195" s="44">
        <f>+AJ195/Caudales!$X$7*'DISTRIBUCION DE CAUDALES'!AN195</f>
        <v>0.90009974049856556</v>
      </c>
      <c r="AP195" s="45">
        <f t="shared" si="222"/>
        <v>74.91964541222589</v>
      </c>
      <c r="AQ195" s="114">
        <f t="shared" si="223"/>
        <v>74.898152356670337</v>
      </c>
      <c r="AR195" s="115">
        <f t="shared" si="224"/>
        <v>0.99971311856273093</v>
      </c>
      <c r="AS195" s="50">
        <f t="shared" si="220"/>
        <v>2.1493055555555557E-2</v>
      </c>
      <c r="AT195" s="119">
        <f>+AS195+AT194+AT152+AT151</f>
        <v>31.693235995370376</v>
      </c>
      <c r="AU195" s="40">
        <f t="shared" si="221"/>
        <v>43.204916361299965</v>
      </c>
      <c r="AV195" s="44" t="str">
        <f t="shared" si="226"/>
        <v>La Fuente SI tiene sufiencie oferta para usuarios futuros</v>
      </c>
    </row>
    <row r="196" spans="1:48" x14ac:dyDescent="0.2">
      <c r="A196" s="44">
        <v>15</v>
      </c>
      <c r="B196" s="44">
        <v>166</v>
      </c>
      <c r="C196" s="44" t="s">
        <v>612</v>
      </c>
      <c r="D196" s="44" t="s">
        <v>613</v>
      </c>
      <c r="E196" s="44" t="s">
        <v>58</v>
      </c>
      <c r="F196" s="44" t="s">
        <v>302</v>
      </c>
      <c r="G196" s="44">
        <v>2.8000000000000001E-2</v>
      </c>
      <c r="H196" s="99" t="s">
        <v>237</v>
      </c>
      <c r="I196" s="102" t="s">
        <v>467</v>
      </c>
      <c r="J196" s="105">
        <v>16</v>
      </c>
      <c r="K196" s="108" t="s">
        <v>204</v>
      </c>
      <c r="L196" s="44">
        <v>4989478.3125999998</v>
      </c>
      <c r="M196" s="44">
        <v>2285961.5674000001</v>
      </c>
      <c r="N196" s="44">
        <v>1408.1</v>
      </c>
      <c r="O196" s="44">
        <v>0</v>
      </c>
      <c r="P196" s="44">
        <v>0</v>
      </c>
      <c r="Q196" s="44">
        <v>0</v>
      </c>
      <c r="R196" s="44">
        <v>0</v>
      </c>
      <c r="S196" s="44">
        <v>0</v>
      </c>
      <c r="T196" s="44">
        <v>0</v>
      </c>
      <c r="U196" s="44">
        <v>30</v>
      </c>
      <c r="V196" s="44">
        <f t="shared" ref="V196:V222" si="234">+O196*80/86400</f>
        <v>0</v>
      </c>
      <c r="W196" s="44">
        <f t="shared" ref="W196:W222" si="235">+O196*50/86400</f>
        <v>0</v>
      </c>
      <c r="X196" s="44">
        <f t="shared" ref="X196:X222" si="236">+Q196*20/86400</f>
        <v>0</v>
      </c>
      <c r="Y196" s="44">
        <f t="shared" ref="Y196:Y222" si="237">(9.6/86400)*R196</f>
        <v>0</v>
      </c>
      <c r="Z196" s="44">
        <f t="shared" ref="Z196:Z222" si="238">(7/86400)*S196</f>
        <v>0</v>
      </c>
      <c r="AA196" s="44">
        <f t="shared" ref="AA196:AA222" si="239">(2.4/86400)*T196</f>
        <v>0</v>
      </c>
      <c r="AB196" s="44">
        <f t="shared" ref="AB196:AB222" si="240">(2.4/86400)*U196</f>
        <v>8.3333333333333328E-4</v>
      </c>
      <c r="AC196" s="44">
        <v>0</v>
      </c>
      <c r="AD196" s="44">
        <v>0</v>
      </c>
      <c r="AE196" s="44">
        <f t="shared" si="216"/>
        <v>0</v>
      </c>
      <c r="AF196" s="44">
        <v>10</v>
      </c>
      <c r="AG196" s="44">
        <v>5</v>
      </c>
      <c r="AH196" s="44">
        <f t="shared" si="217"/>
        <v>2.6866319444444446E-2</v>
      </c>
      <c r="AI196" s="44">
        <f t="shared" si="218"/>
        <v>2.7699652777777778E-2</v>
      </c>
      <c r="AJ196" s="44">
        <v>8.5054280000000002</v>
      </c>
      <c r="AK196" s="44">
        <f>+OF!$Q$20</f>
        <v>4.9563406298003071E-2</v>
      </c>
      <c r="AL196" s="45">
        <f t="shared" si="219"/>
        <v>49.563406298003073</v>
      </c>
      <c r="AM196" s="44">
        <f>+AJ196/Caudales!$X$7*'DISTRIBUCION DE CAUDALES'!AL196</f>
        <v>30.905330799352779</v>
      </c>
      <c r="AN196" s="44">
        <f>+Caudales!$U$6*1000</f>
        <v>1.5919354838709681</v>
      </c>
      <c r="AO196" s="44">
        <f>+AJ196/Caudales!$X$7*'DISTRIBUCION DE CAUDALES'!AN196</f>
        <v>0.99265358083837463</v>
      </c>
      <c r="AP196" s="45">
        <f t="shared" si="222"/>
        <v>73.117593579814368</v>
      </c>
      <c r="AQ196" s="114">
        <f t="shared" si="223"/>
        <v>73.089893927036584</v>
      </c>
      <c r="AR196" s="115">
        <f t="shared" si="224"/>
        <v>0.99962116295926029</v>
      </c>
      <c r="AS196" s="50">
        <f t="shared" si="220"/>
        <v>2.7699652777777778E-2</v>
      </c>
      <c r="AT196" s="119">
        <f>+AT195+AS196+AT154</f>
        <v>31.746935648148153</v>
      </c>
      <c r="AU196" s="40">
        <f t="shared" si="221"/>
        <v>41.342958278888432</v>
      </c>
      <c r="AV196" s="44" t="str">
        <f t="shared" si="226"/>
        <v>La Fuente SI tiene sufiencie oferta para usuarios futuros</v>
      </c>
    </row>
    <row r="197" spans="1:48" x14ac:dyDescent="0.2">
      <c r="A197" s="44">
        <v>47</v>
      </c>
      <c r="B197" s="44">
        <v>349</v>
      </c>
      <c r="C197" s="44" t="s">
        <v>614</v>
      </c>
      <c r="D197" s="44" t="s">
        <v>615</v>
      </c>
      <c r="E197" s="44" t="s">
        <v>58</v>
      </c>
      <c r="F197" s="44" t="s">
        <v>116</v>
      </c>
      <c r="G197" s="44">
        <v>0</v>
      </c>
      <c r="H197" s="99" t="s">
        <v>237</v>
      </c>
      <c r="I197" s="102" t="s">
        <v>467</v>
      </c>
      <c r="J197" s="105">
        <v>17</v>
      </c>
      <c r="K197" s="108" t="s">
        <v>204</v>
      </c>
      <c r="L197" s="44">
        <v>4989267.0948000001</v>
      </c>
      <c r="M197" s="44">
        <v>2285750.0129</v>
      </c>
      <c r="N197" s="44">
        <v>1398</v>
      </c>
      <c r="O197" s="44">
        <v>0</v>
      </c>
      <c r="P197" s="44">
        <v>0</v>
      </c>
      <c r="Q197" s="44">
        <v>0</v>
      </c>
      <c r="R197" s="44">
        <v>0</v>
      </c>
      <c r="S197" s="44">
        <v>0</v>
      </c>
      <c r="T197" s="44">
        <v>30</v>
      </c>
      <c r="U197" s="44">
        <v>0</v>
      </c>
      <c r="V197" s="44">
        <f t="shared" si="234"/>
        <v>0</v>
      </c>
      <c r="W197" s="44">
        <f t="shared" si="235"/>
        <v>0</v>
      </c>
      <c r="X197" s="44">
        <f t="shared" si="236"/>
        <v>0</v>
      </c>
      <c r="Y197" s="44">
        <f t="shared" si="237"/>
        <v>0</v>
      </c>
      <c r="Z197" s="44">
        <f t="shared" si="238"/>
        <v>0</v>
      </c>
      <c r="AA197" s="44">
        <f t="shared" si="239"/>
        <v>8.3333333333333328E-4</v>
      </c>
      <c r="AB197" s="44">
        <f t="shared" si="240"/>
        <v>0</v>
      </c>
      <c r="AC197" s="44" t="s">
        <v>616</v>
      </c>
      <c r="AD197" s="44">
        <v>1</v>
      </c>
      <c r="AE197" s="44">
        <f t="shared" si="216"/>
        <v>0.1</v>
      </c>
      <c r="AF197" s="44">
        <v>10</v>
      </c>
      <c r="AG197" s="44">
        <v>20</v>
      </c>
      <c r="AH197" s="44">
        <f t="shared" si="217"/>
        <v>4.2986111111111114E-2</v>
      </c>
      <c r="AI197" s="44">
        <f t="shared" si="218"/>
        <v>0.14381944444444444</v>
      </c>
      <c r="AJ197" s="44">
        <v>8.5054280000000002</v>
      </c>
      <c r="AK197" s="44">
        <f>+OF!$Q$20</f>
        <v>4.9563406298003071E-2</v>
      </c>
      <c r="AL197" s="45">
        <f t="shared" si="219"/>
        <v>49.563406298003073</v>
      </c>
      <c r="AM197" s="44">
        <f>+AJ197/Caudales!$X$7*'DISTRIBUCION DE CAUDALES'!AL197</f>
        <v>30.905330799352779</v>
      </c>
      <c r="AN197" s="44">
        <f>+Caudales!$U$6*1000</f>
        <v>1.5919354838709681</v>
      </c>
      <c r="AO197" s="44">
        <f>+AJ197/Caudales!$X$7*'DISTRIBUCION DE CAUDALES'!AN197</f>
        <v>0.99265358083837463</v>
      </c>
      <c r="AP197" s="45">
        <f t="shared" si="222"/>
        <v>71.255635497402835</v>
      </c>
      <c r="AQ197" s="114">
        <f t="shared" si="223"/>
        <v>71.111816052958389</v>
      </c>
      <c r="AR197" s="115">
        <f t="shared" si="224"/>
        <v>0.99798164112297216</v>
      </c>
      <c r="AS197" s="50">
        <f t="shared" si="220"/>
        <v>0.14381944444444444</v>
      </c>
      <c r="AT197" s="119">
        <f>+AS197+AT196</f>
        <v>31.890755092592595</v>
      </c>
      <c r="AU197" s="40">
        <f t="shared" si="221"/>
        <v>39.22106096036579</v>
      </c>
      <c r="AV197" s="44" t="str">
        <f t="shared" si="226"/>
        <v>La Fuente SI tiene sufiencie oferta para usuarios futuros</v>
      </c>
    </row>
    <row r="198" spans="1:48" x14ac:dyDescent="0.2">
      <c r="A198" s="44">
        <v>45</v>
      </c>
      <c r="B198" s="44">
        <v>338</v>
      </c>
      <c r="C198" s="44" t="s">
        <v>617</v>
      </c>
      <c r="D198" s="44" t="s">
        <v>618</v>
      </c>
      <c r="E198" s="44" t="s">
        <v>619</v>
      </c>
      <c r="F198" s="44" t="s">
        <v>96</v>
      </c>
      <c r="G198" s="44">
        <v>2.2050000000000001</v>
      </c>
      <c r="H198" s="99" t="s">
        <v>237</v>
      </c>
      <c r="I198" s="102" t="s">
        <v>467</v>
      </c>
      <c r="J198" s="105">
        <v>18</v>
      </c>
      <c r="K198" s="108" t="s">
        <v>204</v>
      </c>
      <c r="L198" s="44">
        <v>4988979.9138000002</v>
      </c>
      <c r="M198" s="44">
        <v>2285540.83</v>
      </c>
      <c r="N198" s="44">
        <v>1108</v>
      </c>
      <c r="O198" s="44">
        <v>0</v>
      </c>
      <c r="P198" s="44">
        <v>0</v>
      </c>
      <c r="Q198" s="44">
        <v>0</v>
      </c>
      <c r="R198" s="44">
        <v>0</v>
      </c>
      <c r="S198" s="44">
        <v>0</v>
      </c>
      <c r="T198" s="44">
        <v>0</v>
      </c>
      <c r="U198" s="44">
        <v>0</v>
      </c>
      <c r="V198" s="44">
        <f t="shared" si="234"/>
        <v>0</v>
      </c>
      <c r="W198" s="44">
        <f t="shared" si="235"/>
        <v>0</v>
      </c>
      <c r="X198" s="44">
        <f t="shared" si="236"/>
        <v>0</v>
      </c>
      <c r="Y198" s="44">
        <f t="shared" si="237"/>
        <v>0</v>
      </c>
      <c r="Z198" s="44">
        <f t="shared" si="238"/>
        <v>0</v>
      </c>
      <c r="AA198" s="44">
        <f t="shared" si="239"/>
        <v>0</v>
      </c>
      <c r="AB198" s="44">
        <f t="shared" si="240"/>
        <v>0</v>
      </c>
      <c r="AC198" s="44" t="s">
        <v>620</v>
      </c>
      <c r="AD198" s="44">
        <v>1</v>
      </c>
      <c r="AE198" s="44">
        <f t="shared" si="216"/>
        <v>0.1</v>
      </c>
      <c r="AF198" s="44">
        <v>5</v>
      </c>
      <c r="AG198" s="44">
        <v>12</v>
      </c>
      <c r="AH198" s="44">
        <f t="shared" si="217"/>
        <v>2.3642361111111111E-2</v>
      </c>
      <c r="AI198" s="44">
        <f t="shared" si="218"/>
        <v>0.12364236111111111</v>
      </c>
      <c r="AJ198" s="44">
        <v>9.8540069999999993</v>
      </c>
      <c r="AK198" s="44">
        <f>+OF!$Q$20</f>
        <v>4.9563406298003071E-2</v>
      </c>
      <c r="AL198" s="45">
        <f t="shared" si="219"/>
        <v>49.563406298003073</v>
      </c>
      <c r="AM198" s="44">
        <f>+AJ198/Caudales!$X$7*'DISTRIBUCION DE CAUDALES'!AL198</f>
        <v>35.805528661713183</v>
      </c>
      <c r="AN198" s="44">
        <f>+Caudales!$U$6*1000</f>
        <v>1.5919354838709681</v>
      </c>
      <c r="AO198" s="44">
        <f>+AJ198/Caudales!$X$7*'DISTRIBUCION DE CAUDALES'!AN198</f>
        <v>1.1500438701211049</v>
      </c>
      <c r="AP198" s="45">
        <f t="shared" si="222"/>
        <v>73.876545751957877</v>
      </c>
      <c r="AQ198" s="114">
        <f t="shared" si="223"/>
        <v>73.846545751957876</v>
      </c>
      <c r="AR198" s="115">
        <f t="shared" si="224"/>
        <v>0.99959391712627266</v>
      </c>
      <c r="AS198" s="50">
        <v>0.03</v>
      </c>
      <c r="AT198" s="119">
        <f>+AS198+AT196+AT153</f>
        <v>31.88817407407408</v>
      </c>
      <c r="AU198" s="40">
        <f t="shared" si="221"/>
        <v>41.958371677883797</v>
      </c>
      <c r="AV198" s="44" t="str">
        <f t="shared" si="226"/>
        <v>La Fuente SI tiene sufiencie oferta para usuarios futuros</v>
      </c>
    </row>
    <row r="199" spans="1:48" x14ac:dyDescent="0.2">
      <c r="A199" s="44">
        <v>46</v>
      </c>
      <c r="B199" s="44">
        <v>340</v>
      </c>
      <c r="C199" s="44" t="s">
        <v>617</v>
      </c>
      <c r="D199" s="44" t="s">
        <v>621</v>
      </c>
      <c r="E199" s="44" t="s">
        <v>622</v>
      </c>
      <c r="F199" s="44" t="s">
        <v>96</v>
      </c>
      <c r="G199" s="44">
        <v>2.2050000000000001</v>
      </c>
      <c r="H199" s="99" t="s">
        <v>237</v>
      </c>
      <c r="I199" s="102" t="s">
        <v>467</v>
      </c>
      <c r="J199" s="105">
        <v>19</v>
      </c>
      <c r="K199" s="108" t="s">
        <v>204</v>
      </c>
      <c r="L199" s="44">
        <v>4988979.9138000002</v>
      </c>
      <c r="M199" s="44">
        <v>2285540.83</v>
      </c>
      <c r="N199" s="44">
        <v>1108</v>
      </c>
      <c r="O199" s="44">
        <v>0</v>
      </c>
      <c r="P199" s="44">
        <v>0</v>
      </c>
      <c r="Q199" s="44">
        <v>0</v>
      </c>
      <c r="R199" s="44">
        <v>0</v>
      </c>
      <c r="S199" s="44">
        <v>0</v>
      </c>
      <c r="T199" s="44">
        <v>0</v>
      </c>
      <c r="U199" s="44">
        <v>0</v>
      </c>
      <c r="V199" s="44">
        <f t="shared" si="234"/>
        <v>0</v>
      </c>
      <c r="W199" s="44">
        <f t="shared" si="235"/>
        <v>0</v>
      </c>
      <c r="X199" s="44">
        <f t="shared" si="236"/>
        <v>0</v>
      </c>
      <c r="Y199" s="44">
        <f t="shared" si="237"/>
        <v>0</v>
      </c>
      <c r="Z199" s="44">
        <f t="shared" si="238"/>
        <v>0</v>
      </c>
      <c r="AA199" s="44">
        <f t="shared" si="239"/>
        <v>0</v>
      </c>
      <c r="AB199" s="44">
        <f t="shared" si="240"/>
        <v>0</v>
      </c>
      <c r="AC199" s="44" t="s">
        <v>623</v>
      </c>
      <c r="AD199" s="44">
        <v>1</v>
      </c>
      <c r="AE199" s="44">
        <f t="shared" si="216"/>
        <v>0.1</v>
      </c>
      <c r="AF199" s="44">
        <v>10</v>
      </c>
      <c r="AG199" s="44">
        <v>30</v>
      </c>
      <c r="AH199" s="44">
        <f t="shared" si="217"/>
        <v>5.3732638888888892E-2</v>
      </c>
      <c r="AI199" s="44">
        <f t="shared" si="218"/>
        <v>0.15373263888888888</v>
      </c>
      <c r="AJ199" s="44">
        <v>9.8540069999999993</v>
      </c>
      <c r="AK199" s="44">
        <f>+OF!$Q$20</f>
        <v>4.9563406298003071E-2</v>
      </c>
      <c r="AL199" s="45">
        <f t="shared" si="219"/>
        <v>49.563406298003073</v>
      </c>
      <c r="AM199" s="44">
        <f>+AJ199/Caudales!$X$7*'DISTRIBUCION DE CAUDALES'!AL199</f>
        <v>35.805528661713183</v>
      </c>
      <c r="AN199" s="44">
        <f>+Caudales!$U$6*1000</f>
        <v>1.5919354838709681</v>
      </c>
      <c r="AO199" s="44">
        <f>+AJ199/Caudales!$X$7*'DISTRIBUCION DE CAUDALES'!AN199</f>
        <v>1.1500438701211049</v>
      </c>
      <c r="AP199" s="45">
        <f t="shared" si="222"/>
        <v>76.613856469475877</v>
      </c>
      <c r="AQ199" s="114">
        <f t="shared" si="223"/>
        <v>76.583856469475876</v>
      </c>
      <c r="AR199" s="115">
        <f t="shared" si="224"/>
        <v>0.99960842592472876</v>
      </c>
      <c r="AS199" s="50">
        <v>0.03</v>
      </c>
      <c r="AT199" s="119">
        <f>+AS199+AT198</f>
        <v>31.918174074074081</v>
      </c>
      <c r="AU199" s="40">
        <f t="shared" si="221"/>
        <v>44.665682395401795</v>
      </c>
      <c r="AV199" s="44" t="str">
        <f t="shared" si="226"/>
        <v>La Fuente SI tiene sufiencie oferta para usuarios futuros</v>
      </c>
    </row>
    <row r="200" spans="1:48" x14ac:dyDescent="0.2">
      <c r="A200" s="44">
        <v>48</v>
      </c>
      <c r="B200" s="44">
        <v>364</v>
      </c>
      <c r="C200" s="44" t="s">
        <v>624</v>
      </c>
      <c r="D200" s="44" t="s">
        <v>625</v>
      </c>
      <c r="E200" s="44" t="s">
        <v>58</v>
      </c>
      <c r="F200" s="44" t="s">
        <v>51</v>
      </c>
      <c r="G200" s="44">
        <v>2.9000000000000001E-2</v>
      </c>
      <c r="H200" s="99" t="s">
        <v>237</v>
      </c>
      <c r="I200" s="102" t="s">
        <v>467</v>
      </c>
      <c r="J200" s="105">
        <v>20</v>
      </c>
      <c r="K200" s="108" t="s">
        <v>204</v>
      </c>
      <c r="L200" s="44">
        <v>4988979.9138000002</v>
      </c>
      <c r="M200" s="44">
        <v>2285540.83</v>
      </c>
      <c r="N200" s="44">
        <v>1337</v>
      </c>
      <c r="O200" s="44">
        <v>0</v>
      </c>
      <c r="P200" s="44">
        <v>0</v>
      </c>
      <c r="Q200" s="44">
        <v>0</v>
      </c>
      <c r="R200" s="44">
        <v>0</v>
      </c>
      <c r="S200" s="44">
        <v>0</v>
      </c>
      <c r="T200" s="44">
        <v>0</v>
      </c>
      <c r="U200" s="44">
        <v>0</v>
      </c>
      <c r="V200" s="44">
        <f t="shared" si="234"/>
        <v>0</v>
      </c>
      <c r="W200" s="44">
        <f t="shared" si="235"/>
        <v>0</v>
      </c>
      <c r="X200" s="44">
        <f t="shared" si="236"/>
        <v>0</v>
      </c>
      <c r="Y200" s="44">
        <f t="shared" si="237"/>
        <v>0</v>
      </c>
      <c r="Z200" s="44">
        <f t="shared" si="238"/>
        <v>0</v>
      </c>
      <c r="AA200" s="44">
        <f t="shared" si="239"/>
        <v>0</v>
      </c>
      <c r="AB200" s="44">
        <f t="shared" si="240"/>
        <v>0</v>
      </c>
      <c r="AC200" s="44" t="s">
        <v>626</v>
      </c>
      <c r="AD200" s="44">
        <v>10</v>
      </c>
      <c r="AE200" s="44">
        <f t="shared" si="216"/>
        <v>1</v>
      </c>
      <c r="AF200" s="44">
        <v>8</v>
      </c>
      <c r="AG200" s="44">
        <v>5</v>
      </c>
      <c r="AH200" s="44">
        <f t="shared" si="217"/>
        <v>2.2567708333333332E-2</v>
      </c>
      <c r="AI200" s="44">
        <f t="shared" si="218"/>
        <v>1.0225677083333333</v>
      </c>
      <c r="AJ200" s="44">
        <v>9.8540069999999993</v>
      </c>
      <c r="AK200" s="44">
        <f>+OF!$Q$20</f>
        <v>4.9563406298003071E-2</v>
      </c>
      <c r="AL200" s="45">
        <f t="shared" si="219"/>
        <v>49.563406298003073</v>
      </c>
      <c r="AM200" s="44">
        <f>+AJ200/Caudales!$X$7*'DISTRIBUCION DE CAUDALES'!AL200</f>
        <v>35.805528661713183</v>
      </c>
      <c r="AN200" s="44">
        <f>+Caudales!$U$6*1000</f>
        <v>1.5919354838709681</v>
      </c>
      <c r="AO200" s="44">
        <f>+AJ200/Caudales!$X$7*'DISTRIBUCION DE CAUDALES'!AN200</f>
        <v>1.1500438701211049</v>
      </c>
      <c r="AP200" s="45">
        <f t="shared" si="222"/>
        <v>79.321167186993875</v>
      </c>
      <c r="AQ200" s="114">
        <f t="shared" si="223"/>
        <v>79.292167186993879</v>
      </c>
      <c r="AR200" s="115">
        <f t="shared" si="224"/>
        <v>0.99963439771465246</v>
      </c>
      <c r="AS200" s="50">
        <f t="shared" ref="AS200:AS223" si="241">IF(G200=0,AI200,IF(AI200&lt;G200,AI200,G200))</f>
        <v>2.9000000000000001E-2</v>
      </c>
      <c r="AT200" s="119">
        <f>+AS200+AT199</f>
        <v>31.947174074074081</v>
      </c>
      <c r="AU200" s="40">
        <f t="shared" si="221"/>
        <v>47.344993112919795</v>
      </c>
      <c r="AV200" s="44" t="str">
        <f t="shared" si="226"/>
        <v>La Fuente SI tiene sufiencie oferta para usuarios futuros</v>
      </c>
    </row>
    <row r="201" spans="1:48" x14ac:dyDescent="0.2">
      <c r="A201" s="44">
        <v>49</v>
      </c>
      <c r="B201" s="44">
        <v>366</v>
      </c>
      <c r="C201" s="44" t="s">
        <v>627</v>
      </c>
      <c r="D201" s="44" t="s">
        <v>628</v>
      </c>
      <c r="E201" s="44" t="s">
        <v>58</v>
      </c>
      <c r="F201" s="44" t="s">
        <v>51</v>
      </c>
      <c r="G201" s="44">
        <v>0.03</v>
      </c>
      <c r="H201" s="99" t="s">
        <v>237</v>
      </c>
      <c r="I201" s="102" t="s">
        <v>467</v>
      </c>
      <c r="J201" s="105">
        <v>21</v>
      </c>
      <c r="K201" s="108" t="s">
        <v>204</v>
      </c>
      <c r="L201" s="44">
        <v>4988979.9138000002</v>
      </c>
      <c r="M201" s="44">
        <v>2285540.83</v>
      </c>
      <c r="N201" s="44">
        <v>1337</v>
      </c>
      <c r="O201" s="44">
        <v>0</v>
      </c>
      <c r="P201" s="44">
        <v>0</v>
      </c>
      <c r="Q201" s="44">
        <v>0</v>
      </c>
      <c r="R201" s="44">
        <v>0</v>
      </c>
      <c r="S201" s="44">
        <v>0</v>
      </c>
      <c r="T201" s="44">
        <v>0</v>
      </c>
      <c r="U201" s="44">
        <v>0</v>
      </c>
      <c r="V201" s="44">
        <f t="shared" si="234"/>
        <v>0</v>
      </c>
      <c r="W201" s="44">
        <f t="shared" si="235"/>
        <v>0</v>
      </c>
      <c r="X201" s="44">
        <f t="shared" si="236"/>
        <v>0</v>
      </c>
      <c r="Y201" s="44">
        <f t="shared" si="237"/>
        <v>0</v>
      </c>
      <c r="Z201" s="44">
        <f t="shared" si="238"/>
        <v>0</v>
      </c>
      <c r="AA201" s="44">
        <f t="shared" si="239"/>
        <v>0</v>
      </c>
      <c r="AB201" s="44">
        <f t="shared" si="240"/>
        <v>0</v>
      </c>
      <c r="AC201" s="44" t="s">
        <v>73</v>
      </c>
      <c r="AD201" s="44">
        <v>2</v>
      </c>
      <c r="AE201" s="44">
        <f t="shared" si="216"/>
        <v>0.2</v>
      </c>
      <c r="AF201" s="44">
        <v>2</v>
      </c>
      <c r="AG201" s="44">
        <v>3</v>
      </c>
      <c r="AH201" s="44">
        <f t="shared" si="217"/>
        <v>7.5225694444444437E-3</v>
      </c>
      <c r="AI201" s="44">
        <f t="shared" si="218"/>
        <v>0.20752256944444444</v>
      </c>
      <c r="AJ201" s="44">
        <v>9.8540069999999993</v>
      </c>
      <c r="AK201" s="44">
        <f>+OF!$Q$20</f>
        <v>4.9563406298003071E-2</v>
      </c>
      <c r="AL201" s="45">
        <f t="shared" si="219"/>
        <v>49.563406298003073</v>
      </c>
      <c r="AM201" s="44">
        <f>+AJ201/Caudales!$X$7*'DISTRIBUCION DE CAUDALES'!AL201</f>
        <v>35.805528661713183</v>
      </c>
      <c r="AN201" s="44">
        <f>+Caudales!$U$6*1000</f>
        <v>1.5919354838709681</v>
      </c>
      <c r="AO201" s="44">
        <f>+AJ201/Caudales!$X$7*'DISTRIBUCION DE CAUDALES'!AN201</f>
        <v>1.1500438701211049</v>
      </c>
      <c r="AP201" s="45">
        <f t="shared" si="222"/>
        <v>82.000477904511882</v>
      </c>
      <c r="AQ201" s="114">
        <f t="shared" si="223"/>
        <v>81.970477904511881</v>
      </c>
      <c r="AR201" s="115">
        <f t="shared" si="224"/>
        <v>0.99963414847368404</v>
      </c>
      <c r="AS201" s="50">
        <f t="shared" si="241"/>
        <v>0.03</v>
      </c>
      <c r="AT201" s="119">
        <f t="shared" ref="AT201:AT221" si="242">+AS201+AT200</f>
        <v>31.977174074074082</v>
      </c>
      <c r="AU201" s="40">
        <f t="shared" si="221"/>
        <v>49.993303830437796</v>
      </c>
      <c r="AV201" s="44" t="str">
        <f t="shared" si="226"/>
        <v>La Fuente SI tiene sufiencie oferta para usuarios futuros</v>
      </c>
    </row>
    <row r="202" spans="1:48" x14ac:dyDescent="0.2">
      <c r="A202" s="44">
        <v>50</v>
      </c>
      <c r="B202" s="44">
        <v>368</v>
      </c>
      <c r="C202" s="44" t="s">
        <v>629</v>
      </c>
      <c r="D202" s="44" t="s">
        <v>630</v>
      </c>
      <c r="E202" s="44" t="s">
        <v>631</v>
      </c>
      <c r="F202" s="44" t="s">
        <v>51</v>
      </c>
      <c r="G202" s="44">
        <v>0.33200000000000002</v>
      </c>
      <c r="H202" s="99" t="s">
        <v>237</v>
      </c>
      <c r="I202" s="102" t="s">
        <v>467</v>
      </c>
      <c r="J202" s="105">
        <v>22</v>
      </c>
      <c r="K202" s="108" t="s">
        <v>204</v>
      </c>
      <c r="L202" s="44">
        <v>4988979.9138000002</v>
      </c>
      <c r="M202" s="44">
        <v>2285540.83</v>
      </c>
      <c r="N202" s="44">
        <v>1337</v>
      </c>
      <c r="O202" s="44">
        <v>0</v>
      </c>
      <c r="P202" s="44">
        <v>0</v>
      </c>
      <c r="Q202" s="44">
        <v>0</v>
      </c>
      <c r="R202" s="44">
        <v>0</v>
      </c>
      <c r="S202" s="44">
        <v>0</v>
      </c>
      <c r="T202" s="44">
        <v>15</v>
      </c>
      <c r="U202" s="44">
        <v>0</v>
      </c>
      <c r="V202" s="44">
        <f t="shared" si="234"/>
        <v>0</v>
      </c>
      <c r="W202" s="44">
        <f t="shared" si="235"/>
        <v>0</v>
      </c>
      <c r="X202" s="44">
        <f t="shared" si="236"/>
        <v>0</v>
      </c>
      <c r="Y202" s="44">
        <f t="shared" si="237"/>
        <v>0</v>
      </c>
      <c r="Z202" s="44">
        <f t="shared" si="238"/>
        <v>0</v>
      </c>
      <c r="AA202" s="44">
        <f t="shared" si="239"/>
        <v>4.1666666666666664E-4</v>
      </c>
      <c r="AB202" s="44">
        <f t="shared" si="240"/>
        <v>0</v>
      </c>
      <c r="AC202" s="44" t="s">
        <v>632</v>
      </c>
      <c r="AD202" s="44">
        <v>1.5</v>
      </c>
      <c r="AE202" s="44">
        <f t="shared" si="216"/>
        <v>0.15000000000000002</v>
      </c>
      <c r="AF202" s="44">
        <v>3</v>
      </c>
      <c r="AG202" s="44">
        <v>7</v>
      </c>
      <c r="AH202" s="44">
        <f t="shared" si="217"/>
        <v>1.3970486111111111E-2</v>
      </c>
      <c r="AI202" s="44">
        <f t="shared" si="218"/>
        <v>0.16438715277777782</v>
      </c>
      <c r="AJ202" s="44">
        <v>9.8540069999999993</v>
      </c>
      <c r="AK202" s="44">
        <f>+OF!$Q$20</f>
        <v>4.9563406298003071E-2</v>
      </c>
      <c r="AL202" s="45">
        <f t="shared" si="219"/>
        <v>49.563406298003073</v>
      </c>
      <c r="AM202" s="44">
        <f>+AJ202/Caudales!$X$7*'DISTRIBUCION DE CAUDALES'!AL202</f>
        <v>35.805528661713183</v>
      </c>
      <c r="AN202" s="44">
        <f>+Caudales!$U$6*1000</f>
        <v>1.5919354838709681</v>
      </c>
      <c r="AO202" s="44">
        <f>+AJ202/Caudales!$X$7*'DISTRIBUCION DE CAUDALES'!AN202</f>
        <v>1.1500438701211049</v>
      </c>
      <c r="AP202" s="45">
        <f t="shared" si="222"/>
        <v>84.648788622029883</v>
      </c>
      <c r="AQ202" s="114">
        <f t="shared" si="223"/>
        <v>84.484401469252106</v>
      </c>
      <c r="AR202" s="115">
        <f t="shared" si="224"/>
        <v>0.99805800938851241</v>
      </c>
      <c r="AS202" s="50">
        <f t="shared" si="241"/>
        <v>0.16438715277777782</v>
      </c>
      <c r="AT202" s="119">
        <f t="shared" si="242"/>
        <v>32.141561226851863</v>
      </c>
      <c r="AU202" s="40">
        <f t="shared" si="221"/>
        <v>52.342840242400243</v>
      </c>
      <c r="AV202" s="44" t="str">
        <f t="shared" si="226"/>
        <v>La Fuente SI tiene sufiencie oferta para usuarios futuros</v>
      </c>
    </row>
    <row r="203" spans="1:48" x14ac:dyDescent="0.2">
      <c r="A203" s="44">
        <v>18</v>
      </c>
      <c r="B203" s="44">
        <v>181</v>
      </c>
      <c r="C203" s="44" t="s">
        <v>633</v>
      </c>
      <c r="D203" s="44" t="s">
        <v>634</v>
      </c>
      <c r="E203" s="44" t="s">
        <v>635</v>
      </c>
      <c r="F203" s="44" t="s">
        <v>116</v>
      </c>
      <c r="G203" s="44">
        <v>0</v>
      </c>
      <c r="H203" s="99" t="s">
        <v>237</v>
      </c>
      <c r="I203" s="102" t="s">
        <v>467</v>
      </c>
      <c r="J203" s="105">
        <v>23</v>
      </c>
      <c r="K203" s="108" t="s">
        <v>204</v>
      </c>
      <c r="L203" s="44">
        <v>4988682.0527999997</v>
      </c>
      <c r="M203" s="44">
        <v>2285058.2869000002</v>
      </c>
      <c r="N203" s="44">
        <v>1373.51</v>
      </c>
      <c r="O203" s="44">
        <v>0</v>
      </c>
      <c r="P203" s="44">
        <v>0</v>
      </c>
      <c r="Q203" s="44">
        <v>0</v>
      </c>
      <c r="R203" s="44">
        <v>0</v>
      </c>
      <c r="S203" s="44">
        <v>0</v>
      </c>
      <c r="T203" s="44">
        <v>0</v>
      </c>
      <c r="U203" s="44">
        <v>0</v>
      </c>
      <c r="V203" s="44">
        <f t="shared" si="234"/>
        <v>0</v>
      </c>
      <c r="W203" s="44">
        <f t="shared" si="235"/>
        <v>0</v>
      </c>
      <c r="X203" s="44">
        <f t="shared" si="236"/>
        <v>0</v>
      </c>
      <c r="Y203" s="44">
        <f t="shared" si="237"/>
        <v>0</v>
      </c>
      <c r="Z203" s="44">
        <f t="shared" si="238"/>
        <v>0</v>
      </c>
      <c r="AA203" s="44">
        <f t="shared" si="239"/>
        <v>0</v>
      </c>
      <c r="AB203" s="44">
        <f t="shared" si="240"/>
        <v>0</v>
      </c>
      <c r="AC203" s="44">
        <v>0</v>
      </c>
      <c r="AD203" s="44">
        <v>0</v>
      </c>
      <c r="AE203" s="44">
        <f t="shared" si="216"/>
        <v>0</v>
      </c>
      <c r="AF203" s="44">
        <v>4</v>
      </c>
      <c r="AG203" s="44">
        <v>3</v>
      </c>
      <c r="AH203" s="44">
        <f t="shared" si="217"/>
        <v>1.1821180555555555E-2</v>
      </c>
      <c r="AI203" s="44">
        <f t="shared" si="218"/>
        <v>1.1821180555555555E-2</v>
      </c>
      <c r="AJ203" s="44">
        <v>10.93</v>
      </c>
      <c r="AK203" s="44">
        <f>+OF!$Q$20</f>
        <v>4.9563406298003071E-2</v>
      </c>
      <c r="AL203" s="45">
        <f t="shared" si="219"/>
        <v>49.563406298003073</v>
      </c>
      <c r="AM203" s="44">
        <f>+AJ203/Caudales!$X$7*'DISTRIBUCION DE CAUDALES'!AL203</f>
        <v>39.715257790310595</v>
      </c>
      <c r="AN203" s="44">
        <f>+Caudales!$U$6*1000</f>
        <v>1.5919354838709681</v>
      </c>
      <c r="AO203" s="44">
        <f>+AJ203/Caudales!$X$7*'DISTRIBUCION DE CAUDALES'!AN203</f>
        <v>1.2756211255404706</v>
      </c>
      <c r="AP203" s="45">
        <f t="shared" si="222"/>
        <v>90.782476907170377</v>
      </c>
      <c r="AQ203" s="114">
        <f t="shared" si="223"/>
        <v>90.77065572661482</v>
      </c>
      <c r="AR203" s="115">
        <f t="shared" si="224"/>
        <v>0.99986978565733953</v>
      </c>
      <c r="AS203" s="50">
        <f t="shared" si="241"/>
        <v>1.1821180555555555E-2</v>
      </c>
      <c r="AT203" s="119">
        <f t="shared" si="242"/>
        <v>32.15338240740742</v>
      </c>
      <c r="AU203" s="40">
        <f t="shared" si="221"/>
        <v>58.617273319207399</v>
      </c>
      <c r="AV203" s="44" t="str">
        <f t="shared" si="226"/>
        <v>La Fuente SI tiene sufiencie oferta para usuarios futuros</v>
      </c>
    </row>
    <row r="204" spans="1:48" x14ac:dyDescent="0.2">
      <c r="A204" s="44">
        <v>30</v>
      </c>
      <c r="B204" s="44">
        <v>226</v>
      </c>
      <c r="C204" s="44" t="s">
        <v>636</v>
      </c>
      <c r="D204" s="44" t="s">
        <v>637</v>
      </c>
      <c r="E204" s="44" t="s">
        <v>638</v>
      </c>
      <c r="F204" s="44" t="s">
        <v>116</v>
      </c>
      <c r="G204" s="44">
        <v>0</v>
      </c>
      <c r="H204" s="99" t="s">
        <v>237</v>
      </c>
      <c r="I204" s="102" t="s">
        <v>467</v>
      </c>
      <c r="J204" s="105">
        <v>24</v>
      </c>
      <c r="K204" s="108" t="s">
        <v>204</v>
      </c>
      <c r="L204" s="44">
        <v>4988682.0527999997</v>
      </c>
      <c r="M204" s="44">
        <v>2285058.2869000002</v>
      </c>
      <c r="N204" s="44">
        <v>1373.51</v>
      </c>
      <c r="O204" s="44">
        <v>0</v>
      </c>
      <c r="P204" s="44">
        <v>0</v>
      </c>
      <c r="Q204" s="44">
        <v>0</v>
      </c>
      <c r="R204" s="44">
        <v>0</v>
      </c>
      <c r="S204" s="44">
        <v>0</v>
      </c>
      <c r="T204" s="44">
        <v>0</v>
      </c>
      <c r="U204" s="44">
        <v>0</v>
      </c>
      <c r="V204" s="44">
        <f t="shared" si="234"/>
        <v>0</v>
      </c>
      <c r="W204" s="44">
        <f t="shared" si="235"/>
        <v>0</v>
      </c>
      <c r="X204" s="44">
        <f t="shared" si="236"/>
        <v>0</v>
      </c>
      <c r="Y204" s="44">
        <f t="shared" si="237"/>
        <v>0</v>
      </c>
      <c r="Z204" s="44">
        <f t="shared" si="238"/>
        <v>0</v>
      </c>
      <c r="AA204" s="44">
        <f t="shared" si="239"/>
        <v>0</v>
      </c>
      <c r="AB204" s="44">
        <f t="shared" si="240"/>
        <v>0</v>
      </c>
      <c r="AC204" s="44">
        <v>0</v>
      </c>
      <c r="AD204" s="44">
        <v>0</v>
      </c>
      <c r="AE204" s="44">
        <f t="shared" si="216"/>
        <v>0</v>
      </c>
      <c r="AF204" s="44">
        <v>7</v>
      </c>
      <c r="AG204" s="44">
        <v>4</v>
      </c>
      <c r="AH204" s="44">
        <f t="shared" si="217"/>
        <v>1.934375E-2</v>
      </c>
      <c r="AI204" s="44">
        <f t="shared" si="218"/>
        <v>1.934375E-2</v>
      </c>
      <c r="AJ204" s="44">
        <v>10.93</v>
      </c>
      <c r="AK204" s="44">
        <f>+OF!$Q$20</f>
        <v>4.9563406298003071E-2</v>
      </c>
      <c r="AL204" s="45">
        <f t="shared" si="219"/>
        <v>49.563406298003073</v>
      </c>
      <c r="AM204" s="44">
        <f>+AJ204/Caudales!$X$7*'DISTRIBUCION DE CAUDALES'!AL204</f>
        <v>39.715257790310595</v>
      </c>
      <c r="AN204" s="44">
        <f>+Caudales!$U$6*1000</f>
        <v>1.5919354838709681</v>
      </c>
      <c r="AO204" s="44">
        <f>+AJ204/Caudales!$X$7*'DISTRIBUCION DE CAUDALES'!AN204</f>
        <v>1.2756211255404706</v>
      </c>
      <c r="AP204" s="45">
        <f t="shared" si="222"/>
        <v>97.056909983977533</v>
      </c>
      <c r="AQ204" s="114">
        <f t="shared" si="223"/>
        <v>97.037566233977529</v>
      </c>
      <c r="AR204" s="115">
        <f t="shared" si="224"/>
        <v>0.99980069682825057</v>
      </c>
      <c r="AS204" s="50">
        <f t="shared" si="241"/>
        <v>1.934375E-2</v>
      </c>
      <c r="AT204" s="119">
        <f t="shared" si="242"/>
        <v>32.172726157407418</v>
      </c>
      <c r="AU204" s="40">
        <f t="shared" si="221"/>
        <v>64.864840076570118</v>
      </c>
      <c r="AV204" s="44" t="str">
        <f t="shared" si="226"/>
        <v>La Fuente SI tiene sufiencie oferta para usuarios futuros</v>
      </c>
    </row>
    <row r="205" spans="1:48" x14ac:dyDescent="0.2">
      <c r="A205" s="44">
        <v>54</v>
      </c>
      <c r="B205" s="44">
        <v>385</v>
      </c>
      <c r="C205" s="44" t="s">
        <v>639</v>
      </c>
      <c r="D205" s="44" t="s">
        <v>640</v>
      </c>
      <c r="E205" s="44" t="s">
        <v>58</v>
      </c>
      <c r="F205" s="44" t="s">
        <v>116</v>
      </c>
      <c r="G205" s="44">
        <v>0</v>
      </c>
      <c r="H205" s="99" t="s">
        <v>237</v>
      </c>
      <c r="I205" s="102" t="s">
        <v>467</v>
      </c>
      <c r="J205" s="105">
        <v>25</v>
      </c>
      <c r="K205" s="108" t="s">
        <v>204</v>
      </c>
      <c r="L205" s="44">
        <v>4988716.3954999996</v>
      </c>
      <c r="M205" s="44">
        <v>2285185.7329000002</v>
      </c>
      <c r="N205" s="44">
        <v>1373</v>
      </c>
      <c r="O205" s="44">
        <v>0</v>
      </c>
      <c r="P205" s="44">
        <v>0</v>
      </c>
      <c r="Q205" s="44">
        <v>0</v>
      </c>
      <c r="R205" s="44">
        <v>0</v>
      </c>
      <c r="S205" s="44">
        <v>0</v>
      </c>
      <c r="T205" s="44">
        <v>3</v>
      </c>
      <c r="U205" s="44">
        <v>0</v>
      </c>
      <c r="V205" s="44">
        <f t="shared" si="234"/>
        <v>0</v>
      </c>
      <c r="W205" s="44">
        <f t="shared" si="235"/>
        <v>0</v>
      </c>
      <c r="X205" s="44">
        <f t="shared" si="236"/>
        <v>0</v>
      </c>
      <c r="Y205" s="44">
        <f t="shared" si="237"/>
        <v>0</v>
      </c>
      <c r="Z205" s="44">
        <f t="shared" si="238"/>
        <v>0</v>
      </c>
      <c r="AA205" s="44">
        <f t="shared" si="239"/>
        <v>8.3333333333333331E-5</v>
      </c>
      <c r="AB205" s="44">
        <f t="shared" si="240"/>
        <v>0</v>
      </c>
      <c r="AC205" s="44" t="s">
        <v>58</v>
      </c>
      <c r="AD205" s="44">
        <v>0</v>
      </c>
      <c r="AE205" s="44">
        <f t="shared" si="216"/>
        <v>0</v>
      </c>
      <c r="AF205" s="44">
        <v>6</v>
      </c>
      <c r="AG205" s="44">
        <v>10</v>
      </c>
      <c r="AH205" s="44">
        <f t="shared" si="217"/>
        <v>2.3642361111111111E-2</v>
      </c>
      <c r="AI205" s="44">
        <f t="shared" si="218"/>
        <v>2.3725694444444445E-2</v>
      </c>
      <c r="AJ205" s="44">
        <v>10.93</v>
      </c>
      <c r="AK205" s="44">
        <f>+OF!$Q$20</f>
        <v>4.9563406298003071E-2</v>
      </c>
      <c r="AL205" s="45">
        <f t="shared" si="219"/>
        <v>49.563406298003073</v>
      </c>
      <c r="AM205" s="44">
        <f>+AJ205/Caudales!$X$7*'DISTRIBUCION DE CAUDALES'!AL205</f>
        <v>39.715257790310595</v>
      </c>
      <c r="AN205" s="44">
        <f>+Caudales!$U$6*1000</f>
        <v>1.5919354838709681</v>
      </c>
      <c r="AO205" s="44">
        <f>+AJ205/Caudales!$X$7*'DISTRIBUCION DE CAUDALES'!AN205</f>
        <v>1.2756211255404706</v>
      </c>
      <c r="AP205" s="45">
        <f t="shared" si="222"/>
        <v>103.30447674134024</v>
      </c>
      <c r="AQ205" s="114">
        <f t="shared" si="223"/>
        <v>103.28075104689579</v>
      </c>
      <c r="AR205" s="115">
        <f t="shared" si="224"/>
        <v>0.99977033236900414</v>
      </c>
      <c r="AS205" s="50">
        <f t="shared" si="241"/>
        <v>2.3725694444444445E-2</v>
      </c>
      <c r="AT205" s="119">
        <f t="shared" si="242"/>
        <v>32.196451851851862</v>
      </c>
      <c r="AU205" s="40">
        <f t="shared" si="221"/>
        <v>71.084299195043926</v>
      </c>
      <c r="AV205" s="44" t="str">
        <f t="shared" si="226"/>
        <v>La Fuente SI tiene sufiencie oferta para usuarios futuros</v>
      </c>
    </row>
    <row r="206" spans="1:48" x14ac:dyDescent="0.2">
      <c r="A206" s="44">
        <v>56</v>
      </c>
      <c r="B206" s="44">
        <v>389</v>
      </c>
      <c r="C206" s="44" t="s">
        <v>641</v>
      </c>
      <c r="D206" s="44" t="s">
        <v>642</v>
      </c>
      <c r="E206" s="44" t="s">
        <v>58</v>
      </c>
      <c r="F206" s="44" t="s">
        <v>116</v>
      </c>
      <c r="G206" s="44">
        <v>0</v>
      </c>
      <c r="H206" s="99" t="s">
        <v>237</v>
      </c>
      <c r="I206" s="102" t="s">
        <v>467</v>
      </c>
      <c r="J206" s="105">
        <v>26</v>
      </c>
      <c r="K206" s="108" t="s">
        <v>204</v>
      </c>
      <c r="L206" s="44">
        <v>4988716.3954999996</v>
      </c>
      <c r="M206" s="44">
        <v>2285185.7329000002</v>
      </c>
      <c r="N206" s="44">
        <v>1373</v>
      </c>
      <c r="O206" s="44">
        <v>0</v>
      </c>
      <c r="P206" s="44">
        <v>0</v>
      </c>
      <c r="Q206" s="44">
        <v>0</v>
      </c>
      <c r="R206" s="44">
        <v>0</v>
      </c>
      <c r="S206" s="44">
        <v>0</v>
      </c>
      <c r="T206" s="44">
        <v>0</v>
      </c>
      <c r="U206" s="44">
        <v>0</v>
      </c>
      <c r="V206" s="44">
        <f t="shared" si="234"/>
        <v>0</v>
      </c>
      <c r="W206" s="44">
        <f t="shared" si="235"/>
        <v>0</v>
      </c>
      <c r="X206" s="44">
        <f t="shared" si="236"/>
        <v>0</v>
      </c>
      <c r="Y206" s="44">
        <f t="shared" si="237"/>
        <v>0</v>
      </c>
      <c r="Z206" s="44">
        <f t="shared" si="238"/>
        <v>0</v>
      </c>
      <c r="AA206" s="44">
        <f t="shared" si="239"/>
        <v>0</v>
      </c>
      <c r="AB206" s="44">
        <f t="shared" si="240"/>
        <v>0</v>
      </c>
      <c r="AC206" s="44" t="s">
        <v>58</v>
      </c>
      <c r="AD206" s="44">
        <v>0</v>
      </c>
      <c r="AE206" s="44">
        <f t="shared" si="216"/>
        <v>0</v>
      </c>
      <c r="AF206" s="44">
        <v>4</v>
      </c>
      <c r="AG206" s="44">
        <v>0</v>
      </c>
      <c r="AH206" s="44">
        <f t="shared" si="217"/>
        <v>8.5972222222222214E-3</v>
      </c>
      <c r="AI206" s="44">
        <f t="shared" si="218"/>
        <v>8.5972222222222214E-3</v>
      </c>
      <c r="AJ206" s="44">
        <v>10.93</v>
      </c>
      <c r="AK206" s="44">
        <f>+OF!$Q$20</f>
        <v>4.9563406298003071E-2</v>
      </c>
      <c r="AL206" s="45">
        <f t="shared" si="219"/>
        <v>49.563406298003073</v>
      </c>
      <c r="AM206" s="44">
        <f>+AJ206/Caudales!$X$7*'DISTRIBUCION DE CAUDALES'!AL206</f>
        <v>39.715257790310595</v>
      </c>
      <c r="AN206" s="44">
        <f>+Caudales!$U$6*1000</f>
        <v>1.5919354838709681</v>
      </c>
      <c r="AO206" s="44">
        <f>+AJ206/Caudales!$X$7*'DISTRIBUCION DE CAUDALES'!AN206</f>
        <v>1.2756211255404706</v>
      </c>
      <c r="AP206" s="45">
        <f t="shared" si="222"/>
        <v>109.52393585981406</v>
      </c>
      <c r="AQ206" s="114">
        <f t="shared" si="223"/>
        <v>109.51533863759184</v>
      </c>
      <c r="AR206" s="115">
        <f t="shared" si="224"/>
        <v>0.99992150371373412</v>
      </c>
      <c r="AS206" s="50">
        <f t="shared" si="241"/>
        <v>8.5972222222222214E-3</v>
      </c>
      <c r="AT206" s="119">
        <f t="shared" si="242"/>
        <v>32.205049074074083</v>
      </c>
      <c r="AU206" s="40">
        <f t="shared" si="221"/>
        <v>77.310289563517756</v>
      </c>
      <c r="AV206" s="44" t="str">
        <f t="shared" si="226"/>
        <v>La Fuente SI tiene sufiencie oferta para usuarios futuros</v>
      </c>
    </row>
    <row r="207" spans="1:48" x14ac:dyDescent="0.2">
      <c r="A207" s="44">
        <v>59</v>
      </c>
      <c r="B207" s="44">
        <v>395</v>
      </c>
      <c r="C207" s="44" t="s">
        <v>643</v>
      </c>
      <c r="D207" s="44" t="s">
        <v>644</v>
      </c>
      <c r="E207" s="44" t="s">
        <v>58</v>
      </c>
      <c r="F207" s="44" t="s">
        <v>116</v>
      </c>
      <c r="G207" s="44">
        <v>0</v>
      </c>
      <c r="H207" s="99" t="s">
        <v>237</v>
      </c>
      <c r="I207" s="102" t="s">
        <v>467</v>
      </c>
      <c r="J207" s="105">
        <v>27</v>
      </c>
      <c r="K207" s="108" t="s">
        <v>204</v>
      </c>
      <c r="L207" s="44">
        <v>4988716.3954999996</v>
      </c>
      <c r="M207" s="44">
        <v>2285185.7329000002</v>
      </c>
      <c r="N207" s="44">
        <v>1373</v>
      </c>
      <c r="O207" s="44">
        <v>0</v>
      </c>
      <c r="P207" s="44">
        <v>0</v>
      </c>
      <c r="Q207" s="44">
        <v>0</v>
      </c>
      <c r="R207" s="44">
        <v>0</v>
      </c>
      <c r="S207" s="44">
        <v>0</v>
      </c>
      <c r="T207" s="44">
        <v>0</v>
      </c>
      <c r="U207" s="44">
        <v>0</v>
      </c>
      <c r="V207" s="44">
        <f t="shared" si="234"/>
        <v>0</v>
      </c>
      <c r="W207" s="44">
        <f t="shared" si="235"/>
        <v>0</v>
      </c>
      <c r="X207" s="44">
        <f t="shared" si="236"/>
        <v>0</v>
      </c>
      <c r="Y207" s="44">
        <f t="shared" si="237"/>
        <v>0</v>
      </c>
      <c r="Z207" s="44">
        <f t="shared" si="238"/>
        <v>0</v>
      </c>
      <c r="AA207" s="44">
        <f t="shared" si="239"/>
        <v>0</v>
      </c>
      <c r="AB207" s="44">
        <f t="shared" si="240"/>
        <v>0</v>
      </c>
      <c r="AC207" s="44" t="s">
        <v>58</v>
      </c>
      <c r="AD207" s="44">
        <v>0</v>
      </c>
      <c r="AE207" s="44">
        <f t="shared" si="216"/>
        <v>0</v>
      </c>
      <c r="AF207" s="44">
        <v>8</v>
      </c>
      <c r="AG207" s="44">
        <v>20</v>
      </c>
      <c r="AH207" s="44">
        <f t="shared" si="217"/>
        <v>3.86875E-2</v>
      </c>
      <c r="AI207" s="44">
        <f t="shared" si="218"/>
        <v>3.86875E-2</v>
      </c>
      <c r="AJ207" s="44">
        <v>10.93</v>
      </c>
      <c r="AK207" s="44">
        <f>+OF!$Q$20</f>
        <v>4.9563406298003071E-2</v>
      </c>
      <c r="AL207" s="45">
        <f t="shared" si="219"/>
        <v>49.563406298003073</v>
      </c>
      <c r="AM207" s="44">
        <f>+AJ207/Caudales!$X$7*'DISTRIBUCION DE CAUDALES'!AL207</f>
        <v>39.715257790310595</v>
      </c>
      <c r="AN207" s="44">
        <f>+Caudales!$U$6*1000</f>
        <v>1.5919354838709681</v>
      </c>
      <c r="AO207" s="44">
        <f>+AJ207/Caudales!$X$7*'DISTRIBUCION DE CAUDALES'!AN207</f>
        <v>1.2756211255404706</v>
      </c>
      <c r="AP207" s="45">
        <f t="shared" si="222"/>
        <v>115.74992622828788</v>
      </c>
      <c r="AQ207" s="114">
        <f t="shared" si="223"/>
        <v>115.71123872828788</v>
      </c>
      <c r="AR207" s="115">
        <f t="shared" si="224"/>
        <v>0.99966576652564176</v>
      </c>
      <c r="AS207" s="50">
        <f t="shared" si="241"/>
        <v>3.86875E-2</v>
      </c>
      <c r="AT207" s="119">
        <f t="shared" si="242"/>
        <v>32.243736574074084</v>
      </c>
      <c r="AU207" s="40">
        <f t="shared" si="221"/>
        <v>83.467502154213804</v>
      </c>
      <c r="AV207" s="44" t="str">
        <f t="shared" si="226"/>
        <v>La Fuente SI tiene sufiencie oferta para usuarios futuros</v>
      </c>
    </row>
    <row r="208" spans="1:48" x14ac:dyDescent="0.2">
      <c r="A208" s="44">
        <v>60</v>
      </c>
      <c r="B208" s="44">
        <v>396</v>
      </c>
      <c r="C208" s="44" t="s">
        <v>645</v>
      </c>
      <c r="D208" s="44" t="s">
        <v>646</v>
      </c>
      <c r="E208" s="44" t="s">
        <v>58</v>
      </c>
      <c r="F208" s="44" t="s">
        <v>116</v>
      </c>
      <c r="G208" s="44">
        <v>0</v>
      </c>
      <c r="H208" s="99" t="s">
        <v>237</v>
      </c>
      <c r="I208" s="102" t="s">
        <v>467</v>
      </c>
      <c r="J208" s="105">
        <v>28</v>
      </c>
      <c r="K208" s="108" t="s">
        <v>204</v>
      </c>
      <c r="L208" s="44">
        <v>4988716.3954999996</v>
      </c>
      <c r="M208" s="44">
        <v>2285185.7329000002</v>
      </c>
      <c r="N208" s="44">
        <v>1373</v>
      </c>
      <c r="O208" s="44">
        <v>0</v>
      </c>
      <c r="P208" s="44">
        <v>0</v>
      </c>
      <c r="Q208" s="44">
        <v>0</v>
      </c>
      <c r="R208" s="44">
        <v>0</v>
      </c>
      <c r="S208" s="44">
        <v>0</v>
      </c>
      <c r="T208" s="44">
        <v>0</v>
      </c>
      <c r="U208" s="44">
        <v>0</v>
      </c>
      <c r="V208" s="44">
        <f t="shared" si="234"/>
        <v>0</v>
      </c>
      <c r="W208" s="44">
        <f t="shared" si="235"/>
        <v>0</v>
      </c>
      <c r="X208" s="44">
        <f t="shared" si="236"/>
        <v>0</v>
      </c>
      <c r="Y208" s="44">
        <f t="shared" si="237"/>
        <v>0</v>
      </c>
      <c r="Z208" s="44">
        <f t="shared" si="238"/>
        <v>0</v>
      </c>
      <c r="AA208" s="44">
        <f t="shared" si="239"/>
        <v>0</v>
      </c>
      <c r="AB208" s="44">
        <f t="shared" si="240"/>
        <v>0</v>
      </c>
      <c r="AC208" s="44" t="s">
        <v>58</v>
      </c>
      <c r="AD208" s="44">
        <v>0</v>
      </c>
      <c r="AE208" s="44">
        <f t="shared" si="216"/>
        <v>0</v>
      </c>
      <c r="AF208" s="44">
        <v>3</v>
      </c>
      <c r="AG208" s="44">
        <v>9</v>
      </c>
      <c r="AH208" s="44">
        <f t="shared" si="217"/>
        <v>1.6119791666666668E-2</v>
      </c>
      <c r="AI208" s="44">
        <f t="shared" si="218"/>
        <v>1.6119791666666668E-2</v>
      </c>
      <c r="AJ208" s="44">
        <v>10.93</v>
      </c>
      <c r="AK208" s="44">
        <f>+OF!$Q$20</f>
        <v>4.9563406298003071E-2</v>
      </c>
      <c r="AL208" s="45">
        <f t="shared" si="219"/>
        <v>49.563406298003073</v>
      </c>
      <c r="AM208" s="44">
        <f>+AJ208/Caudales!$X$7*'DISTRIBUCION DE CAUDALES'!AL208</f>
        <v>39.715257790310595</v>
      </c>
      <c r="AN208" s="44">
        <f>+Caudales!$U$6*1000</f>
        <v>1.5919354838709681</v>
      </c>
      <c r="AO208" s="44">
        <f>+AJ208/Caudales!$X$7*'DISTRIBUCION DE CAUDALES'!AN208</f>
        <v>1.2756211255404706</v>
      </c>
      <c r="AP208" s="45">
        <f t="shared" si="222"/>
        <v>121.90713881898392</v>
      </c>
      <c r="AQ208" s="114">
        <f t="shared" si="223"/>
        <v>121.89101902731726</v>
      </c>
      <c r="AR208" s="115">
        <f t="shared" si="224"/>
        <v>0.99986776991222304</v>
      </c>
      <c r="AS208" s="50">
        <f t="shared" si="241"/>
        <v>1.6119791666666668E-2</v>
      </c>
      <c r="AT208" s="119">
        <f t="shared" si="242"/>
        <v>32.259856365740752</v>
      </c>
      <c r="AU208" s="40">
        <f t="shared" si="221"/>
        <v>89.631162661576496</v>
      </c>
      <c r="AV208" s="44" t="str">
        <f t="shared" si="226"/>
        <v>La Fuente SI tiene sufiencie oferta para usuarios futuros</v>
      </c>
    </row>
    <row r="209" spans="1:48" x14ac:dyDescent="0.2">
      <c r="A209" s="44">
        <v>61</v>
      </c>
      <c r="B209" s="44">
        <v>397</v>
      </c>
      <c r="C209" s="44" t="s">
        <v>647</v>
      </c>
      <c r="D209" s="44" t="s">
        <v>648</v>
      </c>
      <c r="E209" s="44" t="s">
        <v>58</v>
      </c>
      <c r="F209" s="44" t="s">
        <v>315</v>
      </c>
      <c r="G209" s="44">
        <v>0</v>
      </c>
      <c r="H209" s="99" t="s">
        <v>237</v>
      </c>
      <c r="I209" s="102" t="s">
        <v>467</v>
      </c>
      <c r="J209" s="105">
        <v>29</v>
      </c>
      <c r="K209" s="108" t="s">
        <v>204</v>
      </c>
      <c r="L209" s="44">
        <v>4988716.3954999996</v>
      </c>
      <c r="M209" s="44">
        <v>2285185.7329000002</v>
      </c>
      <c r="N209" s="44">
        <v>1373</v>
      </c>
      <c r="O209" s="44">
        <v>0</v>
      </c>
      <c r="P209" s="44">
        <v>0</v>
      </c>
      <c r="Q209" s="44">
        <v>0</v>
      </c>
      <c r="R209" s="44">
        <v>0</v>
      </c>
      <c r="S209" s="44">
        <v>0</v>
      </c>
      <c r="T209" s="44">
        <v>3</v>
      </c>
      <c r="U209" s="44">
        <v>0</v>
      </c>
      <c r="V209" s="44">
        <f t="shared" si="234"/>
        <v>0</v>
      </c>
      <c r="W209" s="44">
        <f t="shared" si="235"/>
        <v>0</v>
      </c>
      <c r="X209" s="44">
        <f t="shared" si="236"/>
        <v>0</v>
      </c>
      <c r="Y209" s="44">
        <f t="shared" si="237"/>
        <v>0</v>
      </c>
      <c r="Z209" s="44">
        <f t="shared" si="238"/>
        <v>0</v>
      </c>
      <c r="AA209" s="44">
        <f t="shared" si="239"/>
        <v>8.3333333333333331E-5</v>
      </c>
      <c r="AB209" s="44">
        <f t="shared" si="240"/>
        <v>0</v>
      </c>
      <c r="AC209" s="44" t="s">
        <v>58</v>
      </c>
      <c r="AD209" s="44">
        <v>0</v>
      </c>
      <c r="AE209" s="44">
        <f t="shared" si="216"/>
        <v>0</v>
      </c>
      <c r="AF209" s="44">
        <v>4</v>
      </c>
      <c r="AG209" s="44">
        <v>2</v>
      </c>
      <c r="AH209" s="44">
        <f t="shared" si="217"/>
        <v>1.0746527777777778E-2</v>
      </c>
      <c r="AI209" s="44">
        <f t="shared" si="218"/>
        <v>1.0829861111111111E-2</v>
      </c>
      <c r="AJ209" s="44">
        <v>10.93</v>
      </c>
      <c r="AK209" s="44">
        <f>+OF!$Q$20</f>
        <v>4.9563406298003071E-2</v>
      </c>
      <c r="AL209" s="45">
        <f t="shared" si="219"/>
        <v>49.563406298003073</v>
      </c>
      <c r="AM209" s="44">
        <f>+AJ209/Caudales!$X$7*'DISTRIBUCION DE CAUDALES'!AL209</f>
        <v>39.715257790310595</v>
      </c>
      <c r="AN209" s="44">
        <f>+Caudales!$U$6*1000</f>
        <v>1.5919354838709681</v>
      </c>
      <c r="AO209" s="44">
        <f>+AJ209/Caudales!$X$7*'DISTRIBUCION DE CAUDALES'!AN209</f>
        <v>1.2756211255404706</v>
      </c>
      <c r="AP209" s="45">
        <f t="shared" si="222"/>
        <v>128.07079932634662</v>
      </c>
      <c r="AQ209" s="114">
        <f t="shared" si="223"/>
        <v>128.0599694652355</v>
      </c>
      <c r="AR209" s="115">
        <f t="shared" si="224"/>
        <v>0.99991543848271358</v>
      </c>
      <c r="AS209" s="50">
        <f t="shared" si="241"/>
        <v>1.0829861111111111E-2</v>
      </c>
      <c r="AT209" s="119">
        <f t="shared" si="242"/>
        <v>32.270686226851865</v>
      </c>
      <c r="AU209" s="40">
        <f t="shared" si="221"/>
        <v>95.789283238383632</v>
      </c>
      <c r="AV209" s="44" t="str">
        <f t="shared" si="226"/>
        <v>La Fuente SI tiene sufiencie oferta para usuarios futuros</v>
      </c>
    </row>
    <row r="210" spans="1:48" x14ac:dyDescent="0.2">
      <c r="A210" s="44">
        <v>62</v>
      </c>
      <c r="B210" s="44">
        <v>399</v>
      </c>
      <c r="C210" s="44" t="s">
        <v>649</v>
      </c>
      <c r="D210" s="44" t="s">
        <v>650</v>
      </c>
      <c r="E210" s="44" t="s">
        <v>58</v>
      </c>
      <c r="F210" s="44" t="s">
        <v>116</v>
      </c>
      <c r="G210" s="44">
        <v>0</v>
      </c>
      <c r="H210" s="99" t="s">
        <v>237</v>
      </c>
      <c r="I210" s="102" t="s">
        <v>467</v>
      </c>
      <c r="J210" s="105">
        <v>30</v>
      </c>
      <c r="K210" s="108" t="s">
        <v>204</v>
      </c>
      <c r="L210" s="44">
        <v>4988716.3954999996</v>
      </c>
      <c r="M210" s="44">
        <v>2285185.7329000002</v>
      </c>
      <c r="N210" s="44">
        <v>1373</v>
      </c>
      <c r="O210" s="44">
        <v>0</v>
      </c>
      <c r="P210" s="44">
        <v>0</v>
      </c>
      <c r="Q210" s="44">
        <v>0</v>
      </c>
      <c r="R210" s="44">
        <v>0</v>
      </c>
      <c r="S210" s="44">
        <v>0</v>
      </c>
      <c r="T210" s="44">
        <v>0</v>
      </c>
      <c r="U210" s="44">
        <v>0</v>
      </c>
      <c r="V210" s="44">
        <f t="shared" si="234"/>
        <v>0</v>
      </c>
      <c r="W210" s="44">
        <f t="shared" si="235"/>
        <v>0</v>
      </c>
      <c r="X210" s="44">
        <f t="shared" si="236"/>
        <v>0</v>
      </c>
      <c r="Y210" s="44">
        <f t="shared" si="237"/>
        <v>0</v>
      </c>
      <c r="Z210" s="44">
        <f t="shared" si="238"/>
        <v>0</v>
      </c>
      <c r="AA210" s="44">
        <f t="shared" si="239"/>
        <v>0</v>
      </c>
      <c r="AB210" s="44">
        <f t="shared" si="240"/>
        <v>0</v>
      </c>
      <c r="AC210" s="44" t="s">
        <v>58</v>
      </c>
      <c r="AD210" s="44">
        <v>0</v>
      </c>
      <c r="AE210" s="44">
        <f t="shared" si="216"/>
        <v>0</v>
      </c>
      <c r="AF210" s="44">
        <v>2</v>
      </c>
      <c r="AG210" s="44">
        <v>20</v>
      </c>
      <c r="AH210" s="44">
        <f t="shared" si="217"/>
        <v>2.5791666666666664E-2</v>
      </c>
      <c r="AI210" s="44">
        <f t="shared" si="218"/>
        <v>2.5791666666666664E-2</v>
      </c>
      <c r="AJ210" s="44">
        <v>10.93</v>
      </c>
      <c r="AK210" s="44">
        <f>+OF!$Q$20</f>
        <v>4.9563406298003071E-2</v>
      </c>
      <c r="AL210" s="45">
        <f t="shared" si="219"/>
        <v>49.563406298003073</v>
      </c>
      <c r="AM210" s="44">
        <f>+AJ210/Caudales!$X$7*'DISTRIBUCION DE CAUDALES'!AL210</f>
        <v>39.715257790310595</v>
      </c>
      <c r="AN210" s="44">
        <f>+Caudales!$U$6*1000</f>
        <v>1.5919354838709681</v>
      </c>
      <c r="AO210" s="44">
        <f>+AJ210/Caudales!$X$7*'DISTRIBUCION DE CAUDALES'!AN210</f>
        <v>1.2756211255404706</v>
      </c>
      <c r="AP210" s="45">
        <f t="shared" si="222"/>
        <v>134.22891990315375</v>
      </c>
      <c r="AQ210" s="114">
        <f t="shared" si="223"/>
        <v>134.20312823648709</v>
      </c>
      <c r="AR210" s="115">
        <f t="shared" si="224"/>
        <v>0.99980785313116372</v>
      </c>
      <c r="AS210" s="50">
        <f t="shared" si="241"/>
        <v>2.5791666666666664E-2</v>
      </c>
      <c r="AT210" s="119">
        <f t="shared" si="242"/>
        <v>32.296477893518535</v>
      </c>
      <c r="AU210" s="40">
        <f t="shared" si="221"/>
        <v>101.90665034296856</v>
      </c>
      <c r="AV210" s="44" t="str">
        <f t="shared" si="226"/>
        <v>La Fuente SI tiene sufiencie oferta para usuarios futuros</v>
      </c>
    </row>
    <row r="211" spans="1:48" x14ac:dyDescent="0.2">
      <c r="A211" s="44">
        <v>63</v>
      </c>
      <c r="B211" s="44">
        <v>403</v>
      </c>
      <c r="C211" s="44" t="s">
        <v>651</v>
      </c>
      <c r="D211" s="44" t="s">
        <v>652</v>
      </c>
      <c r="E211" s="44" t="s">
        <v>58</v>
      </c>
      <c r="F211" s="44" t="s">
        <v>116</v>
      </c>
      <c r="G211" s="44">
        <v>0</v>
      </c>
      <c r="H211" s="99" t="s">
        <v>237</v>
      </c>
      <c r="I211" s="102" t="s">
        <v>467</v>
      </c>
      <c r="J211" s="105">
        <v>31</v>
      </c>
      <c r="K211" s="108" t="s">
        <v>204</v>
      </c>
      <c r="L211" s="44">
        <v>4988716.3954999996</v>
      </c>
      <c r="M211" s="44">
        <v>2285185.7329000002</v>
      </c>
      <c r="N211" s="44">
        <v>1373</v>
      </c>
      <c r="O211" s="44">
        <v>0</v>
      </c>
      <c r="P211" s="44">
        <v>0</v>
      </c>
      <c r="Q211" s="44">
        <v>0</v>
      </c>
      <c r="R211" s="44">
        <v>0</v>
      </c>
      <c r="S211" s="44">
        <v>0</v>
      </c>
      <c r="T211" s="44">
        <v>0</v>
      </c>
      <c r="U211" s="44">
        <v>0</v>
      </c>
      <c r="V211" s="44">
        <f t="shared" si="234"/>
        <v>0</v>
      </c>
      <c r="W211" s="44">
        <f t="shared" si="235"/>
        <v>0</v>
      </c>
      <c r="X211" s="44">
        <f t="shared" si="236"/>
        <v>0</v>
      </c>
      <c r="Y211" s="44">
        <f t="shared" si="237"/>
        <v>0</v>
      </c>
      <c r="Z211" s="44">
        <f t="shared" si="238"/>
        <v>0</v>
      </c>
      <c r="AA211" s="44">
        <f t="shared" si="239"/>
        <v>0</v>
      </c>
      <c r="AB211" s="44">
        <f t="shared" si="240"/>
        <v>0</v>
      </c>
      <c r="AC211" s="44" t="s">
        <v>58</v>
      </c>
      <c r="AD211" s="44">
        <v>0</v>
      </c>
      <c r="AE211" s="44">
        <f t="shared" si="216"/>
        <v>0</v>
      </c>
      <c r="AF211" s="44">
        <v>10</v>
      </c>
      <c r="AG211" s="44">
        <v>50</v>
      </c>
      <c r="AH211" s="44">
        <f t="shared" si="217"/>
        <v>7.5225694444444449E-2</v>
      </c>
      <c r="AI211" s="44">
        <f t="shared" si="218"/>
        <v>7.5225694444444449E-2</v>
      </c>
      <c r="AJ211" s="44">
        <v>10.93</v>
      </c>
      <c r="AK211" s="44">
        <f>+OF!$Q$20</f>
        <v>4.9563406298003071E-2</v>
      </c>
      <c r="AL211" s="45">
        <f t="shared" si="219"/>
        <v>49.563406298003073</v>
      </c>
      <c r="AM211" s="44">
        <f>+AJ211/Caudales!$X$7*'DISTRIBUCION DE CAUDALES'!AL211</f>
        <v>39.715257790310595</v>
      </c>
      <c r="AN211" s="44">
        <f>+Caudales!$U$6*1000</f>
        <v>1.5919354838709681</v>
      </c>
      <c r="AO211" s="44">
        <f>+AJ211/Caudales!$X$7*'DISTRIBUCION DE CAUDALES'!AN211</f>
        <v>1.2756211255404706</v>
      </c>
      <c r="AP211" s="45">
        <f t="shared" si="222"/>
        <v>140.34628700773868</v>
      </c>
      <c r="AQ211" s="114">
        <f t="shared" si="223"/>
        <v>140.27106131329424</v>
      </c>
      <c r="AR211" s="115">
        <f t="shared" si="224"/>
        <v>0.99946399939714614</v>
      </c>
      <c r="AS211" s="50">
        <f t="shared" si="241"/>
        <v>7.5225694444444449E-2</v>
      </c>
      <c r="AT211" s="119">
        <f t="shared" si="242"/>
        <v>32.371703587962976</v>
      </c>
      <c r="AU211" s="40">
        <f t="shared" si="221"/>
        <v>107.89935772533127</v>
      </c>
      <c r="AV211" s="44" t="str">
        <f t="shared" si="226"/>
        <v>La Fuente SI tiene sufiencie oferta para usuarios futuros</v>
      </c>
    </row>
    <row r="212" spans="1:48" x14ac:dyDescent="0.2">
      <c r="A212" s="44">
        <v>64</v>
      </c>
      <c r="B212" s="44">
        <v>406</v>
      </c>
      <c r="C212" s="44" t="s">
        <v>653</v>
      </c>
      <c r="D212" s="44" t="s">
        <v>654</v>
      </c>
      <c r="E212" s="44" t="s">
        <v>655</v>
      </c>
      <c r="F212" s="44" t="s">
        <v>315</v>
      </c>
      <c r="G212" s="44">
        <v>0</v>
      </c>
      <c r="H212" s="99" t="s">
        <v>237</v>
      </c>
      <c r="I212" s="102" t="s">
        <v>467</v>
      </c>
      <c r="J212" s="105">
        <v>32</v>
      </c>
      <c r="K212" s="108" t="s">
        <v>204</v>
      </c>
      <c r="L212" s="44">
        <v>4988716.3954999996</v>
      </c>
      <c r="M212" s="44">
        <v>2285185.7329000002</v>
      </c>
      <c r="N212" s="44">
        <v>1373</v>
      </c>
      <c r="O212" s="44">
        <v>0</v>
      </c>
      <c r="P212" s="44">
        <v>0</v>
      </c>
      <c r="Q212" s="44">
        <v>0</v>
      </c>
      <c r="R212" s="44">
        <v>0</v>
      </c>
      <c r="S212" s="44">
        <v>0</v>
      </c>
      <c r="T212" s="44">
        <v>0</v>
      </c>
      <c r="U212" s="44">
        <v>0</v>
      </c>
      <c r="V212" s="44">
        <f t="shared" si="234"/>
        <v>0</v>
      </c>
      <c r="W212" s="44">
        <f t="shared" si="235"/>
        <v>0</v>
      </c>
      <c r="X212" s="44">
        <f t="shared" si="236"/>
        <v>0</v>
      </c>
      <c r="Y212" s="44">
        <f t="shared" si="237"/>
        <v>0</v>
      </c>
      <c r="Z212" s="44">
        <f t="shared" si="238"/>
        <v>0</v>
      </c>
      <c r="AA212" s="44">
        <f t="shared" si="239"/>
        <v>0</v>
      </c>
      <c r="AB212" s="44">
        <f t="shared" si="240"/>
        <v>0</v>
      </c>
      <c r="AC212" s="44" t="s">
        <v>58</v>
      </c>
      <c r="AD212" s="44">
        <v>0</v>
      </c>
      <c r="AE212" s="44">
        <f t="shared" si="216"/>
        <v>0</v>
      </c>
      <c r="AF212" s="44">
        <v>3</v>
      </c>
      <c r="AG212" s="44">
        <v>0</v>
      </c>
      <c r="AH212" s="44">
        <f t="shared" si="217"/>
        <v>6.447916666666666E-3</v>
      </c>
      <c r="AI212" s="44">
        <f t="shared" si="218"/>
        <v>6.447916666666666E-3</v>
      </c>
      <c r="AJ212" s="44">
        <v>10.93</v>
      </c>
      <c r="AK212" s="44">
        <f>+OF!$Q$20</f>
        <v>4.9563406298003071E-2</v>
      </c>
      <c r="AL212" s="45">
        <f t="shared" si="219"/>
        <v>49.563406298003073</v>
      </c>
      <c r="AM212" s="44">
        <f>+AJ212/Caudales!$X$7*'DISTRIBUCION DE CAUDALES'!AL212</f>
        <v>39.715257790310595</v>
      </c>
      <c r="AN212" s="44">
        <f>+Caudales!$U$6*1000</f>
        <v>1.5919354838709681</v>
      </c>
      <c r="AO212" s="44">
        <f>+AJ212/Caudales!$X$7*'DISTRIBUCION DE CAUDALES'!AN212</f>
        <v>1.2756211255404706</v>
      </c>
      <c r="AP212" s="45">
        <f t="shared" si="222"/>
        <v>146.33899439010139</v>
      </c>
      <c r="AQ212" s="114">
        <f t="shared" si="223"/>
        <v>146.33254647343472</v>
      </c>
      <c r="AR212" s="115">
        <f t="shared" si="224"/>
        <v>0.99995593849271991</v>
      </c>
      <c r="AS212" s="50">
        <f t="shared" si="241"/>
        <v>6.447916666666666E-3</v>
      </c>
      <c r="AT212" s="119">
        <f t="shared" si="242"/>
        <v>32.378151504629642</v>
      </c>
      <c r="AU212" s="40">
        <f t="shared" si="221"/>
        <v>113.95439496880508</v>
      </c>
      <c r="AV212" s="44" t="str">
        <f t="shared" si="226"/>
        <v>La Fuente SI tiene sufiencie oferta para usuarios futuros</v>
      </c>
    </row>
    <row r="213" spans="1:48" x14ac:dyDescent="0.2">
      <c r="A213" s="44">
        <v>65</v>
      </c>
      <c r="B213" s="44">
        <v>419</v>
      </c>
      <c r="C213" s="44" t="s">
        <v>656</v>
      </c>
      <c r="D213" s="44" t="s">
        <v>657</v>
      </c>
      <c r="E213" s="44" t="s">
        <v>58</v>
      </c>
      <c r="F213" s="44" t="s">
        <v>51</v>
      </c>
      <c r="G213" s="44">
        <v>0</v>
      </c>
      <c r="H213" s="99" t="s">
        <v>237</v>
      </c>
      <c r="I213" s="102" t="s">
        <v>467</v>
      </c>
      <c r="J213" s="105">
        <v>33</v>
      </c>
      <c r="K213" s="108" t="s">
        <v>204</v>
      </c>
      <c r="L213" s="44">
        <v>4988716.3954999996</v>
      </c>
      <c r="M213" s="44">
        <v>2285185.7329000002</v>
      </c>
      <c r="N213" s="44">
        <v>1373</v>
      </c>
      <c r="O213" s="44">
        <v>0</v>
      </c>
      <c r="P213" s="44">
        <v>0</v>
      </c>
      <c r="Q213" s="44">
        <v>0</v>
      </c>
      <c r="R213" s="44">
        <v>0</v>
      </c>
      <c r="S213" s="44">
        <v>0</v>
      </c>
      <c r="T213" s="44">
        <v>0</v>
      </c>
      <c r="U213" s="44">
        <v>0</v>
      </c>
      <c r="V213" s="44">
        <f t="shared" si="234"/>
        <v>0</v>
      </c>
      <c r="W213" s="44">
        <f t="shared" si="235"/>
        <v>0</v>
      </c>
      <c r="X213" s="44">
        <f t="shared" si="236"/>
        <v>0</v>
      </c>
      <c r="Y213" s="44">
        <f t="shared" si="237"/>
        <v>0</v>
      </c>
      <c r="Z213" s="44">
        <f t="shared" si="238"/>
        <v>0</v>
      </c>
      <c r="AA213" s="44">
        <f t="shared" si="239"/>
        <v>0</v>
      </c>
      <c r="AB213" s="44">
        <f t="shared" si="240"/>
        <v>0</v>
      </c>
      <c r="AC213" s="44" t="s">
        <v>58</v>
      </c>
      <c r="AD213" s="44">
        <v>0</v>
      </c>
      <c r="AE213" s="44">
        <f t="shared" si="216"/>
        <v>0</v>
      </c>
      <c r="AF213" s="44">
        <v>2</v>
      </c>
      <c r="AG213" s="44">
        <v>12</v>
      </c>
      <c r="AH213" s="44">
        <f t="shared" si="217"/>
        <v>1.7194444444444443E-2</v>
      </c>
      <c r="AI213" s="44">
        <f t="shared" si="218"/>
        <v>1.7194444444444443E-2</v>
      </c>
      <c r="AJ213" s="44">
        <v>10.93</v>
      </c>
      <c r="AK213" s="44">
        <f>+OF!$Q$20</f>
        <v>4.9563406298003071E-2</v>
      </c>
      <c r="AL213" s="45">
        <f t="shared" si="219"/>
        <v>49.563406298003073</v>
      </c>
      <c r="AM213" s="44">
        <f>+AJ213/Caudales!$X$7*'DISTRIBUCION DE CAUDALES'!AL213</f>
        <v>39.715257790310595</v>
      </c>
      <c r="AN213" s="44">
        <f>+Caudales!$U$6*1000</f>
        <v>1.5919354838709681</v>
      </c>
      <c r="AO213" s="44">
        <f>+AJ213/Caudales!$X$7*'DISTRIBUCION DE CAUDALES'!AN213</f>
        <v>1.2756211255404706</v>
      </c>
      <c r="AP213" s="45">
        <f t="shared" si="222"/>
        <v>152.3940316335752</v>
      </c>
      <c r="AQ213" s="114">
        <f t="shared" si="223"/>
        <v>152.37683718913075</v>
      </c>
      <c r="AR213" s="115">
        <f t="shared" si="224"/>
        <v>0.99988717114272696</v>
      </c>
      <c r="AS213" s="50">
        <f t="shared" si="241"/>
        <v>1.7194444444444443E-2</v>
      </c>
      <c r="AT213" s="119">
        <f t="shared" si="242"/>
        <v>32.395345949074084</v>
      </c>
      <c r="AU213" s="40">
        <f t="shared" ref="AU213:AU223" si="243">+AQ213-AT213</f>
        <v>119.98149124005667</v>
      </c>
      <c r="AV213" s="44" t="str">
        <f t="shared" si="226"/>
        <v>La Fuente SI tiene sufiencie oferta para usuarios futuros</v>
      </c>
    </row>
    <row r="214" spans="1:48" x14ac:dyDescent="0.2">
      <c r="A214" s="44">
        <v>66</v>
      </c>
      <c r="B214" s="44">
        <v>420</v>
      </c>
      <c r="C214" s="44" t="s">
        <v>658</v>
      </c>
      <c r="D214" s="44" t="s">
        <v>659</v>
      </c>
      <c r="E214" s="44" t="s">
        <v>58</v>
      </c>
      <c r="F214" s="44" t="s">
        <v>116</v>
      </c>
      <c r="G214" s="44">
        <v>0</v>
      </c>
      <c r="H214" s="99" t="s">
        <v>237</v>
      </c>
      <c r="I214" s="102" t="s">
        <v>467</v>
      </c>
      <c r="J214" s="105">
        <v>34</v>
      </c>
      <c r="K214" s="108" t="s">
        <v>204</v>
      </c>
      <c r="L214" s="44">
        <v>4988716.3954999996</v>
      </c>
      <c r="M214" s="44">
        <v>2285185.7329000002</v>
      </c>
      <c r="N214" s="44">
        <v>1373</v>
      </c>
      <c r="O214" s="44">
        <v>0</v>
      </c>
      <c r="P214" s="44">
        <v>0</v>
      </c>
      <c r="Q214" s="44">
        <v>0</v>
      </c>
      <c r="R214" s="44">
        <v>0</v>
      </c>
      <c r="S214" s="44">
        <v>0</v>
      </c>
      <c r="T214" s="44">
        <v>0</v>
      </c>
      <c r="U214" s="44">
        <v>0</v>
      </c>
      <c r="V214" s="44">
        <f t="shared" si="234"/>
        <v>0</v>
      </c>
      <c r="W214" s="44">
        <f t="shared" si="235"/>
        <v>0</v>
      </c>
      <c r="X214" s="44">
        <f t="shared" si="236"/>
        <v>0</v>
      </c>
      <c r="Y214" s="44">
        <f t="shared" si="237"/>
        <v>0</v>
      </c>
      <c r="Z214" s="44">
        <f t="shared" si="238"/>
        <v>0</v>
      </c>
      <c r="AA214" s="44">
        <f t="shared" si="239"/>
        <v>0</v>
      </c>
      <c r="AB214" s="44">
        <f t="shared" si="240"/>
        <v>0</v>
      </c>
      <c r="AC214" s="44" t="s">
        <v>58</v>
      </c>
      <c r="AD214" s="44">
        <v>0</v>
      </c>
      <c r="AE214" s="44">
        <f t="shared" si="216"/>
        <v>0</v>
      </c>
      <c r="AF214" s="44">
        <v>4</v>
      </c>
      <c r="AG214" s="44">
        <v>0</v>
      </c>
      <c r="AH214" s="44">
        <f t="shared" si="217"/>
        <v>8.5972222222222214E-3</v>
      </c>
      <c r="AI214" s="44">
        <f t="shared" si="218"/>
        <v>8.5972222222222214E-3</v>
      </c>
      <c r="AJ214" s="44">
        <v>10.93</v>
      </c>
      <c r="AK214" s="44">
        <f>+OF!$Q$20</f>
        <v>4.9563406298003071E-2</v>
      </c>
      <c r="AL214" s="45">
        <f t="shared" si="219"/>
        <v>49.563406298003073</v>
      </c>
      <c r="AM214" s="44">
        <f>+AJ214/Caudales!$X$7*'DISTRIBUCION DE CAUDALES'!AL214</f>
        <v>39.715257790310595</v>
      </c>
      <c r="AN214" s="44">
        <f>+Caudales!$U$6*1000</f>
        <v>1.5919354838709681</v>
      </c>
      <c r="AO214" s="44">
        <f>+AJ214/Caudales!$X$7*'DISTRIBUCION DE CAUDALES'!AN214</f>
        <v>1.2756211255404706</v>
      </c>
      <c r="AP214" s="45">
        <f t="shared" si="222"/>
        <v>158.42112790482679</v>
      </c>
      <c r="AQ214" s="114">
        <f t="shared" si="223"/>
        <v>158.41253068260457</v>
      </c>
      <c r="AR214" s="115">
        <f t="shared" si="224"/>
        <v>0.99994573184564506</v>
      </c>
      <c r="AS214" s="50">
        <f t="shared" si="241"/>
        <v>8.5972222222222214E-3</v>
      </c>
      <c r="AT214" s="119">
        <f t="shared" si="242"/>
        <v>32.403943171296305</v>
      </c>
      <c r="AU214" s="40">
        <f t="shared" si="243"/>
        <v>126.00858751130826</v>
      </c>
      <c r="AV214" s="44" t="str">
        <f t="shared" si="226"/>
        <v>La Fuente SI tiene sufiencie oferta para usuarios futuros</v>
      </c>
    </row>
    <row r="215" spans="1:48" x14ac:dyDescent="0.2">
      <c r="A215" s="44">
        <v>67</v>
      </c>
      <c r="B215" s="44">
        <v>421</v>
      </c>
      <c r="C215" s="44" t="s">
        <v>660</v>
      </c>
      <c r="D215" s="44" t="s">
        <v>661</v>
      </c>
      <c r="E215" s="44" t="s">
        <v>58</v>
      </c>
      <c r="F215" s="44" t="s">
        <v>116</v>
      </c>
      <c r="G215" s="44">
        <v>0</v>
      </c>
      <c r="H215" s="99" t="s">
        <v>237</v>
      </c>
      <c r="I215" s="102" t="s">
        <v>467</v>
      </c>
      <c r="J215" s="105">
        <v>35</v>
      </c>
      <c r="K215" s="108" t="s">
        <v>204</v>
      </c>
      <c r="L215" s="44">
        <v>4988716.3954999996</v>
      </c>
      <c r="M215" s="44">
        <v>2285185.7329000002</v>
      </c>
      <c r="N215" s="44">
        <v>1373</v>
      </c>
      <c r="O215" s="44">
        <v>0</v>
      </c>
      <c r="P215" s="44">
        <v>0</v>
      </c>
      <c r="Q215" s="44">
        <v>0</v>
      </c>
      <c r="R215" s="44">
        <v>0</v>
      </c>
      <c r="S215" s="44">
        <v>0</v>
      </c>
      <c r="T215" s="44">
        <v>0</v>
      </c>
      <c r="U215" s="44">
        <v>0</v>
      </c>
      <c r="V215" s="44">
        <f t="shared" si="234"/>
        <v>0</v>
      </c>
      <c r="W215" s="44">
        <f t="shared" si="235"/>
        <v>0</v>
      </c>
      <c r="X215" s="44">
        <f t="shared" si="236"/>
        <v>0</v>
      </c>
      <c r="Y215" s="44">
        <f t="shared" si="237"/>
        <v>0</v>
      </c>
      <c r="Z215" s="44">
        <f t="shared" si="238"/>
        <v>0</v>
      </c>
      <c r="AA215" s="44">
        <f t="shared" si="239"/>
        <v>0</v>
      </c>
      <c r="AB215" s="44">
        <f t="shared" si="240"/>
        <v>0</v>
      </c>
      <c r="AC215" s="44" t="s">
        <v>116</v>
      </c>
      <c r="AD215" s="44">
        <v>0</v>
      </c>
      <c r="AE215" s="44">
        <f t="shared" si="216"/>
        <v>0</v>
      </c>
      <c r="AF215" s="44">
        <v>2</v>
      </c>
      <c r="AG215" s="44">
        <v>0</v>
      </c>
      <c r="AH215" s="44">
        <f t="shared" si="217"/>
        <v>4.2986111111111107E-3</v>
      </c>
      <c r="AI215" s="44">
        <f t="shared" si="218"/>
        <v>4.2986111111111107E-3</v>
      </c>
      <c r="AJ215" s="44">
        <v>10.93</v>
      </c>
      <c r="AK215" s="44">
        <f>+OF!$Q$20</f>
        <v>4.9563406298003071E-2</v>
      </c>
      <c r="AL215" s="45">
        <f t="shared" si="219"/>
        <v>49.563406298003073</v>
      </c>
      <c r="AM215" s="44">
        <f>+AJ215/Caudales!$X$7*'DISTRIBUCION DE CAUDALES'!AL215</f>
        <v>39.715257790310595</v>
      </c>
      <c r="AN215" s="44">
        <f>+Caudales!$U$6*1000</f>
        <v>1.5919354838709681</v>
      </c>
      <c r="AO215" s="44">
        <f>+AJ215/Caudales!$X$7*'DISTRIBUCION DE CAUDALES'!AN215</f>
        <v>1.2756211255404706</v>
      </c>
      <c r="AP215" s="45">
        <f t="shared" si="222"/>
        <v>164.44822417607838</v>
      </c>
      <c r="AQ215" s="114">
        <f t="shared" si="223"/>
        <v>164.44392556496726</v>
      </c>
      <c r="AR215" s="115">
        <f t="shared" si="224"/>
        <v>0.9999738603981122</v>
      </c>
      <c r="AS215" s="50">
        <f t="shared" si="241"/>
        <v>4.2986111111111107E-3</v>
      </c>
      <c r="AT215" s="119">
        <f t="shared" si="242"/>
        <v>32.408241782407416</v>
      </c>
      <c r="AU215" s="40">
        <f t="shared" si="243"/>
        <v>132.03568378255983</v>
      </c>
      <c r="AV215" s="44" t="str">
        <f t="shared" si="226"/>
        <v>La Fuente SI tiene sufiencie oferta para usuarios futuros</v>
      </c>
    </row>
    <row r="216" spans="1:48" x14ac:dyDescent="0.2">
      <c r="A216" s="44">
        <v>68</v>
      </c>
      <c r="B216" s="44">
        <v>422</v>
      </c>
      <c r="C216" s="44" t="s">
        <v>662</v>
      </c>
      <c r="D216" s="44" t="s">
        <v>663</v>
      </c>
      <c r="E216" s="44" t="s">
        <v>58</v>
      </c>
      <c r="F216" s="44" t="s">
        <v>116</v>
      </c>
      <c r="G216" s="44">
        <v>0</v>
      </c>
      <c r="H216" s="99" t="s">
        <v>237</v>
      </c>
      <c r="I216" s="102" t="s">
        <v>467</v>
      </c>
      <c r="J216" s="105">
        <v>36</v>
      </c>
      <c r="K216" s="108" t="s">
        <v>204</v>
      </c>
      <c r="L216" s="44">
        <v>4988716.3954999996</v>
      </c>
      <c r="M216" s="44">
        <v>2285185.7329000002</v>
      </c>
      <c r="N216" s="44">
        <v>1373</v>
      </c>
      <c r="O216" s="44">
        <v>0</v>
      </c>
      <c r="P216" s="44">
        <v>0</v>
      </c>
      <c r="Q216" s="44">
        <v>0</v>
      </c>
      <c r="R216" s="44">
        <v>0</v>
      </c>
      <c r="S216" s="44">
        <v>0</v>
      </c>
      <c r="T216" s="44">
        <v>0</v>
      </c>
      <c r="U216" s="44">
        <v>0</v>
      </c>
      <c r="V216" s="44">
        <f t="shared" si="234"/>
        <v>0</v>
      </c>
      <c r="W216" s="44">
        <f t="shared" si="235"/>
        <v>0</v>
      </c>
      <c r="X216" s="44">
        <f t="shared" si="236"/>
        <v>0</v>
      </c>
      <c r="Y216" s="44">
        <f t="shared" si="237"/>
        <v>0</v>
      </c>
      <c r="Z216" s="44">
        <f t="shared" si="238"/>
        <v>0</v>
      </c>
      <c r="AA216" s="44">
        <f t="shared" si="239"/>
        <v>0</v>
      </c>
      <c r="AB216" s="44">
        <f t="shared" si="240"/>
        <v>0</v>
      </c>
      <c r="AC216" s="44" t="s">
        <v>58</v>
      </c>
      <c r="AD216" s="44">
        <v>0</v>
      </c>
      <c r="AE216" s="44">
        <f t="shared" si="216"/>
        <v>0</v>
      </c>
      <c r="AF216" s="44">
        <v>6</v>
      </c>
      <c r="AG216" s="44">
        <v>0</v>
      </c>
      <c r="AH216" s="44">
        <f t="shared" si="217"/>
        <v>1.2895833333333332E-2</v>
      </c>
      <c r="AI216" s="44">
        <f t="shared" si="218"/>
        <v>1.2895833333333332E-2</v>
      </c>
      <c r="AJ216" s="44">
        <v>10.93</v>
      </c>
      <c r="AK216" s="44">
        <f>+OF!$Q$20</f>
        <v>4.9563406298003071E-2</v>
      </c>
      <c r="AL216" s="45">
        <f t="shared" si="219"/>
        <v>49.563406298003073</v>
      </c>
      <c r="AM216" s="44">
        <f>+AJ216/Caudales!$X$7*'DISTRIBUCION DE CAUDALES'!AL216</f>
        <v>39.715257790310595</v>
      </c>
      <c r="AN216" s="44">
        <f>+Caudales!$U$6*1000</f>
        <v>1.5919354838709681</v>
      </c>
      <c r="AO216" s="44">
        <f>+AJ216/Caudales!$X$7*'DISTRIBUCION DE CAUDALES'!AN216</f>
        <v>1.2756211255404706</v>
      </c>
      <c r="AP216" s="45">
        <f t="shared" si="222"/>
        <v>170.47532044732995</v>
      </c>
      <c r="AQ216" s="114">
        <f t="shared" si="223"/>
        <v>170.4624246139966</v>
      </c>
      <c r="AR216" s="115">
        <f t="shared" si="224"/>
        <v>0.99992435366421661</v>
      </c>
      <c r="AS216" s="50">
        <f t="shared" si="241"/>
        <v>1.2895833333333332E-2</v>
      </c>
      <c r="AT216" s="119">
        <f t="shared" si="242"/>
        <v>32.421137615740747</v>
      </c>
      <c r="AU216" s="40">
        <f t="shared" si="243"/>
        <v>138.04128699825586</v>
      </c>
      <c r="AV216" s="44" t="str">
        <f t="shared" si="226"/>
        <v>La Fuente SI tiene sufiencie oferta para usuarios futuros</v>
      </c>
    </row>
    <row r="217" spans="1:48" x14ac:dyDescent="0.2">
      <c r="A217" s="44">
        <v>70</v>
      </c>
      <c r="B217" s="44">
        <v>428</v>
      </c>
      <c r="C217" s="44" t="s">
        <v>664</v>
      </c>
      <c r="D217" s="44" t="s">
        <v>665</v>
      </c>
      <c r="E217" s="44" t="s">
        <v>58</v>
      </c>
      <c r="F217" s="44" t="s">
        <v>315</v>
      </c>
      <c r="G217" s="44">
        <v>0</v>
      </c>
      <c r="H217" s="99" t="s">
        <v>237</v>
      </c>
      <c r="I217" s="102" t="s">
        <v>467</v>
      </c>
      <c r="J217" s="105">
        <v>37</v>
      </c>
      <c r="K217" s="108" t="s">
        <v>204</v>
      </c>
      <c r="L217" s="44">
        <v>4988716.3954999996</v>
      </c>
      <c r="M217" s="44">
        <v>2285185.7329000002</v>
      </c>
      <c r="N217" s="44">
        <v>1373</v>
      </c>
      <c r="O217" s="44">
        <v>0</v>
      </c>
      <c r="P217" s="44">
        <v>0</v>
      </c>
      <c r="Q217" s="44">
        <v>0</v>
      </c>
      <c r="R217" s="44">
        <v>0</v>
      </c>
      <c r="S217" s="44">
        <v>0</v>
      </c>
      <c r="T217" s="44">
        <v>0</v>
      </c>
      <c r="U217" s="44">
        <v>0</v>
      </c>
      <c r="V217" s="44">
        <f t="shared" si="234"/>
        <v>0</v>
      </c>
      <c r="W217" s="44">
        <f t="shared" si="235"/>
        <v>0</v>
      </c>
      <c r="X217" s="44">
        <f t="shared" si="236"/>
        <v>0</v>
      </c>
      <c r="Y217" s="44">
        <f t="shared" si="237"/>
        <v>0</v>
      </c>
      <c r="Z217" s="44">
        <f t="shared" si="238"/>
        <v>0</v>
      </c>
      <c r="AA217" s="44">
        <f t="shared" si="239"/>
        <v>0</v>
      </c>
      <c r="AB217" s="44">
        <f t="shared" si="240"/>
        <v>0</v>
      </c>
      <c r="AC217" s="44"/>
      <c r="AD217" s="44">
        <v>0</v>
      </c>
      <c r="AE217" s="44">
        <f t="shared" si="216"/>
        <v>0</v>
      </c>
      <c r="AF217" s="44">
        <v>4</v>
      </c>
      <c r="AG217" s="44">
        <v>2</v>
      </c>
      <c r="AH217" s="44">
        <f t="shared" si="217"/>
        <v>1.0746527777777778E-2</v>
      </c>
      <c r="AI217" s="44">
        <f t="shared" si="218"/>
        <v>1.0746527777777778E-2</v>
      </c>
      <c r="AJ217" s="44">
        <v>10.93</v>
      </c>
      <c r="AK217" s="44">
        <f>+OF!$Q$20</f>
        <v>4.9563406298003071E-2</v>
      </c>
      <c r="AL217" s="45">
        <f t="shared" si="219"/>
        <v>49.563406298003073</v>
      </c>
      <c r="AM217" s="44">
        <f>+AJ217/Caudales!$X$7*'DISTRIBUCION DE CAUDALES'!AL217</f>
        <v>39.715257790310595</v>
      </c>
      <c r="AN217" s="44">
        <f>+Caudales!$U$6*1000</f>
        <v>1.5919354838709681</v>
      </c>
      <c r="AO217" s="44">
        <f>+AJ217/Caudales!$X$7*'DISTRIBUCION DE CAUDALES'!AN217</f>
        <v>1.2756211255404706</v>
      </c>
      <c r="AP217" s="45">
        <f t="shared" si="222"/>
        <v>176.48092366302598</v>
      </c>
      <c r="AQ217" s="114">
        <f t="shared" si="223"/>
        <v>176.47017713524821</v>
      </c>
      <c r="AR217" s="115">
        <f t="shared" si="224"/>
        <v>0.99993910657563034</v>
      </c>
      <c r="AS217" s="50">
        <f t="shared" si="241"/>
        <v>1.0746527777777778E-2</v>
      </c>
      <c r="AT217" s="119">
        <f t="shared" si="242"/>
        <v>32.431884143518523</v>
      </c>
      <c r="AU217" s="40">
        <f t="shared" si="243"/>
        <v>144.03829299172969</v>
      </c>
      <c r="AV217" s="44" t="str">
        <f t="shared" si="226"/>
        <v>La Fuente SI tiene sufiencie oferta para usuarios futuros</v>
      </c>
    </row>
    <row r="218" spans="1:48" x14ac:dyDescent="0.2">
      <c r="A218" s="44">
        <v>71</v>
      </c>
      <c r="B218" s="44">
        <v>434</v>
      </c>
      <c r="C218" s="44" t="s">
        <v>666</v>
      </c>
      <c r="D218" s="44" t="s">
        <v>486</v>
      </c>
      <c r="E218" s="44" t="s">
        <v>667</v>
      </c>
      <c r="F218" s="44" t="s">
        <v>116</v>
      </c>
      <c r="G218" s="44">
        <v>0</v>
      </c>
      <c r="H218" s="99" t="s">
        <v>237</v>
      </c>
      <c r="I218" s="102" t="s">
        <v>467</v>
      </c>
      <c r="J218" s="105">
        <v>38</v>
      </c>
      <c r="K218" s="108" t="s">
        <v>204</v>
      </c>
      <c r="L218" s="44">
        <v>4988716.3954999996</v>
      </c>
      <c r="M218" s="44">
        <v>2285185.7329000002</v>
      </c>
      <c r="N218" s="44">
        <v>1373</v>
      </c>
      <c r="O218" s="44">
        <v>0</v>
      </c>
      <c r="P218" s="44">
        <v>0</v>
      </c>
      <c r="Q218" s="44">
        <v>0</v>
      </c>
      <c r="R218" s="44">
        <v>0</v>
      </c>
      <c r="S218" s="44">
        <v>0</v>
      </c>
      <c r="T218" s="44">
        <v>0</v>
      </c>
      <c r="U218" s="44">
        <v>0</v>
      </c>
      <c r="V218" s="44">
        <f t="shared" si="234"/>
        <v>0</v>
      </c>
      <c r="W218" s="44">
        <f t="shared" si="235"/>
        <v>0</v>
      </c>
      <c r="X218" s="44">
        <f t="shared" si="236"/>
        <v>0</v>
      </c>
      <c r="Y218" s="44">
        <f t="shared" si="237"/>
        <v>0</v>
      </c>
      <c r="Z218" s="44">
        <f t="shared" si="238"/>
        <v>0</v>
      </c>
      <c r="AA218" s="44">
        <f t="shared" si="239"/>
        <v>0</v>
      </c>
      <c r="AB218" s="44">
        <f t="shared" si="240"/>
        <v>0</v>
      </c>
      <c r="AC218" s="44"/>
      <c r="AD218" s="44">
        <v>0</v>
      </c>
      <c r="AE218" s="44">
        <f t="shared" si="216"/>
        <v>0</v>
      </c>
      <c r="AF218" s="44">
        <v>3</v>
      </c>
      <c r="AG218" s="44">
        <v>0</v>
      </c>
      <c r="AH218" s="44">
        <f t="shared" si="217"/>
        <v>6.447916666666666E-3</v>
      </c>
      <c r="AI218" s="44">
        <f t="shared" si="218"/>
        <v>6.447916666666666E-3</v>
      </c>
      <c r="AJ218" s="44">
        <v>10.93</v>
      </c>
      <c r="AK218" s="44">
        <f>+OF!$Q$20</f>
        <v>4.9563406298003071E-2</v>
      </c>
      <c r="AL218" s="45">
        <f t="shared" si="219"/>
        <v>49.563406298003073</v>
      </c>
      <c r="AM218" s="44">
        <f>+AJ218/Caudales!$X$7*'DISTRIBUCION DE CAUDALES'!AL218</f>
        <v>39.715257790310595</v>
      </c>
      <c r="AN218" s="44">
        <f>+Caudales!$U$6*1000</f>
        <v>1.5919354838709681</v>
      </c>
      <c r="AO218" s="44">
        <f>+AJ218/Caudales!$X$7*'DISTRIBUCION DE CAUDALES'!AN218</f>
        <v>1.2756211255404706</v>
      </c>
      <c r="AP218" s="45">
        <f t="shared" si="222"/>
        <v>182.47792965649981</v>
      </c>
      <c r="AQ218" s="114">
        <f t="shared" si="223"/>
        <v>182.47148173983314</v>
      </c>
      <c r="AR218" s="115">
        <f t="shared" si="224"/>
        <v>0.99996466467655121</v>
      </c>
      <c r="AS218" s="50">
        <f t="shared" si="241"/>
        <v>6.447916666666666E-3</v>
      </c>
      <c r="AT218" s="119">
        <f t="shared" si="242"/>
        <v>32.438332060185189</v>
      </c>
      <c r="AU218" s="40">
        <f t="shared" si="243"/>
        <v>150.03314967964795</v>
      </c>
      <c r="AV218" s="44" t="str">
        <f t="shared" si="226"/>
        <v>La Fuente SI tiene sufiencie oferta para usuarios futuros</v>
      </c>
    </row>
    <row r="219" spans="1:48" x14ac:dyDescent="0.2">
      <c r="A219" s="44">
        <v>72</v>
      </c>
      <c r="B219" s="44">
        <v>436</v>
      </c>
      <c r="C219" s="44" t="s">
        <v>668</v>
      </c>
      <c r="D219" s="44" t="s">
        <v>669</v>
      </c>
      <c r="E219" s="44" t="s">
        <v>670</v>
      </c>
      <c r="F219" s="44" t="s">
        <v>58</v>
      </c>
      <c r="G219" s="44">
        <v>0</v>
      </c>
      <c r="H219" s="99" t="s">
        <v>237</v>
      </c>
      <c r="I219" s="102" t="s">
        <v>467</v>
      </c>
      <c r="J219" s="105">
        <v>39</v>
      </c>
      <c r="K219" s="108" t="s">
        <v>204</v>
      </c>
      <c r="L219" s="44">
        <v>4988716.3954999996</v>
      </c>
      <c r="M219" s="44">
        <v>2285185.7329000002</v>
      </c>
      <c r="N219" s="44">
        <v>1373</v>
      </c>
      <c r="O219" s="44">
        <v>0</v>
      </c>
      <c r="P219" s="44">
        <v>0</v>
      </c>
      <c r="Q219" s="44">
        <v>0</v>
      </c>
      <c r="R219" s="44">
        <v>0</v>
      </c>
      <c r="S219" s="44">
        <v>0</v>
      </c>
      <c r="T219" s="44">
        <v>0</v>
      </c>
      <c r="U219" s="44">
        <v>0</v>
      </c>
      <c r="V219" s="44">
        <f t="shared" si="234"/>
        <v>0</v>
      </c>
      <c r="W219" s="44">
        <f t="shared" si="235"/>
        <v>0</v>
      </c>
      <c r="X219" s="44">
        <f t="shared" si="236"/>
        <v>0</v>
      </c>
      <c r="Y219" s="44">
        <f t="shared" si="237"/>
        <v>0</v>
      </c>
      <c r="Z219" s="44">
        <f t="shared" si="238"/>
        <v>0</v>
      </c>
      <c r="AA219" s="44">
        <f t="shared" si="239"/>
        <v>0</v>
      </c>
      <c r="AB219" s="44">
        <f t="shared" si="240"/>
        <v>0</v>
      </c>
      <c r="AC219" s="44"/>
      <c r="AD219" s="44">
        <v>0</v>
      </c>
      <c r="AE219" s="44">
        <f t="shared" si="216"/>
        <v>0</v>
      </c>
      <c r="AF219" s="44">
        <v>3</v>
      </c>
      <c r="AG219" s="44">
        <v>50</v>
      </c>
      <c r="AH219" s="44">
        <f t="shared" si="217"/>
        <v>6.018055555555555E-2</v>
      </c>
      <c r="AI219" s="44">
        <f t="shared" si="218"/>
        <v>6.018055555555555E-2</v>
      </c>
      <c r="AJ219" s="44">
        <v>10.93</v>
      </c>
      <c r="AK219" s="44">
        <f>+OF!$Q$20</f>
        <v>4.9563406298003071E-2</v>
      </c>
      <c r="AL219" s="45">
        <f t="shared" si="219"/>
        <v>49.563406298003073</v>
      </c>
      <c r="AM219" s="44">
        <f>+AJ219/Caudales!$X$7*'DISTRIBUCION DE CAUDALES'!AL219</f>
        <v>39.715257790310595</v>
      </c>
      <c r="AN219" s="44">
        <f>+Caudales!$U$6*1000</f>
        <v>1.5919354838709681</v>
      </c>
      <c r="AO219" s="44">
        <f>+AJ219/Caudales!$X$7*'DISTRIBUCION DE CAUDALES'!AN219</f>
        <v>1.2756211255404706</v>
      </c>
      <c r="AP219" s="45">
        <f t="shared" si="222"/>
        <v>188.47278634441807</v>
      </c>
      <c r="AQ219" s="114">
        <f t="shared" si="223"/>
        <v>188.41260578886252</v>
      </c>
      <c r="AR219" s="115">
        <f t="shared" si="224"/>
        <v>0.99968069366022116</v>
      </c>
      <c r="AS219" s="50">
        <f t="shared" si="241"/>
        <v>6.018055555555555E-2</v>
      </c>
      <c r="AT219" s="119">
        <f t="shared" si="242"/>
        <v>32.498512615740744</v>
      </c>
      <c r="AU219" s="40">
        <f t="shared" si="243"/>
        <v>155.91409317312178</v>
      </c>
      <c r="AV219" s="44" t="str">
        <f t="shared" si="226"/>
        <v>La Fuente SI tiene sufiencie oferta para usuarios futuros</v>
      </c>
    </row>
    <row r="220" spans="1:48" x14ac:dyDescent="0.2">
      <c r="A220" s="44">
        <v>73</v>
      </c>
      <c r="B220" s="44">
        <v>437</v>
      </c>
      <c r="C220" s="44" t="s">
        <v>671</v>
      </c>
      <c r="D220" s="44" t="s">
        <v>672</v>
      </c>
      <c r="E220" s="44" t="s">
        <v>58</v>
      </c>
      <c r="F220" s="44" t="s">
        <v>116</v>
      </c>
      <c r="G220" s="44">
        <v>0</v>
      </c>
      <c r="H220" s="99" t="s">
        <v>237</v>
      </c>
      <c r="I220" s="102" t="s">
        <v>467</v>
      </c>
      <c r="J220" s="105">
        <v>40</v>
      </c>
      <c r="K220" s="108" t="s">
        <v>204</v>
      </c>
      <c r="L220" s="44">
        <v>4988716.3954999996</v>
      </c>
      <c r="M220" s="44">
        <v>2285185.7329000002</v>
      </c>
      <c r="N220" s="44">
        <v>1373</v>
      </c>
      <c r="O220" s="44">
        <v>0</v>
      </c>
      <c r="P220" s="44">
        <v>0</v>
      </c>
      <c r="Q220" s="44">
        <v>0</v>
      </c>
      <c r="R220" s="44">
        <v>0</v>
      </c>
      <c r="S220" s="44">
        <v>0</v>
      </c>
      <c r="T220" s="44">
        <v>0</v>
      </c>
      <c r="U220" s="44">
        <v>0</v>
      </c>
      <c r="V220" s="44">
        <f t="shared" si="234"/>
        <v>0</v>
      </c>
      <c r="W220" s="44">
        <f t="shared" si="235"/>
        <v>0</v>
      </c>
      <c r="X220" s="44">
        <f t="shared" si="236"/>
        <v>0</v>
      </c>
      <c r="Y220" s="44">
        <f t="shared" si="237"/>
        <v>0</v>
      </c>
      <c r="Z220" s="44">
        <f t="shared" si="238"/>
        <v>0</v>
      </c>
      <c r="AA220" s="44">
        <f t="shared" si="239"/>
        <v>0</v>
      </c>
      <c r="AB220" s="44">
        <f t="shared" si="240"/>
        <v>0</v>
      </c>
      <c r="AC220" s="44"/>
      <c r="AD220" s="44">
        <v>0</v>
      </c>
      <c r="AE220" s="44">
        <f t="shared" si="216"/>
        <v>0</v>
      </c>
      <c r="AF220" s="44">
        <v>2</v>
      </c>
      <c r="AG220" s="44">
        <v>0</v>
      </c>
      <c r="AH220" s="44">
        <f t="shared" si="217"/>
        <v>4.2986111111111107E-3</v>
      </c>
      <c r="AI220" s="44">
        <f t="shared" si="218"/>
        <v>4.2986111111111107E-3</v>
      </c>
      <c r="AJ220" s="44">
        <v>10.93</v>
      </c>
      <c r="AK220" s="44">
        <f>+OF!$Q$20</f>
        <v>4.9563406298003071E-2</v>
      </c>
      <c r="AL220" s="45">
        <f t="shared" si="219"/>
        <v>49.563406298003073</v>
      </c>
      <c r="AM220" s="44">
        <f>+AJ220/Caudales!$X$7*'DISTRIBUCION DE CAUDALES'!AL220</f>
        <v>39.715257790310595</v>
      </c>
      <c r="AN220" s="44">
        <f>+Caudales!$U$6*1000</f>
        <v>1.5919354838709681</v>
      </c>
      <c r="AO220" s="44">
        <f>+AJ220/Caudales!$X$7*'DISTRIBUCION DE CAUDALES'!AN220</f>
        <v>1.2756211255404706</v>
      </c>
      <c r="AP220" s="45">
        <f t="shared" si="222"/>
        <v>194.3537298378919</v>
      </c>
      <c r="AQ220" s="114">
        <f t="shared" si="223"/>
        <v>194.34943122678078</v>
      </c>
      <c r="AR220" s="115">
        <f t="shared" si="224"/>
        <v>0.99997788253863351</v>
      </c>
      <c r="AS220" s="50">
        <f t="shared" si="241"/>
        <v>4.2986111111111107E-3</v>
      </c>
      <c r="AT220" s="119">
        <f t="shared" si="242"/>
        <v>32.502811226851854</v>
      </c>
      <c r="AU220" s="40">
        <f t="shared" si="243"/>
        <v>161.84661999992892</v>
      </c>
      <c r="AV220" s="44" t="str">
        <f t="shared" si="226"/>
        <v>La Fuente SI tiene sufiencie oferta para usuarios futuros</v>
      </c>
    </row>
    <row r="221" spans="1:48" x14ac:dyDescent="0.2">
      <c r="A221" s="44">
        <v>74</v>
      </c>
      <c r="B221" s="44">
        <v>464</v>
      </c>
      <c r="C221" s="44" t="s">
        <v>148</v>
      </c>
      <c r="D221" s="44"/>
      <c r="E221" s="44" t="s">
        <v>58</v>
      </c>
      <c r="F221" s="44" t="s">
        <v>51</v>
      </c>
      <c r="G221" s="44">
        <v>0.18</v>
      </c>
      <c r="H221" s="99" t="s">
        <v>237</v>
      </c>
      <c r="I221" s="102" t="s">
        <v>467</v>
      </c>
      <c r="J221" s="105">
        <v>41</v>
      </c>
      <c r="K221" s="108" t="s">
        <v>204</v>
      </c>
      <c r="L221" s="44">
        <v>4988716.3954999996</v>
      </c>
      <c r="M221" s="44">
        <v>2285185.7329000002</v>
      </c>
      <c r="N221" s="44">
        <v>1373</v>
      </c>
      <c r="O221" s="44">
        <v>0</v>
      </c>
      <c r="P221" s="44">
        <v>0</v>
      </c>
      <c r="Q221" s="44">
        <v>0</v>
      </c>
      <c r="R221" s="44">
        <v>0</v>
      </c>
      <c r="S221" s="44">
        <v>0</v>
      </c>
      <c r="T221" s="44">
        <v>0</v>
      </c>
      <c r="U221" s="44">
        <v>0</v>
      </c>
      <c r="V221" s="44">
        <f t="shared" si="234"/>
        <v>0</v>
      </c>
      <c r="W221" s="44">
        <f t="shared" si="235"/>
        <v>0</v>
      </c>
      <c r="X221" s="44">
        <f t="shared" si="236"/>
        <v>0</v>
      </c>
      <c r="Y221" s="44">
        <f t="shared" si="237"/>
        <v>0</v>
      </c>
      <c r="Z221" s="44">
        <f t="shared" si="238"/>
        <v>0</v>
      </c>
      <c r="AA221" s="44">
        <f t="shared" si="239"/>
        <v>0</v>
      </c>
      <c r="AB221" s="44">
        <f t="shared" si="240"/>
        <v>0</v>
      </c>
      <c r="AC221" s="44"/>
      <c r="AD221" s="44">
        <v>0</v>
      </c>
      <c r="AE221" s="44">
        <f t="shared" si="216"/>
        <v>0</v>
      </c>
      <c r="AF221" s="44">
        <v>15</v>
      </c>
      <c r="AG221" s="44">
        <v>5</v>
      </c>
      <c r="AH221" s="44">
        <f t="shared" si="217"/>
        <v>3.7612847222222225E-2</v>
      </c>
      <c r="AI221" s="44">
        <f t="shared" si="218"/>
        <v>3.7612847222222225E-2</v>
      </c>
      <c r="AJ221" s="44">
        <v>10.93</v>
      </c>
      <c r="AK221" s="44">
        <f>+OF!$Q$20</f>
        <v>4.9563406298003071E-2</v>
      </c>
      <c r="AL221" s="45">
        <f t="shared" si="219"/>
        <v>49.563406298003073</v>
      </c>
      <c r="AM221" s="44">
        <f>+AJ221/Caudales!$X$7*'DISTRIBUCION DE CAUDALES'!AL221</f>
        <v>39.715257790310595</v>
      </c>
      <c r="AN221" s="44">
        <f>+Caudales!$U$6*1000</f>
        <v>1.5919354838709681</v>
      </c>
      <c r="AO221" s="44">
        <f>+AJ221/Caudales!$X$7*'DISTRIBUCION DE CAUDALES'!AN221</f>
        <v>1.2756211255404706</v>
      </c>
      <c r="AP221" s="45">
        <f t="shared" si="222"/>
        <v>200.28625666469904</v>
      </c>
      <c r="AQ221" s="114">
        <f t="shared" si="223"/>
        <v>200.24864381747682</v>
      </c>
      <c r="AR221" s="115">
        <f t="shared" si="224"/>
        <v>0.99981220455238129</v>
      </c>
      <c r="AS221" s="50">
        <f t="shared" si="241"/>
        <v>3.7612847222222225E-2</v>
      </c>
      <c r="AT221" s="119">
        <f t="shared" si="242"/>
        <v>32.540424074074075</v>
      </c>
      <c r="AU221" s="40">
        <f t="shared" si="243"/>
        <v>167.70821974340274</v>
      </c>
      <c r="AV221" s="44" t="str">
        <f t="shared" si="226"/>
        <v>La Fuente SI tiene sufiencie oferta para usuarios futuros</v>
      </c>
    </row>
    <row r="222" spans="1:48" x14ac:dyDescent="0.2">
      <c r="A222" s="44">
        <v>19</v>
      </c>
      <c r="B222" s="44">
        <v>182</v>
      </c>
      <c r="C222" s="44" t="s">
        <v>673</v>
      </c>
      <c r="D222" s="44" t="s">
        <v>674</v>
      </c>
      <c r="E222" s="44" t="s">
        <v>675</v>
      </c>
      <c r="F222" s="44" t="s">
        <v>116</v>
      </c>
      <c r="G222" s="44">
        <v>0</v>
      </c>
      <c r="H222" s="99" t="s">
        <v>237</v>
      </c>
      <c r="I222" s="102" t="s">
        <v>467</v>
      </c>
      <c r="J222" s="105">
        <v>42</v>
      </c>
      <c r="K222" s="108" t="s">
        <v>204</v>
      </c>
      <c r="L222" s="44">
        <v>4988479.2539999997</v>
      </c>
      <c r="M222" s="44">
        <v>2284822.0564000001</v>
      </c>
      <c r="N222" s="44">
        <v>1357.97</v>
      </c>
      <c r="O222" s="44">
        <v>0</v>
      </c>
      <c r="P222" s="44">
        <v>0</v>
      </c>
      <c r="Q222" s="44">
        <v>0</v>
      </c>
      <c r="R222" s="44">
        <v>0</v>
      </c>
      <c r="S222" s="44">
        <v>0</v>
      </c>
      <c r="T222" s="44">
        <v>0</v>
      </c>
      <c r="U222" s="44">
        <v>0</v>
      </c>
      <c r="V222" s="44">
        <f t="shared" si="234"/>
        <v>0</v>
      </c>
      <c r="W222" s="44">
        <f t="shared" si="235"/>
        <v>0</v>
      </c>
      <c r="X222" s="44">
        <f t="shared" si="236"/>
        <v>0</v>
      </c>
      <c r="Y222" s="44">
        <f t="shared" si="237"/>
        <v>0</v>
      </c>
      <c r="Z222" s="44">
        <f t="shared" si="238"/>
        <v>0</v>
      </c>
      <c r="AA222" s="44">
        <f t="shared" si="239"/>
        <v>0</v>
      </c>
      <c r="AB222" s="44">
        <f t="shared" si="240"/>
        <v>0</v>
      </c>
      <c r="AC222" s="44" t="s">
        <v>676</v>
      </c>
      <c r="AD222" s="44">
        <v>0</v>
      </c>
      <c r="AE222" s="44">
        <f t="shared" si="216"/>
        <v>0</v>
      </c>
      <c r="AF222" s="44">
        <v>4</v>
      </c>
      <c r="AG222" s="44">
        <v>5</v>
      </c>
      <c r="AH222" s="44">
        <f t="shared" si="217"/>
        <v>1.3970486111111111E-2</v>
      </c>
      <c r="AI222" s="44">
        <f t="shared" si="218"/>
        <v>1.3970486111111111E-2</v>
      </c>
      <c r="AJ222" s="44">
        <v>11.882680000000001</v>
      </c>
      <c r="AK222" s="44">
        <f>+OF!$Q$20</f>
        <v>4.9563406298003071E-2</v>
      </c>
      <c r="AL222" s="45">
        <f t="shared" si="219"/>
        <v>49.563406298003073</v>
      </c>
      <c r="AM222" s="44">
        <f>+AJ222/Caudales!$X$7*'DISTRIBUCION DE CAUDALES'!AL222</f>
        <v>43.176916691653055</v>
      </c>
      <c r="AN222" s="44">
        <f>+Caudales!$U$6*1000</f>
        <v>1.5919354838709681</v>
      </c>
      <c r="AO222" s="44">
        <f>+AJ222/Caudales!$X$7*'DISTRIBUCION DE CAUDALES'!AN222</f>
        <v>1.3868067370573869</v>
      </c>
      <c r="AP222" s="45">
        <f t="shared" si="222"/>
        <v>209.4983296979984</v>
      </c>
      <c r="AQ222" s="114">
        <f t="shared" ref="AQ222:AQ223" si="244">+AP222-AS222</f>
        <v>209.48435921188729</v>
      </c>
      <c r="AR222" s="115">
        <f t="shared" ref="AR222:AR223" si="245">+AQ222/AP222</f>
        <v>0.99993331457042522</v>
      </c>
      <c r="AS222" s="50">
        <f t="shared" si="241"/>
        <v>1.3970486111111111E-2</v>
      </c>
      <c r="AT222" s="118">
        <f>+AS222+AT221+AT161</f>
        <v>33.405112152777782</v>
      </c>
      <c r="AU222" s="39">
        <f t="shared" si="243"/>
        <v>176.07924705910952</v>
      </c>
      <c r="AV222" s="44" t="str">
        <f t="shared" si="226"/>
        <v>La Fuente SI tiene sufiencie oferta para usuarios futuros</v>
      </c>
    </row>
    <row r="223" spans="1:48" x14ac:dyDescent="0.2">
      <c r="A223" s="44">
        <v>58</v>
      </c>
      <c r="B223" s="44">
        <v>391</v>
      </c>
      <c r="C223" s="44" t="s">
        <v>677</v>
      </c>
      <c r="D223" s="44" t="s">
        <v>678</v>
      </c>
      <c r="E223" s="44" t="s">
        <v>58</v>
      </c>
      <c r="F223" s="44" t="s">
        <v>116</v>
      </c>
      <c r="G223" s="44">
        <v>0</v>
      </c>
      <c r="H223" s="99" t="s">
        <v>237</v>
      </c>
      <c r="I223" s="102" t="s">
        <v>467</v>
      </c>
      <c r="J223" s="105">
        <v>43</v>
      </c>
      <c r="K223" s="108" t="s">
        <v>204</v>
      </c>
      <c r="L223" s="44">
        <v>4988305.0873999996</v>
      </c>
      <c r="M223" s="44">
        <v>2283471.2313000001</v>
      </c>
      <c r="N223" s="44">
        <v>1348</v>
      </c>
      <c r="O223" s="44">
        <v>0</v>
      </c>
      <c r="P223" s="44">
        <v>0</v>
      </c>
      <c r="Q223" s="44">
        <v>0</v>
      </c>
      <c r="R223" s="44">
        <v>0</v>
      </c>
      <c r="S223" s="44">
        <v>0</v>
      </c>
      <c r="T223" s="44">
        <v>0</v>
      </c>
      <c r="U223" s="44">
        <v>0</v>
      </c>
      <c r="V223" s="44">
        <f t="shared" ref="V223" si="246">+O223*80/86400</f>
        <v>0</v>
      </c>
      <c r="W223" s="44">
        <f t="shared" ref="W223" si="247">+O223*50/86400</f>
        <v>0</v>
      </c>
      <c r="X223" s="44">
        <f t="shared" ref="X223" si="248">+Q223*20/86400</f>
        <v>0</v>
      </c>
      <c r="Y223" s="44">
        <f t="shared" ref="Y223" si="249">(9.6/86400)*R223</f>
        <v>0</v>
      </c>
      <c r="Z223" s="44">
        <f t="shared" ref="Z223" si="250">(7/86400)*S223</f>
        <v>0</v>
      </c>
      <c r="AA223" s="44">
        <f t="shared" ref="AA223" si="251">(2.4/86400)*T223</f>
        <v>0</v>
      </c>
      <c r="AB223" s="44">
        <f t="shared" ref="AB223" si="252">(2.4/86400)*U223</f>
        <v>0</v>
      </c>
      <c r="AC223" s="44" t="s">
        <v>58</v>
      </c>
      <c r="AD223" s="44">
        <v>0</v>
      </c>
      <c r="AE223" s="44">
        <f t="shared" ref="AE223" si="253">0.1*AD223</f>
        <v>0</v>
      </c>
      <c r="AF223" s="44">
        <v>3</v>
      </c>
      <c r="AG223" s="44">
        <v>1</v>
      </c>
      <c r="AH223" s="44">
        <f t="shared" ref="AH223" si="254">(AF223+(AG223*0.5)  )*185.7/86400</f>
        <v>7.5225694444444437E-3</v>
      </c>
      <c r="AI223" s="44">
        <f t="shared" ref="AI223" si="255">+V223+W223+X223+Y223+Z223+AA223+AB223+AE223+AH223</f>
        <v>7.5225694444444437E-3</v>
      </c>
      <c r="AJ223" s="44">
        <v>0.16673499999999999</v>
      </c>
      <c r="AK223" s="44">
        <f>+OF!$Q$20</f>
        <v>4.9563406298003071E-2</v>
      </c>
      <c r="AL223" s="45">
        <f t="shared" ref="AL223" si="256">+AK223*1000</f>
        <v>49.563406298003073</v>
      </c>
      <c r="AM223" s="44">
        <f>+AJ223/Caudales!$X$7*'DISTRIBUCION DE CAUDALES'!AL223</f>
        <v>0.6058484453492623</v>
      </c>
      <c r="AN223" s="44">
        <f>+Caudales!$U$6*1000</f>
        <v>1.5919354838709681</v>
      </c>
      <c r="AO223" s="44">
        <f>+AJ223/Caudales!$X$7*'DISTRIBUCION DE CAUDALES'!AN223</f>
        <v>1.9459349347391616E-2</v>
      </c>
      <c r="AP223" s="45">
        <f t="shared" si="222"/>
        <v>176.6656361551114</v>
      </c>
      <c r="AQ223" s="114">
        <f t="shared" si="244"/>
        <v>176.65811358566697</v>
      </c>
      <c r="AR223" s="115">
        <f t="shared" si="245"/>
        <v>0.99995741916986147</v>
      </c>
      <c r="AS223" s="230">
        <f t="shared" si="241"/>
        <v>7.5225694444444437E-3</v>
      </c>
      <c r="AT223" s="231">
        <f>++AT222+AS223+AT180</f>
        <v>34.213143402777789</v>
      </c>
      <c r="AU223" s="232">
        <f t="shared" si="243"/>
        <v>142.44497018288916</v>
      </c>
      <c r="AV223" s="328" t="str">
        <f t="shared" si="226"/>
        <v>La Fuente SI tiene sufiencie oferta para usuarios futuros</v>
      </c>
    </row>
    <row r="224" spans="1:48" ht="51.75" thickBot="1" x14ac:dyDescent="0.25">
      <c r="A224" s="33" t="s">
        <v>0</v>
      </c>
      <c r="B224" s="33" t="s">
        <v>1</v>
      </c>
      <c r="C224" s="33" t="s">
        <v>2</v>
      </c>
      <c r="D224" s="33" t="s">
        <v>3</v>
      </c>
      <c r="E224" s="33" t="s">
        <v>4</v>
      </c>
      <c r="F224" s="33" t="s">
        <v>5</v>
      </c>
      <c r="G224" s="33" t="s">
        <v>137</v>
      </c>
      <c r="H224" s="98" t="s">
        <v>7</v>
      </c>
      <c r="I224" s="101" t="s">
        <v>8</v>
      </c>
      <c r="J224" s="104"/>
      <c r="K224" s="107"/>
      <c r="L224" s="33" t="s">
        <v>11</v>
      </c>
      <c r="M224" s="33" t="s">
        <v>12</v>
      </c>
      <c r="N224" s="33" t="s">
        <v>13</v>
      </c>
      <c r="O224" s="41" t="s">
        <v>14</v>
      </c>
      <c r="P224" s="41" t="s">
        <v>15</v>
      </c>
      <c r="Q224" s="41" t="s">
        <v>16</v>
      </c>
      <c r="R224" s="41" t="s">
        <v>17</v>
      </c>
      <c r="S224" s="41" t="s">
        <v>18</v>
      </c>
      <c r="T224" s="41" t="s">
        <v>19</v>
      </c>
      <c r="U224" s="41" t="s">
        <v>20</v>
      </c>
      <c r="V224" s="41" t="s">
        <v>21</v>
      </c>
      <c r="W224" s="41" t="s">
        <v>22</v>
      </c>
      <c r="X224" s="41" t="s">
        <v>23</v>
      </c>
      <c r="Y224" s="41" t="s">
        <v>24</v>
      </c>
      <c r="Z224" s="41" t="s">
        <v>25</v>
      </c>
      <c r="AA224" s="41" t="s">
        <v>26</v>
      </c>
      <c r="AB224" s="41" t="s">
        <v>27</v>
      </c>
      <c r="AC224" s="41" t="s">
        <v>28</v>
      </c>
      <c r="AD224" s="41" t="s">
        <v>29</v>
      </c>
      <c r="AE224" s="41" t="s">
        <v>30</v>
      </c>
      <c r="AF224" s="41" t="s">
        <v>31</v>
      </c>
      <c r="AG224" s="41" t="s">
        <v>32</v>
      </c>
      <c r="AH224" s="41" t="s">
        <v>33</v>
      </c>
      <c r="AI224" s="41" t="s">
        <v>34</v>
      </c>
      <c r="AJ224" s="33" t="s">
        <v>35</v>
      </c>
      <c r="AK224" s="35" t="s">
        <v>36</v>
      </c>
      <c r="AL224" s="35" t="s">
        <v>37</v>
      </c>
      <c r="AM224" s="33" t="s">
        <v>38</v>
      </c>
      <c r="AN224" s="35" t="s">
        <v>39</v>
      </c>
      <c r="AO224" s="35" t="s">
        <v>40</v>
      </c>
      <c r="AP224" s="35" t="s">
        <v>41</v>
      </c>
      <c r="AQ224" s="113" t="s">
        <v>42</v>
      </c>
      <c r="AR224" s="113"/>
      <c r="AS224" s="111" t="s">
        <v>44</v>
      </c>
      <c r="AT224" s="117" t="s">
        <v>138</v>
      </c>
      <c r="AU224" s="123" t="s">
        <v>46</v>
      </c>
      <c r="AV224" s="35" t="s">
        <v>47</v>
      </c>
    </row>
    <row r="225" spans="1:48" ht="13.5" thickBot="1" x14ac:dyDescent="0.25">
      <c r="A225" s="189"/>
      <c r="B225" s="190">
        <v>426</v>
      </c>
      <c r="C225" s="190" t="s">
        <v>679</v>
      </c>
      <c r="D225" s="190" t="s">
        <v>680</v>
      </c>
      <c r="E225" s="190" t="s">
        <v>58</v>
      </c>
      <c r="F225" s="190" t="s">
        <v>51</v>
      </c>
      <c r="G225" s="190">
        <v>4.2000000000000003E-2</v>
      </c>
      <c r="H225" s="191" t="s">
        <v>681</v>
      </c>
      <c r="I225" s="192" t="s">
        <v>682</v>
      </c>
      <c r="J225" s="193">
        <v>1</v>
      </c>
      <c r="K225" s="194" t="s">
        <v>204</v>
      </c>
      <c r="L225" s="190">
        <v>4997309.8048999999</v>
      </c>
      <c r="M225" s="190">
        <v>2285928.4742999999</v>
      </c>
      <c r="N225" s="190">
        <v>1904</v>
      </c>
      <c r="O225" s="190">
        <v>0</v>
      </c>
      <c r="P225" s="190">
        <v>0</v>
      </c>
      <c r="Q225" s="190">
        <v>0</v>
      </c>
      <c r="R225" s="190">
        <v>0</v>
      </c>
      <c r="S225" s="190">
        <v>0</v>
      </c>
      <c r="T225" s="190">
        <v>3</v>
      </c>
      <c r="U225" s="190">
        <v>0</v>
      </c>
      <c r="V225" s="190">
        <f t="shared" ref="V225:V256" si="257">+O225*80/86400</f>
        <v>0</v>
      </c>
      <c r="W225" s="190">
        <f t="shared" ref="W225:W256" si="258">+O225*50/86400</f>
        <v>0</v>
      </c>
      <c r="X225" s="190">
        <f t="shared" ref="X225:X256" si="259">+Q225*20/86400</f>
        <v>0</v>
      </c>
      <c r="Y225" s="190">
        <f t="shared" ref="Y225:Y256" si="260">(9.6/86400)*R225</f>
        <v>0</v>
      </c>
      <c r="Z225" s="190">
        <f t="shared" ref="Z225:Z256" si="261">(7/86400)*S225</f>
        <v>0</v>
      </c>
      <c r="AA225" s="190">
        <f t="shared" ref="AA225:AA256" si="262">(2.4/86400)*T225</f>
        <v>8.3333333333333331E-5</v>
      </c>
      <c r="AB225" s="190">
        <f t="shared" ref="AB225:AB256" si="263">(2.4/86400)*U225</f>
        <v>0</v>
      </c>
      <c r="AC225" s="190" t="s">
        <v>58</v>
      </c>
      <c r="AD225" s="190">
        <v>0</v>
      </c>
      <c r="AE225" s="190">
        <f t="shared" ref="AE225:AE256" si="264">0.1*AD225</f>
        <v>0</v>
      </c>
      <c r="AF225" s="190">
        <v>3</v>
      </c>
      <c r="AG225" s="190">
        <v>2</v>
      </c>
      <c r="AH225" s="190">
        <f t="shared" ref="AH225:AH256" si="265">(AF225+(AG225*0.5)  )*185.7/86400</f>
        <v>8.5972222222222214E-3</v>
      </c>
      <c r="AI225" s="190">
        <f t="shared" ref="AI225:AI256" si="266">+V225+W225+X225+Y225+Z225+AA225+AB225+AE225+AH225</f>
        <v>8.6805555555555542E-3</v>
      </c>
      <c r="AJ225" s="195">
        <v>0.67433299999999996</v>
      </c>
      <c r="AK225" s="190">
        <f>+OF!$Q$23</f>
        <v>4.4590934459805422E-2</v>
      </c>
      <c r="AL225" s="196">
        <f t="shared" ref="AL225:AL256" si="267">+AK225*1000</f>
        <v>44.590934459805425</v>
      </c>
      <c r="AM225" s="196">
        <f>+AJ225/Caudales!$X$7*'DISTRIBUCION DE CAUDALES'!AL225</f>
        <v>2.2044338179573741</v>
      </c>
      <c r="AN225" s="190">
        <f>+Caudales!$U$9*1000</f>
        <v>1.431451612903226</v>
      </c>
      <c r="AO225" s="190">
        <f>+AJ225/Caudales!$X$7*'DISTRIBUCION DE CAUDALES'!AN225</f>
        <v>7.0766409865169466E-2</v>
      </c>
      <c r="AP225" s="190">
        <f t="shared" ref="AP225:AP256" si="268">+AM225-AO225</f>
        <v>2.1336674080922045</v>
      </c>
      <c r="AQ225" s="197">
        <f>+AP225-AS225</f>
        <v>2.1249868525366491</v>
      </c>
      <c r="AR225" s="200">
        <f>+AQ225/AP225</f>
        <v>0.9959316266806002</v>
      </c>
      <c r="AS225" s="330">
        <f t="shared" ref="AS225:AS240" si="269">IF(G225=0,AI225,IF(AI225&lt;G225,AI225,G225))</f>
        <v>8.6805555555555542E-3</v>
      </c>
      <c r="AT225" s="332">
        <f>+AS225</f>
        <v>8.6805555555555542E-3</v>
      </c>
      <c r="AU225" s="333">
        <f t="shared" ref="AU225:AU256" si="270">+AQ225-AT225</f>
        <v>2.1163062969810937</v>
      </c>
      <c r="AV225" s="331" t="str">
        <f>IF(AU225&gt;AO225,"La Fuente SI tiene sufiencie oferta para usuarios futuros", "La Fuente NO tiene sufiencie oferta para usuarios futuros")</f>
        <v>La Fuente SI tiene sufiencie oferta para usuarios futuros</v>
      </c>
    </row>
    <row r="226" spans="1:48" x14ac:dyDescent="0.2">
      <c r="A226" s="201"/>
      <c r="B226" s="202">
        <v>0</v>
      </c>
      <c r="C226" s="202" t="s">
        <v>61</v>
      </c>
      <c r="D226" s="202" t="s">
        <v>683</v>
      </c>
      <c r="E226" s="202" t="s">
        <v>58</v>
      </c>
      <c r="F226" s="202" t="s">
        <v>64</v>
      </c>
      <c r="G226" s="202">
        <v>0.5</v>
      </c>
      <c r="H226" s="137" t="s">
        <v>684</v>
      </c>
      <c r="I226" s="138" t="s">
        <v>682</v>
      </c>
      <c r="J226" s="139">
        <v>1</v>
      </c>
      <c r="K226" s="140" t="s">
        <v>204</v>
      </c>
      <c r="L226" s="202">
        <v>4997977.9072000002</v>
      </c>
      <c r="M226" s="202">
        <v>2284421.4903000002</v>
      </c>
      <c r="N226" s="202">
        <v>1993</v>
      </c>
      <c r="O226" s="202">
        <v>0</v>
      </c>
      <c r="P226" s="202">
        <v>0</v>
      </c>
      <c r="Q226" s="202">
        <v>0</v>
      </c>
      <c r="R226" s="202">
        <v>0</v>
      </c>
      <c r="S226" s="202">
        <v>0</v>
      </c>
      <c r="T226" s="202">
        <v>0</v>
      </c>
      <c r="U226" s="202">
        <v>0</v>
      </c>
      <c r="V226" s="202">
        <f t="shared" si="257"/>
        <v>0</v>
      </c>
      <c r="W226" s="202">
        <f t="shared" si="258"/>
        <v>0</v>
      </c>
      <c r="X226" s="202">
        <f t="shared" si="259"/>
        <v>0</v>
      </c>
      <c r="Y226" s="202">
        <f t="shared" si="260"/>
        <v>0</v>
      </c>
      <c r="Z226" s="202">
        <f t="shared" si="261"/>
        <v>0</v>
      </c>
      <c r="AA226" s="202">
        <f t="shared" si="262"/>
        <v>0</v>
      </c>
      <c r="AB226" s="202">
        <f t="shared" si="263"/>
        <v>0</v>
      </c>
      <c r="AC226" s="202" t="s">
        <v>205</v>
      </c>
      <c r="AD226" s="202">
        <v>0</v>
      </c>
      <c r="AE226" s="202">
        <f t="shared" si="264"/>
        <v>0</v>
      </c>
      <c r="AF226" s="202">
        <v>5</v>
      </c>
      <c r="AG226" s="202">
        <v>45</v>
      </c>
      <c r="AH226" s="202">
        <f t="shared" si="265"/>
        <v>5.9105902777777775E-2</v>
      </c>
      <c r="AI226" s="202">
        <f t="shared" si="266"/>
        <v>5.9105902777777775E-2</v>
      </c>
      <c r="AJ226" s="204">
        <v>1.0007200000000001</v>
      </c>
      <c r="AK226" s="202">
        <f>+OF!$Q$23</f>
        <v>4.4590934459805422E-2</v>
      </c>
      <c r="AL226" s="147">
        <f t="shared" si="267"/>
        <v>44.590934459805425</v>
      </c>
      <c r="AM226" s="147">
        <f>+AJ226/Caudales!$X$7*'DISTRIBUCION DE CAUDALES'!AL226</f>
        <v>3.2714119141526568</v>
      </c>
      <c r="AN226" s="202">
        <f>+Caudales!$U$9*1000</f>
        <v>1.431451612903226</v>
      </c>
      <c r="AO226" s="202">
        <f>+AJ226/Caudales!$X$7*'DISTRIBUCION DE CAUDALES'!AN226</f>
        <v>0.10501838361799347</v>
      </c>
      <c r="AP226" s="202">
        <f t="shared" si="268"/>
        <v>3.1663935305346631</v>
      </c>
      <c r="AQ226" s="143">
        <f t="shared" ref="AQ226:AQ257" si="271">+AP226-AS226</f>
        <v>3.1072876277568855</v>
      </c>
      <c r="AR226" s="144">
        <f t="shared" ref="AR226:AR257" si="272">+AQ226/AP226</f>
        <v>0.981333368007546</v>
      </c>
      <c r="AS226" s="145">
        <f t="shared" si="269"/>
        <v>5.9105902777777775E-2</v>
      </c>
      <c r="AT226" s="167">
        <f>+AS226</f>
        <v>5.9105902777777775E-2</v>
      </c>
      <c r="AU226" s="147">
        <f t="shared" si="270"/>
        <v>3.0481817249791079</v>
      </c>
      <c r="AV226" s="206" t="str">
        <f t="shared" ref="AV226:AV257" si="273">IF(AU226&gt;AO226,"La Fuente SI tiene sufiencie oferta para usuarios futuros", "La Fuente NO tiene sufiencie oferta para usuarios futuros")</f>
        <v>La Fuente SI tiene sufiencie oferta para usuarios futuros</v>
      </c>
    </row>
    <row r="227" spans="1:48" x14ac:dyDescent="0.2">
      <c r="A227" s="221"/>
      <c r="B227" s="37">
        <v>479</v>
      </c>
      <c r="C227" s="37" t="s">
        <v>61</v>
      </c>
      <c r="D227" s="37" t="s">
        <v>685</v>
      </c>
      <c r="E227" s="37" t="s">
        <v>686</v>
      </c>
      <c r="F227" s="37" t="s">
        <v>64</v>
      </c>
      <c r="G227" s="37">
        <v>0.13</v>
      </c>
      <c r="H227" s="99" t="s">
        <v>687</v>
      </c>
      <c r="I227" s="102" t="s">
        <v>682</v>
      </c>
      <c r="J227" s="105">
        <v>2</v>
      </c>
      <c r="K227" s="108" t="s">
        <v>204</v>
      </c>
      <c r="L227" s="37">
        <v>4997853.2846999997</v>
      </c>
      <c r="M227" s="37">
        <v>2284540.6436000001</v>
      </c>
      <c r="N227" s="37">
        <v>1991</v>
      </c>
      <c r="O227" s="37">
        <v>0</v>
      </c>
      <c r="P227" s="37">
        <v>0</v>
      </c>
      <c r="Q227" s="37">
        <v>0</v>
      </c>
      <c r="R227" s="37">
        <v>0</v>
      </c>
      <c r="S227" s="37">
        <v>0</v>
      </c>
      <c r="T227" s="37">
        <v>0</v>
      </c>
      <c r="U227" s="37">
        <v>0</v>
      </c>
      <c r="V227" s="37">
        <f t="shared" si="257"/>
        <v>0</v>
      </c>
      <c r="W227" s="37">
        <f t="shared" si="258"/>
        <v>0</v>
      </c>
      <c r="X227" s="37">
        <f t="shared" si="259"/>
        <v>0</v>
      </c>
      <c r="Y227" s="37">
        <f t="shared" si="260"/>
        <v>0</v>
      </c>
      <c r="Z227" s="37">
        <f t="shared" si="261"/>
        <v>0</v>
      </c>
      <c r="AA227" s="37">
        <f t="shared" si="262"/>
        <v>0</v>
      </c>
      <c r="AB227" s="37">
        <f t="shared" si="263"/>
        <v>0</v>
      </c>
      <c r="AC227" s="37"/>
      <c r="AD227" s="37">
        <v>0</v>
      </c>
      <c r="AE227" s="37">
        <f t="shared" si="264"/>
        <v>0</v>
      </c>
      <c r="AF227" s="37">
        <v>0</v>
      </c>
      <c r="AG227" s="37">
        <v>15</v>
      </c>
      <c r="AH227" s="37">
        <f t="shared" si="265"/>
        <v>1.6119791666666668E-2</v>
      </c>
      <c r="AI227" s="37">
        <f t="shared" si="266"/>
        <v>1.6119791666666668E-2</v>
      </c>
      <c r="AJ227" s="42">
        <v>1.0007200000000001</v>
      </c>
      <c r="AK227" s="37">
        <f>+OF!$Q$23</f>
        <v>4.4590934459805422E-2</v>
      </c>
      <c r="AL227" s="40">
        <f t="shared" si="267"/>
        <v>44.590934459805425</v>
      </c>
      <c r="AM227" s="40">
        <f>+AJ227/Caudales!$X$7*'DISTRIBUCION DE CAUDALES'!AL227</f>
        <v>3.2714119141526568</v>
      </c>
      <c r="AN227" s="37">
        <f>+Caudales!$U$9*1000</f>
        <v>1.431451612903226</v>
      </c>
      <c r="AO227" s="37">
        <f>+AJ227/Caudales!$X$7*'DISTRIBUCION DE CAUDALES'!AN227</f>
        <v>0.10501838361799347</v>
      </c>
      <c r="AP227" s="37">
        <f t="shared" si="268"/>
        <v>3.1663935305346631</v>
      </c>
      <c r="AQ227" s="114">
        <f t="shared" si="271"/>
        <v>3.1502737388679964</v>
      </c>
      <c r="AR227" s="115">
        <f t="shared" si="272"/>
        <v>0.99490910036569435</v>
      </c>
      <c r="AS227" s="50">
        <f t="shared" si="269"/>
        <v>1.6119791666666668E-2</v>
      </c>
      <c r="AT227" s="119">
        <f>+AS227+AT226</f>
        <v>7.5225694444444435E-2</v>
      </c>
      <c r="AU227" s="40">
        <f t="shared" si="270"/>
        <v>3.0750480444235522</v>
      </c>
      <c r="AV227" s="222" t="str">
        <f t="shared" si="273"/>
        <v>La Fuente SI tiene sufiencie oferta para usuarios futuros</v>
      </c>
    </row>
    <row r="228" spans="1:48" x14ac:dyDescent="0.2">
      <c r="A228" s="221"/>
      <c r="B228" s="37">
        <v>489</v>
      </c>
      <c r="C228" s="37" t="s">
        <v>61</v>
      </c>
      <c r="D228" s="37" t="s">
        <v>688</v>
      </c>
      <c r="E228" s="37" t="s">
        <v>689</v>
      </c>
      <c r="F228" s="37" t="s">
        <v>64</v>
      </c>
      <c r="G228" s="37">
        <v>0.13</v>
      </c>
      <c r="H228" s="99" t="s">
        <v>687</v>
      </c>
      <c r="I228" s="102" t="s">
        <v>682</v>
      </c>
      <c r="J228" s="105">
        <v>3</v>
      </c>
      <c r="K228" s="108" t="s">
        <v>60</v>
      </c>
      <c r="L228" s="37">
        <v>4997853.2846999997</v>
      </c>
      <c r="M228" s="37">
        <v>2284540.6436000001</v>
      </c>
      <c r="N228" s="37">
        <v>1991</v>
      </c>
      <c r="O228" s="37">
        <v>0</v>
      </c>
      <c r="P228" s="37">
        <v>0</v>
      </c>
      <c r="Q228" s="37">
        <v>0</v>
      </c>
      <c r="R228" s="37">
        <v>0</v>
      </c>
      <c r="S228" s="37">
        <v>0</v>
      </c>
      <c r="T228" s="37">
        <v>0</v>
      </c>
      <c r="U228" s="37">
        <v>0</v>
      </c>
      <c r="V228" s="37">
        <f t="shared" si="257"/>
        <v>0</v>
      </c>
      <c r="W228" s="37">
        <f t="shared" si="258"/>
        <v>0</v>
      </c>
      <c r="X228" s="37">
        <f t="shared" si="259"/>
        <v>0</v>
      </c>
      <c r="Y228" s="37">
        <f t="shared" si="260"/>
        <v>0</v>
      </c>
      <c r="Z228" s="37">
        <f t="shared" si="261"/>
        <v>0</v>
      </c>
      <c r="AA228" s="37">
        <f t="shared" si="262"/>
        <v>0</v>
      </c>
      <c r="AB228" s="37">
        <f t="shared" si="263"/>
        <v>0</v>
      </c>
      <c r="AC228" s="37"/>
      <c r="AD228" s="37">
        <v>0</v>
      </c>
      <c r="AE228" s="37">
        <f t="shared" si="264"/>
        <v>0</v>
      </c>
      <c r="AF228" s="37">
        <v>0</v>
      </c>
      <c r="AG228" s="37">
        <v>15</v>
      </c>
      <c r="AH228" s="37">
        <f t="shared" si="265"/>
        <v>1.6119791666666668E-2</v>
      </c>
      <c r="AI228" s="37">
        <f t="shared" si="266"/>
        <v>1.6119791666666668E-2</v>
      </c>
      <c r="AJ228" s="42">
        <v>1.0007200000000001</v>
      </c>
      <c r="AK228" s="37">
        <f>+OF!$Q$23</f>
        <v>4.4590934459805422E-2</v>
      </c>
      <c r="AL228" s="40">
        <f t="shared" si="267"/>
        <v>44.590934459805425</v>
      </c>
      <c r="AM228" s="40">
        <f>+AJ228/Caudales!$X$7*'DISTRIBUCION DE CAUDALES'!AL228</f>
        <v>3.2714119141526568</v>
      </c>
      <c r="AN228" s="37">
        <f>+Caudales!$U$9*1000</f>
        <v>1.431451612903226</v>
      </c>
      <c r="AO228" s="37">
        <f>+AJ228/Caudales!$X$7*'DISTRIBUCION DE CAUDALES'!AN228</f>
        <v>0.10501838361799347</v>
      </c>
      <c r="AP228" s="37">
        <f t="shared" si="268"/>
        <v>3.1663935305346631</v>
      </c>
      <c r="AQ228" s="114">
        <f t="shared" si="271"/>
        <v>3.1502737388679964</v>
      </c>
      <c r="AR228" s="115">
        <f t="shared" si="272"/>
        <v>0.99490910036569435</v>
      </c>
      <c r="AS228" s="50">
        <f t="shared" si="269"/>
        <v>1.6119791666666668E-2</v>
      </c>
      <c r="AT228" s="119">
        <f t="shared" ref="AT228:AT229" si="274">+AS228+AT227</f>
        <v>9.1345486111111096E-2</v>
      </c>
      <c r="AU228" s="40">
        <f t="shared" si="270"/>
        <v>3.0589282527568855</v>
      </c>
      <c r="AV228" s="222" t="str">
        <f t="shared" si="273"/>
        <v>La Fuente SI tiene sufiencie oferta para usuarios futuros</v>
      </c>
    </row>
    <row r="229" spans="1:48" x14ac:dyDescent="0.2">
      <c r="A229" s="221"/>
      <c r="B229" s="37">
        <v>505</v>
      </c>
      <c r="C229" s="37" t="s">
        <v>61</v>
      </c>
      <c r="D229" s="37" t="s">
        <v>690</v>
      </c>
      <c r="E229" s="37" t="s">
        <v>63</v>
      </c>
      <c r="F229" s="37" t="s">
        <v>64</v>
      </c>
      <c r="G229" s="37">
        <v>0.13</v>
      </c>
      <c r="H229" s="99" t="s">
        <v>687</v>
      </c>
      <c r="I229" s="102" t="s">
        <v>682</v>
      </c>
      <c r="J229" s="105">
        <v>4</v>
      </c>
      <c r="K229" s="108" t="s">
        <v>60</v>
      </c>
      <c r="L229" s="37">
        <v>4997853.2846999997</v>
      </c>
      <c r="M229" s="37">
        <v>2284540.6436000001</v>
      </c>
      <c r="N229" s="37">
        <v>1991</v>
      </c>
      <c r="O229" s="37">
        <v>0</v>
      </c>
      <c r="P229" s="37">
        <v>0</v>
      </c>
      <c r="Q229" s="37">
        <v>0</v>
      </c>
      <c r="R229" s="37">
        <v>0</v>
      </c>
      <c r="S229" s="37">
        <v>0</v>
      </c>
      <c r="T229" s="37">
        <v>0</v>
      </c>
      <c r="U229" s="37">
        <v>0</v>
      </c>
      <c r="V229" s="37">
        <f t="shared" si="257"/>
        <v>0</v>
      </c>
      <c r="W229" s="37">
        <f t="shared" si="258"/>
        <v>0</v>
      </c>
      <c r="X229" s="37">
        <f t="shared" si="259"/>
        <v>0</v>
      </c>
      <c r="Y229" s="37">
        <f t="shared" si="260"/>
        <v>0</v>
      </c>
      <c r="Z229" s="37">
        <f t="shared" si="261"/>
        <v>0</v>
      </c>
      <c r="AA229" s="37">
        <f t="shared" si="262"/>
        <v>0</v>
      </c>
      <c r="AB229" s="37">
        <f t="shared" si="263"/>
        <v>0</v>
      </c>
      <c r="AC229" s="37"/>
      <c r="AD229" s="37">
        <v>0</v>
      </c>
      <c r="AE229" s="37">
        <f t="shared" si="264"/>
        <v>0</v>
      </c>
      <c r="AF229" s="37">
        <v>0</v>
      </c>
      <c r="AG229" s="37">
        <v>15</v>
      </c>
      <c r="AH229" s="37">
        <f t="shared" si="265"/>
        <v>1.6119791666666668E-2</v>
      </c>
      <c r="AI229" s="37">
        <f t="shared" si="266"/>
        <v>1.6119791666666668E-2</v>
      </c>
      <c r="AJ229" s="42">
        <v>1.0007200000000001</v>
      </c>
      <c r="AK229" s="37">
        <f>+OF!$Q$23</f>
        <v>4.4590934459805422E-2</v>
      </c>
      <c r="AL229" s="40">
        <f t="shared" si="267"/>
        <v>44.590934459805425</v>
      </c>
      <c r="AM229" s="40">
        <f>+AJ229/Caudales!$X$7*'DISTRIBUCION DE CAUDALES'!AL229</f>
        <v>3.2714119141526568</v>
      </c>
      <c r="AN229" s="37">
        <f>+Caudales!$U$9*1000</f>
        <v>1.431451612903226</v>
      </c>
      <c r="AO229" s="37">
        <f>+AJ229/Caudales!$X$7*'DISTRIBUCION DE CAUDALES'!AN229</f>
        <v>0.10501838361799347</v>
      </c>
      <c r="AP229" s="37">
        <f t="shared" si="268"/>
        <v>3.1663935305346631</v>
      </c>
      <c r="AQ229" s="114">
        <f t="shared" si="271"/>
        <v>3.1502737388679964</v>
      </c>
      <c r="AR229" s="115">
        <f t="shared" si="272"/>
        <v>0.99490910036569435</v>
      </c>
      <c r="AS229" s="50">
        <f t="shared" si="269"/>
        <v>1.6119791666666668E-2</v>
      </c>
      <c r="AT229" s="118">
        <f t="shared" si="274"/>
        <v>0.10746527777777776</v>
      </c>
      <c r="AU229" s="39">
        <f t="shared" si="270"/>
        <v>3.0428084610902189</v>
      </c>
      <c r="AV229" s="222" t="str">
        <f t="shared" si="273"/>
        <v>La Fuente SI tiene sufiencie oferta para usuarios futuros</v>
      </c>
    </row>
    <row r="230" spans="1:48" x14ac:dyDescent="0.2">
      <c r="A230" s="221"/>
      <c r="B230" s="37">
        <v>0</v>
      </c>
      <c r="C230" s="37" t="s">
        <v>691</v>
      </c>
      <c r="D230" s="37" t="s">
        <v>58</v>
      </c>
      <c r="E230" s="37" t="s">
        <v>58</v>
      </c>
      <c r="F230" s="37" t="s">
        <v>58</v>
      </c>
      <c r="G230" s="37">
        <v>0</v>
      </c>
      <c r="H230" s="99" t="s">
        <v>687</v>
      </c>
      <c r="I230" s="102" t="s">
        <v>682</v>
      </c>
      <c r="J230" s="105">
        <v>5</v>
      </c>
      <c r="K230" s="108" t="s">
        <v>60</v>
      </c>
      <c r="L230" s="37">
        <v>4996962.3459000001</v>
      </c>
      <c r="M230" s="37">
        <v>2284633.4745999998</v>
      </c>
      <c r="N230" s="37">
        <v>0</v>
      </c>
      <c r="O230" s="37">
        <v>0</v>
      </c>
      <c r="P230" s="37">
        <v>0</v>
      </c>
      <c r="Q230" s="37">
        <v>0</v>
      </c>
      <c r="R230" s="37">
        <v>0</v>
      </c>
      <c r="S230" s="37">
        <v>0</v>
      </c>
      <c r="T230" s="37">
        <v>0</v>
      </c>
      <c r="U230" s="37">
        <v>0</v>
      </c>
      <c r="V230" s="37">
        <f t="shared" si="257"/>
        <v>0</v>
      </c>
      <c r="W230" s="37">
        <f t="shared" si="258"/>
        <v>0</v>
      </c>
      <c r="X230" s="37">
        <f t="shared" si="259"/>
        <v>0</v>
      </c>
      <c r="Y230" s="37">
        <f t="shared" si="260"/>
        <v>0</v>
      </c>
      <c r="Z230" s="37">
        <f t="shared" si="261"/>
        <v>0</v>
      </c>
      <c r="AA230" s="37">
        <f t="shared" si="262"/>
        <v>0</v>
      </c>
      <c r="AB230" s="37">
        <f t="shared" si="263"/>
        <v>0</v>
      </c>
      <c r="AC230" s="37" t="s">
        <v>73</v>
      </c>
      <c r="AD230" s="37">
        <v>2.5</v>
      </c>
      <c r="AE230" s="37">
        <f t="shared" si="264"/>
        <v>0.25</v>
      </c>
      <c r="AF230" s="37">
        <v>0</v>
      </c>
      <c r="AG230" s="37">
        <v>0</v>
      </c>
      <c r="AH230" s="37">
        <f t="shared" si="265"/>
        <v>0</v>
      </c>
      <c r="AI230" s="37">
        <f t="shared" si="266"/>
        <v>0.25</v>
      </c>
      <c r="AJ230" s="42">
        <v>1.47601</v>
      </c>
      <c r="AK230" s="37">
        <f>+OF!$Q$23</f>
        <v>4.4590934459805422E-2</v>
      </c>
      <c r="AL230" s="40">
        <f t="shared" si="267"/>
        <v>44.590934459805425</v>
      </c>
      <c r="AM230" s="40">
        <f>+AJ230/Caudales!$X$7*'DISTRIBUCION DE CAUDALES'!AL230</f>
        <v>4.8251625823491713</v>
      </c>
      <c r="AN230" s="37">
        <f>+Caudales!$U$9*1000</f>
        <v>1.431451612903226</v>
      </c>
      <c r="AO230" s="37">
        <f>+AJ230/Caudales!$X$7*'DISTRIBUCION DE CAUDALES'!AN230</f>
        <v>0.15489665880965159</v>
      </c>
      <c r="AP230" s="37">
        <f t="shared" si="268"/>
        <v>4.6702659235395201</v>
      </c>
      <c r="AQ230" s="114">
        <f t="shared" si="271"/>
        <v>4.4202659235395201</v>
      </c>
      <c r="AR230" s="115">
        <f t="shared" si="272"/>
        <v>0.94646985758564062</v>
      </c>
      <c r="AS230" s="110">
        <f t="shared" si="269"/>
        <v>0.25</v>
      </c>
      <c r="AT230" s="120">
        <f>+AS230+AT229</f>
        <v>0.35746527777777776</v>
      </c>
      <c r="AU230" s="40">
        <f t="shared" si="270"/>
        <v>4.062800645761742</v>
      </c>
      <c r="AV230" s="222" t="str">
        <f t="shared" si="273"/>
        <v>La Fuente SI tiene sufiencie oferta para usuarios futuros</v>
      </c>
    </row>
    <row r="231" spans="1:48" x14ac:dyDescent="0.2">
      <c r="A231" s="221"/>
      <c r="B231" s="37">
        <v>293</v>
      </c>
      <c r="C231" s="37" t="s">
        <v>692</v>
      </c>
      <c r="D231" s="37" t="s">
        <v>693</v>
      </c>
      <c r="E231" s="37" t="s">
        <v>58</v>
      </c>
      <c r="F231" s="37" t="s">
        <v>51</v>
      </c>
      <c r="G231" s="37">
        <v>0</v>
      </c>
      <c r="H231" s="99" t="s">
        <v>687</v>
      </c>
      <c r="I231" s="102" t="s">
        <v>682</v>
      </c>
      <c r="J231" s="105">
        <v>6</v>
      </c>
      <c r="K231" s="108" t="s">
        <v>60</v>
      </c>
      <c r="L231" s="37">
        <v>4996179.7202000003</v>
      </c>
      <c r="M231" s="37">
        <v>2284920.8851999999</v>
      </c>
      <c r="N231" s="37">
        <v>1641</v>
      </c>
      <c r="O231" s="37">
        <v>0</v>
      </c>
      <c r="P231" s="37">
        <v>0</v>
      </c>
      <c r="Q231" s="37">
        <v>0</v>
      </c>
      <c r="R231" s="37">
        <v>0</v>
      </c>
      <c r="S231" s="37">
        <v>0</v>
      </c>
      <c r="T231" s="37">
        <v>0</v>
      </c>
      <c r="U231" s="37">
        <v>0</v>
      </c>
      <c r="V231" s="37">
        <f t="shared" si="257"/>
        <v>0</v>
      </c>
      <c r="W231" s="37">
        <f t="shared" si="258"/>
        <v>0</v>
      </c>
      <c r="X231" s="37">
        <f t="shared" si="259"/>
        <v>0</v>
      </c>
      <c r="Y231" s="37">
        <f t="shared" si="260"/>
        <v>0</v>
      </c>
      <c r="Z231" s="37">
        <f t="shared" si="261"/>
        <v>0</v>
      </c>
      <c r="AA231" s="37">
        <f t="shared" si="262"/>
        <v>0</v>
      </c>
      <c r="AB231" s="37">
        <f t="shared" si="263"/>
        <v>0</v>
      </c>
      <c r="AC231" s="37" t="s">
        <v>73</v>
      </c>
      <c r="AD231" s="37">
        <v>1.5</v>
      </c>
      <c r="AE231" s="37">
        <f t="shared" si="264"/>
        <v>0.15000000000000002</v>
      </c>
      <c r="AF231" s="37">
        <v>1</v>
      </c>
      <c r="AG231" s="37">
        <v>3</v>
      </c>
      <c r="AH231" s="37">
        <f t="shared" si="265"/>
        <v>5.3732638888888892E-3</v>
      </c>
      <c r="AI231" s="37">
        <f t="shared" si="266"/>
        <v>0.15537326388888892</v>
      </c>
      <c r="AJ231" s="42">
        <v>2.6851600000000002</v>
      </c>
      <c r="AK231" s="37">
        <f>+OF!$Q$23</f>
        <v>4.4590934459805422E-2</v>
      </c>
      <c r="AL231" s="40">
        <f t="shared" si="267"/>
        <v>44.590934459805425</v>
      </c>
      <c r="AM231" s="40">
        <f>+AJ231/Caudales!$X$7*'DISTRIBUCION DE CAUDALES'!AL231</f>
        <v>8.7779442955133788</v>
      </c>
      <c r="AN231" s="37">
        <f>+Caudales!$U$9*1000</f>
        <v>1.431451612903226</v>
      </c>
      <c r="AO231" s="37">
        <f>+AJ231/Caudales!$X$7*'DISTRIBUCION DE CAUDALES'!AN231</f>
        <v>0.28178827539740525</v>
      </c>
      <c r="AP231" s="37">
        <f t="shared" si="268"/>
        <v>8.4961560201159738</v>
      </c>
      <c r="AQ231" s="114">
        <f t="shared" si="271"/>
        <v>8.3407827562270853</v>
      </c>
      <c r="AR231" s="115">
        <f t="shared" si="272"/>
        <v>0.98171252228407557</v>
      </c>
      <c r="AS231" s="50">
        <f t="shared" si="269"/>
        <v>0.15537326388888892</v>
      </c>
      <c r="AT231" s="120">
        <f t="shared" ref="AT231:AT232" si="275">+AS231+AT230</f>
        <v>0.51283854166666665</v>
      </c>
      <c r="AU231" s="40">
        <f t="shared" si="270"/>
        <v>7.8279442145604188</v>
      </c>
      <c r="AV231" s="222" t="str">
        <f t="shared" si="273"/>
        <v>La Fuente SI tiene sufiencie oferta para usuarios futuros</v>
      </c>
    </row>
    <row r="232" spans="1:48" ht="13.5" thickBot="1" x14ac:dyDescent="0.25">
      <c r="A232" s="207"/>
      <c r="B232" s="208">
        <v>299</v>
      </c>
      <c r="C232" s="208" t="s">
        <v>694</v>
      </c>
      <c r="D232" s="208" t="s">
        <v>695</v>
      </c>
      <c r="E232" s="208" t="s">
        <v>58</v>
      </c>
      <c r="F232" s="208" t="s">
        <v>51</v>
      </c>
      <c r="G232" s="208">
        <v>0</v>
      </c>
      <c r="H232" s="153" t="s">
        <v>687</v>
      </c>
      <c r="I232" s="154" t="s">
        <v>682</v>
      </c>
      <c r="J232" s="155">
        <v>7</v>
      </c>
      <c r="K232" s="156" t="s">
        <v>204</v>
      </c>
      <c r="L232" s="208">
        <v>4996179.7202000003</v>
      </c>
      <c r="M232" s="208">
        <v>2284920.8851999999</v>
      </c>
      <c r="N232" s="208">
        <v>1641</v>
      </c>
      <c r="O232" s="208">
        <v>0</v>
      </c>
      <c r="P232" s="208">
        <v>0</v>
      </c>
      <c r="Q232" s="208">
        <v>0</v>
      </c>
      <c r="R232" s="208">
        <v>0</v>
      </c>
      <c r="S232" s="208">
        <v>0</v>
      </c>
      <c r="T232" s="208">
        <v>0</v>
      </c>
      <c r="U232" s="208">
        <v>0</v>
      </c>
      <c r="V232" s="208">
        <f t="shared" si="257"/>
        <v>0</v>
      </c>
      <c r="W232" s="208">
        <f t="shared" si="258"/>
        <v>0</v>
      </c>
      <c r="X232" s="208">
        <f t="shared" si="259"/>
        <v>0</v>
      </c>
      <c r="Y232" s="208">
        <f t="shared" si="260"/>
        <v>0</v>
      </c>
      <c r="Z232" s="208">
        <f t="shared" si="261"/>
        <v>0</v>
      </c>
      <c r="AA232" s="208">
        <f t="shared" si="262"/>
        <v>0</v>
      </c>
      <c r="AB232" s="208">
        <f t="shared" si="263"/>
        <v>0</v>
      </c>
      <c r="AC232" s="208" t="s">
        <v>696</v>
      </c>
      <c r="AD232" s="208">
        <v>0</v>
      </c>
      <c r="AE232" s="208">
        <f t="shared" si="264"/>
        <v>0</v>
      </c>
      <c r="AF232" s="208">
        <v>2</v>
      </c>
      <c r="AG232" s="208">
        <v>3</v>
      </c>
      <c r="AH232" s="208">
        <f t="shared" si="265"/>
        <v>7.5225694444444437E-3</v>
      </c>
      <c r="AI232" s="208">
        <f t="shared" si="266"/>
        <v>7.5225694444444437E-3</v>
      </c>
      <c r="AJ232" s="210">
        <v>2.6851600000000002</v>
      </c>
      <c r="AK232" s="208">
        <f>+OF!$Q$23</f>
        <v>4.4590934459805422E-2</v>
      </c>
      <c r="AL232" s="163">
        <f t="shared" si="267"/>
        <v>44.590934459805425</v>
      </c>
      <c r="AM232" s="163">
        <f>+AJ232/Caudales!$X$7*'DISTRIBUCION DE CAUDALES'!AL232</f>
        <v>8.7779442955133788</v>
      </c>
      <c r="AN232" s="208">
        <f>+Caudales!$U$9*1000</f>
        <v>1.431451612903226</v>
      </c>
      <c r="AO232" s="208">
        <f>+AJ232/Caudales!$X$7*'DISTRIBUCION DE CAUDALES'!AN232</f>
        <v>0.28178827539740525</v>
      </c>
      <c r="AP232" s="208">
        <f t="shared" si="268"/>
        <v>8.4961560201159738</v>
      </c>
      <c r="AQ232" s="159">
        <f t="shared" si="271"/>
        <v>8.4886334506715286</v>
      </c>
      <c r="AR232" s="160">
        <f t="shared" si="272"/>
        <v>0.99911459141915071</v>
      </c>
      <c r="AS232" s="161">
        <f t="shared" si="269"/>
        <v>7.5225694444444437E-3</v>
      </c>
      <c r="AT232" s="329">
        <f t="shared" si="275"/>
        <v>0.52036111111111105</v>
      </c>
      <c r="AU232" s="233">
        <f t="shared" si="270"/>
        <v>7.9682723395604178</v>
      </c>
      <c r="AV232" s="212" t="str">
        <f t="shared" si="273"/>
        <v>La Fuente SI tiene sufiencie oferta para usuarios futuros</v>
      </c>
    </row>
    <row r="233" spans="1:48" x14ac:dyDescent="0.2">
      <c r="A233" s="201"/>
      <c r="B233" s="202">
        <v>484</v>
      </c>
      <c r="C233" s="202" t="s">
        <v>61</v>
      </c>
      <c r="D233" s="202" t="s">
        <v>697</v>
      </c>
      <c r="E233" s="202" t="s">
        <v>698</v>
      </c>
      <c r="F233" s="202" t="s">
        <v>64</v>
      </c>
      <c r="G233" s="202">
        <v>0.13</v>
      </c>
      <c r="H233" s="137" t="s">
        <v>699</v>
      </c>
      <c r="I233" s="138" t="s">
        <v>682</v>
      </c>
      <c r="J233" s="139">
        <v>1</v>
      </c>
      <c r="K233" s="140" t="s">
        <v>204</v>
      </c>
      <c r="L233" s="202">
        <v>4996482.2740000002</v>
      </c>
      <c r="M233" s="202">
        <v>2283921.1960999998</v>
      </c>
      <c r="N233" s="202">
        <v>1924</v>
      </c>
      <c r="O233" s="202">
        <v>0</v>
      </c>
      <c r="P233" s="202">
        <v>0</v>
      </c>
      <c r="Q233" s="202">
        <v>0</v>
      </c>
      <c r="R233" s="202">
        <v>0</v>
      </c>
      <c r="S233" s="202">
        <v>0</v>
      </c>
      <c r="T233" s="202">
        <v>0</v>
      </c>
      <c r="U233" s="202">
        <v>0</v>
      </c>
      <c r="V233" s="202">
        <f t="shared" si="257"/>
        <v>0</v>
      </c>
      <c r="W233" s="202">
        <f t="shared" si="258"/>
        <v>0</v>
      </c>
      <c r="X233" s="202">
        <f t="shared" si="259"/>
        <v>0</v>
      </c>
      <c r="Y233" s="202">
        <f t="shared" si="260"/>
        <v>0</v>
      </c>
      <c r="Z233" s="202">
        <f t="shared" si="261"/>
        <v>0</v>
      </c>
      <c r="AA233" s="202">
        <f t="shared" si="262"/>
        <v>0</v>
      </c>
      <c r="AB233" s="202">
        <f t="shared" si="263"/>
        <v>0</v>
      </c>
      <c r="AC233" s="202"/>
      <c r="AD233" s="202">
        <v>0</v>
      </c>
      <c r="AE233" s="202">
        <f t="shared" si="264"/>
        <v>0</v>
      </c>
      <c r="AF233" s="202">
        <v>0</v>
      </c>
      <c r="AG233" s="202">
        <v>15</v>
      </c>
      <c r="AH233" s="202">
        <f t="shared" si="265"/>
        <v>1.6119791666666668E-2</v>
      </c>
      <c r="AI233" s="202">
        <f t="shared" si="266"/>
        <v>1.6119791666666668E-2</v>
      </c>
      <c r="AJ233" s="204">
        <v>0.868506</v>
      </c>
      <c r="AK233" s="202">
        <f>+OF!$Q$23</f>
        <v>4.4590934459805422E-2</v>
      </c>
      <c r="AL233" s="147">
        <f t="shared" si="267"/>
        <v>44.590934459805425</v>
      </c>
      <c r="AM233" s="147">
        <f>+AJ233/Caudales!$X$7*'DISTRIBUCION DE CAUDALES'!AL233</f>
        <v>2.8391966543219556</v>
      </c>
      <c r="AN233" s="202">
        <f>+Caudales!$U$9*1000</f>
        <v>1.431451612903226</v>
      </c>
      <c r="AO233" s="202">
        <f>+AJ233/Caudales!$X$7*'DISTRIBUCION DE CAUDALES'!AN233</f>
        <v>9.1143472981981999E-2</v>
      </c>
      <c r="AP233" s="202">
        <f t="shared" si="268"/>
        <v>2.7480531813399738</v>
      </c>
      <c r="AQ233" s="143">
        <f t="shared" si="271"/>
        <v>2.7319333896733071</v>
      </c>
      <c r="AR233" s="144">
        <f t="shared" si="272"/>
        <v>0.9941341049088408</v>
      </c>
      <c r="AS233" s="145">
        <f t="shared" si="269"/>
        <v>1.6119791666666668E-2</v>
      </c>
      <c r="AT233" s="167">
        <f>+AS233</f>
        <v>1.6119791666666668E-2</v>
      </c>
      <c r="AU233" s="147">
        <f t="shared" si="270"/>
        <v>2.7158135980066405</v>
      </c>
      <c r="AV233" s="206" t="str">
        <f t="shared" si="273"/>
        <v>La Fuente SI tiene sufiencie oferta para usuarios futuros</v>
      </c>
    </row>
    <row r="234" spans="1:48" x14ac:dyDescent="0.2">
      <c r="A234" s="221"/>
      <c r="B234" s="37">
        <v>498</v>
      </c>
      <c r="C234" s="37" t="s">
        <v>61</v>
      </c>
      <c r="D234" s="37" t="s">
        <v>700</v>
      </c>
      <c r="E234" s="37" t="s">
        <v>701</v>
      </c>
      <c r="F234" s="37" t="s">
        <v>64</v>
      </c>
      <c r="G234" s="37">
        <v>0.13</v>
      </c>
      <c r="H234" s="99" t="s">
        <v>699</v>
      </c>
      <c r="I234" s="102" t="s">
        <v>682</v>
      </c>
      <c r="J234" s="105">
        <v>2</v>
      </c>
      <c r="K234" s="108" t="s">
        <v>204</v>
      </c>
      <c r="L234" s="37">
        <v>4996482.2740000002</v>
      </c>
      <c r="M234" s="37">
        <v>2283921.1960999998</v>
      </c>
      <c r="N234" s="37">
        <v>1924</v>
      </c>
      <c r="O234" s="37">
        <v>0</v>
      </c>
      <c r="P234" s="37">
        <v>0</v>
      </c>
      <c r="Q234" s="37">
        <v>0</v>
      </c>
      <c r="R234" s="37">
        <v>0</v>
      </c>
      <c r="S234" s="37">
        <v>0</v>
      </c>
      <c r="T234" s="37">
        <v>17.72</v>
      </c>
      <c r="U234" s="37">
        <v>0</v>
      </c>
      <c r="V234" s="37">
        <f t="shared" si="257"/>
        <v>0</v>
      </c>
      <c r="W234" s="37">
        <f t="shared" si="258"/>
        <v>0</v>
      </c>
      <c r="X234" s="37">
        <f t="shared" si="259"/>
        <v>0</v>
      </c>
      <c r="Y234" s="37">
        <f t="shared" si="260"/>
        <v>0</v>
      </c>
      <c r="Z234" s="37">
        <f t="shared" si="261"/>
        <v>0</v>
      </c>
      <c r="AA234" s="37">
        <f t="shared" si="262"/>
        <v>4.9222222222222213E-4</v>
      </c>
      <c r="AB234" s="37">
        <f t="shared" si="263"/>
        <v>0</v>
      </c>
      <c r="AC234" s="37"/>
      <c r="AD234" s="37">
        <v>0</v>
      </c>
      <c r="AE234" s="37">
        <f t="shared" si="264"/>
        <v>0</v>
      </c>
      <c r="AF234" s="37">
        <v>0</v>
      </c>
      <c r="AG234" s="37">
        <v>15</v>
      </c>
      <c r="AH234" s="37">
        <f t="shared" si="265"/>
        <v>1.6119791666666668E-2</v>
      </c>
      <c r="AI234" s="37">
        <f t="shared" si="266"/>
        <v>1.6612013888888891E-2</v>
      </c>
      <c r="AJ234" s="42">
        <v>0.868506</v>
      </c>
      <c r="AK234" s="37">
        <f>+OF!$Q$23</f>
        <v>4.4590934459805422E-2</v>
      </c>
      <c r="AL234" s="40">
        <f t="shared" si="267"/>
        <v>44.590934459805425</v>
      </c>
      <c r="AM234" s="40">
        <f>+AJ234/Caudales!$X$7*'DISTRIBUCION DE CAUDALES'!AL234</f>
        <v>2.8391966543219556</v>
      </c>
      <c r="AN234" s="37">
        <f>+Caudales!$U$9*1000</f>
        <v>1.431451612903226</v>
      </c>
      <c r="AO234" s="37">
        <f>+AJ234/Caudales!$X$7*'DISTRIBUCION DE CAUDALES'!AN234</f>
        <v>9.1143472981981999E-2</v>
      </c>
      <c r="AP234" s="37">
        <f t="shared" si="268"/>
        <v>2.7480531813399738</v>
      </c>
      <c r="AQ234" s="114">
        <f t="shared" si="271"/>
        <v>2.7314411674510848</v>
      </c>
      <c r="AR234" s="115">
        <f t="shared" si="272"/>
        <v>0.9939549882070372</v>
      </c>
      <c r="AS234" s="50">
        <f t="shared" si="269"/>
        <v>1.6612013888888891E-2</v>
      </c>
      <c r="AT234" s="120">
        <f>+AS234+AT233</f>
        <v>3.2731805555555563E-2</v>
      </c>
      <c r="AU234" s="40">
        <f t="shared" si="270"/>
        <v>2.6987093618955291</v>
      </c>
      <c r="AV234" s="222" t="str">
        <f t="shared" si="273"/>
        <v>La Fuente SI tiene sufiencie oferta para usuarios futuros</v>
      </c>
    </row>
    <row r="235" spans="1:48" x14ac:dyDescent="0.2">
      <c r="A235" s="221"/>
      <c r="B235" s="37">
        <v>506</v>
      </c>
      <c r="C235" s="37" t="s">
        <v>61</v>
      </c>
      <c r="D235" s="37" t="s">
        <v>702</v>
      </c>
      <c r="E235" s="37" t="s">
        <v>63</v>
      </c>
      <c r="F235" s="37" t="s">
        <v>64</v>
      </c>
      <c r="G235" s="37">
        <v>0.13</v>
      </c>
      <c r="H235" s="99" t="s">
        <v>699</v>
      </c>
      <c r="I235" s="102" t="s">
        <v>682</v>
      </c>
      <c r="J235" s="105">
        <v>3</v>
      </c>
      <c r="K235" s="108" t="s">
        <v>204</v>
      </c>
      <c r="L235" s="37">
        <v>4996482.2740000002</v>
      </c>
      <c r="M235" s="37">
        <v>2283921.1960999998</v>
      </c>
      <c r="N235" s="37">
        <v>1924</v>
      </c>
      <c r="O235" s="37">
        <v>0</v>
      </c>
      <c r="P235" s="37">
        <v>0</v>
      </c>
      <c r="Q235" s="37">
        <v>0</v>
      </c>
      <c r="R235" s="37">
        <v>0</v>
      </c>
      <c r="S235" s="37">
        <v>0</v>
      </c>
      <c r="T235" s="37">
        <v>0</v>
      </c>
      <c r="U235" s="37">
        <v>0</v>
      </c>
      <c r="V235" s="37">
        <f t="shared" si="257"/>
        <v>0</v>
      </c>
      <c r="W235" s="37">
        <f t="shared" si="258"/>
        <v>0</v>
      </c>
      <c r="X235" s="37">
        <f t="shared" si="259"/>
        <v>0</v>
      </c>
      <c r="Y235" s="37">
        <f t="shared" si="260"/>
        <v>0</v>
      </c>
      <c r="Z235" s="37">
        <f t="shared" si="261"/>
        <v>0</v>
      </c>
      <c r="AA235" s="37">
        <f t="shared" si="262"/>
        <v>0</v>
      </c>
      <c r="AB235" s="37">
        <f t="shared" si="263"/>
        <v>0</v>
      </c>
      <c r="AC235" s="37"/>
      <c r="AD235" s="37">
        <v>0</v>
      </c>
      <c r="AE235" s="37">
        <f t="shared" si="264"/>
        <v>0</v>
      </c>
      <c r="AF235" s="37">
        <v>0</v>
      </c>
      <c r="AG235" s="37">
        <v>15</v>
      </c>
      <c r="AH235" s="37">
        <f t="shared" si="265"/>
        <v>1.6119791666666668E-2</v>
      </c>
      <c r="AI235" s="37">
        <f t="shared" si="266"/>
        <v>1.6119791666666668E-2</v>
      </c>
      <c r="AJ235" s="42">
        <v>0.868506</v>
      </c>
      <c r="AK235" s="37">
        <f>+OF!$Q$23</f>
        <v>4.4590934459805422E-2</v>
      </c>
      <c r="AL235" s="40">
        <f t="shared" si="267"/>
        <v>44.590934459805425</v>
      </c>
      <c r="AM235" s="40">
        <f>+AJ235/Caudales!$X$7*'DISTRIBUCION DE CAUDALES'!AL235</f>
        <v>2.8391966543219556</v>
      </c>
      <c r="AN235" s="37">
        <f>+Caudales!$U$9*1000</f>
        <v>1.431451612903226</v>
      </c>
      <c r="AO235" s="37">
        <f>+AJ235/Caudales!$X$7*'DISTRIBUCION DE CAUDALES'!AN235</f>
        <v>9.1143472981981999E-2</v>
      </c>
      <c r="AP235" s="37">
        <f t="shared" si="268"/>
        <v>2.7480531813399738</v>
      </c>
      <c r="AQ235" s="114">
        <f t="shared" si="271"/>
        <v>2.7319333896733071</v>
      </c>
      <c r="AR235" s="115">
        <f t="shared" si="272"/>
        <v>0.9941341049088408</v>
      </c>
      <c r="AS235" s="50">
        <f t="shared" si="269"/>
        <v>1.6119791666666668E-2</v>
      </c>
      <c r="AT235" s="119">
        <f>+AS235+AT234</f>
        <v>4.885159722222223E-2</v>
      </c>
      <c r="AU235" s="40">
        <f t="shared" si="270"/>
        <v>2.6830817924510848</v>
      </c>
      <c r="AV235" s="222" t="str">
        <f t="shared" si="273"/>
        <v>La Fuente SI tiene sufiencie oferta para usuarios futuros</v>
      </c>
    </row>
    <row r="236" spans="1:48" x14ac:dyDescent="0.2">
      <c r="A236" s="221"/>
      <c r="B236" s="37">
        <v>507</v>
      </c>
      <c r="C236" s="37" t="s">
        <v>61</v>
      </c>
      <c r="D236" s="37" t="s">
        <v>62</v>
      </c>
      <c r="E236" s="37" t="s">
        <v>703</v>
      </c>
      <c r="F236" s="37" t="s">
        <v>64</v>
      </c>
      <c r="G236" s="37">
        <v>0.13</v>
      </c>
      <c r="H236" s="99" t="s">
        <v>699</v>
      </c>
      <c r="I236" s="102" t="s">
        <v>682</v>
      </c>
      <c r="J236" s="105">
        <v>4</v>
      </c>
      <c r="K236" s="108" t="s">
        <v>204</v>
      </c>
      <c r="L236" s="37">
        <v>4996482.2740000002</v>
      </c>
      <c r="M236" s="37">
        <v>2283921.1960999998</v>
      </c>
      <c r="N236" s="37">
        <v>1924</v>
      </c>
      <c r="O236" s="37">
        <v>0</v>
      </c>
      <c r="P236" s="37">
        <v>0</v>
      </c>
      <c r="Q236" s="37">
        <v>0</v>
      </c>
      <c r="R236" s="37">
        <v>0</v>
      </c>
      <c r="S236" s="37">
        <v>0</v>
      </c>
      <c r="T236" s="37">
        <v>0</v>
      </c>
      <c r="U236" s="37">
        <v>0</v>
      </c>
      <c r="V236" s="37">
        <f t="shared" si="257"/>
        <v>0</v>
      </c>
      <c r="W236" s="37">
        <f t="shared" si="258"/>
        <v>0</v>
      </c>
      <c r="X236" s="37">
        <f t="shared" si="259"/>
        <v>0</v>
      </c>
      <c r="Y236" s="37">
        <f t="shared" si="260"/>
        <v>0</v>
      </c>
      <c r="Z236" s="37">
        <f t="shared" si="261"/>
        <v>0</v>
      </c>
      <c r="AA236" s="37">
        <f t="shared" si="262"/>
        <v>0</v>
      </c>
      <c r="AB236" s="37">
        <f t="shared" si="263"/>
        <v>0</v>
      </c>
      <c r="AC236" s="37"/>
      <c r="AD236" s="37">
        <v>0</v>
      </c>
      <c r="AE236" s="37">
        <f t="shared" si="264"/>
        <v>0</v>
      </c>
      <c r="AF236" s="37">
        <v>0</v>
      </c>
      <c r="AG236" s="37">
        <v>15</v>
      </c>
      <c r="AH236" s="37">
        <f t="shared" si="265"/>
        <v>1.6119791666666668E-2</v>
      </c>
      <c r="AI236" s="37">
        <f t="shared" si="266"/>
        <v>1.6119791666666668E-2</v>
      </c>
      <c r="AJ236" s="42">
        <v>0.868506</v>
      </c>
      <c r="AK236" s="37">
        <f>+OF!$Q$23</f>
        <v>4.4590934459805422E-2</v>
      </c>
      <c r="AL236" s="40">
        <f t="shared" si="267"/>
        <v>44.590934459805425</v>
      </c>
      <c r="AM236" s="40">
        <f>+AJ236/Caudales!$X$7*'DISTRIBUCION DE CAUDALES'!AL236</f>
        <v>2.8391966543219556</v>
      </c>
      <c r="AN236" s="37">
        <f>+Caudales!$U$9*1000</f>
        <v>1.431451612903226</v>
      </c>
      <c r="AO236" s="37">
        <f>+AJ236/Caudales!$X$7*'DISTRIBUCION DE CAUDALES'!AN236</f>
        <v>9.1143472981981999E-2</v>
      </c>
      <c r="AP236" s="37">
        <f t="shared" si="268"/>
        <v>2.7480531813399738</v>
      </c>
      <c r="AQ236" s="114">
        <f t="shared" si="271"/>
        <v>2.7319333896733071</v>
      </c>
      <c r="AR236" s="115">
        <f t="shared" si="272"/>
        <v>0.9941341049088408</v>
      </c>
      <c r="AS236" s="50">
        <f t="shared" si="269"/>
        <v>1.6119791666666668E-2</v>
      </c>
      <c r="AT236" s="119">
        <f>+AS236+AT235</f>
        <v>6.4971388888888898E-2</v>
      </c>
      <c r="AU236" s="40">
        <f t="shared" si="270"/>
        <v>2.6669620007844181</v>
      </c>
      <c r="AV236" s="222" t="str">
        <f t="shared" si="273"/>
        <v>La Fuente SI tiene sufiencie oferta para usuarios futuros</v>
      </c>
    </row>
    <row r="237" spans="1:48" x14ac:dyDescent="0.2">
      <c r="A237" s="221"/>
      <c r="B237" s="37">
        <v>289</v>
      </c>
      <c r="C237" s="37" t="s">
        <v>704</v>
      </c>
      <c r="D237" s="37" t="s">
        <v>705</v>
      </c>
      <c r="E237" s="37" t="s">
        <v>706</v>
      </c>
      <c r="F237" s="37" t="s">
        <v>116</v>
      </c>
      <c r="G237" s="37">
        <v>0</v>
      </c>
      <c r="H237" s="99" t="s">
        <v>699</v>
      </c>
      <c r="I237" s="102" t="s">
        <v>682</v>
      </c>
      <c r="J237" s="105">
        <v>5</v>
      </c>
      <c r="K237" s="108" t="s">
        <v>60</v>
      </c>
      <c r="L237" s="37">
        <v>4996272.8598999996</v>
      </c>
      <c r="M237" s="37">
        <v>2284099.4755000002</v>
      </c>
      <c r="N237" s="37">
        <v>1892</v>
      </c>
      <c r="O237" s="37">
        <v>0</v>
      </c>
      <c r="P237" s="37">
        <v>0</v>
      </c>
      <c r="Q237" s="37">
        <v>0</v>
      </c>
      <c r="R237" s="37">
        <v>0</v>
      </c>
      <c r="S237" s="37">
        <v>0</v>
      </c>
      <c r="T237" s="37">
        <v>0</v>
      </c>
      <c r="U237" s="37">
        <v>0</v>
      </c>
      <c r="V237" s="37">
        <f t="shared" si="257"/>
        <v>0</v>
      </c>
      <c r="W237" s="37">
        <f t="shared" si="258"/>
        <v>0</v>
      </c>
      <c r="X237" s="37">
        <f t="shared" si="259"/>
        <v>0</v>
      </c>
      <c r="Y237" s="37">
        <f t="shared" si="260"/>
        <v>0</v>
      </c>
      <c r="Z237" s="37">
        <f t="shared" si="261"/>
        <v>0</v>
      </c>
      <c r="AA237" s="37">
        <f t="shared" si="262"/>
        <v>0</v>
      </c>
      <c r="AB237" s="37">
        <f t="shared" si="263"/>
        <v>0</v>
      </c>
      <c r="AC237" s="37" t="s">
        <v>707</v>
      </c>
      <c r="AD237" s="37">
        <v>4</v>
      </c>
      <c r="AE237" s="37">
        <f t="shared" si="264"/>
        <v>0.4</v>
      </c>
      <c r="AF237" s="37">
        <v>4</v>
      </c>
      <c r="AG237" s="37">
        <v>4</v>
      </c>
      <c r="AH237" s="37">
        <f t="shared" si="265"/>
        <v>1.2895833333333332E-2</v>
      </c>
      <c r="AI237" s="37">
        <f t="shared" si="266"/>
        <v>0.41289583333333335</v>
      </c>
      <c r="AJ237" s="42">
        <v>1.0682700000000001</v>
      </c>
      <c r="AK237" s="37">
        <f>+OF!$Q$23</f>
        <v>4.4590934459805422E-2</v>
      </c>
      <c r="AL237" s="40">
        <f t="shared" si="267"/>
        <v>44.590934459805425</v>
      </c>
      <c r="AM237" s="40">
        <f>+AJ237/Caudales!$X$7*'DISTRIBUCION DE CAUDALES'!AL237</f>
        <v>3.4922367950394304</v>
      </c>
      <c r="AN237" s="37">
        <f>+Caudales!$U$9*1000</f>
        <v>1.431451612903226</v>
      </c>
      <c r="AO237" s="37">
        <f>+AJ237/Caudales!$X$7*'DISTRIBUCION DE CAUDALES'!AN237</f>
        <v>0.11210727143216273</v>
      </c>
      <c r="AP237" s="37">
        <f t="shared" si="268"/>
        <v>3.3801295236072675</v>
      </c>
      <c r="AQ237" s="114">
        <f t="shared" si="271"/>
        <v>2.9672336902739342</v>
      </c>
      <c r="AR237" s="115">
        <f t="shared" si="272"/>
        <v>0.87784615043606629</v>
      </c>
      <c r="AS237" s="50">
        <f t="shared" si="269"/>
        <v>0.41289583333333335</v>
      </c>
      <c r="AT237" s="119">
        <f>+AS237+AT236</f>
        <v>0.47786722222222222</v>
      </c>
      <c r="AU237" s="40">
        <f t="shared" si="270"/>
        <v>2.489366468051712</v>
      </c>
      <c r="AV237" s="222" t="str">
        <f t="shared" si="273"/>
        <v>La Fuente SI tiene sufiencie oferta para usuarios futuros</v>
      </c>
    </row>
    <row r="238" spans="1:48" x14ac:dyDescent="0.2">
      <c r="A238" s="221"/>
      <c r="B238" s="37">
        <v>0</v>
      </c>
      <c r="C238" s="37" t="s">
        <v>708</v>
      </c>
      <c r="D238" s="37" t="s">
        <v>58</v>
      </c>
      <c r="E238" s="37" t="s">
        <v>58</v>
      </c>
      <c r="F238" s="37" t="s">
        <v>58</v>
      </c>
      <c r="G238" s="37">
        <v>0</v>
      </c>
      <c r="H238" s="99" t="s">
        <v>699</v>
      </c>
      <c r="I238" s="102" t="s">
        <v>682</v>
      </c>
      <c r="J238" s="105">
        <v>6</v>
      </c>
      <c r="K238" s="108" t="s">
        <v>60</v>
      </c>
      <c r="L238" s="37">
        <v>4996295.8848999999</v>
      </c>
      <c r="M238" s="37">
        <v>2284121.4048000001</v>
      </c>
      <c r="N238" s="37">
        <v>0</v>
      </c>
      <c r="O238" s="37">
        <v>0</v>
      </c>
      <c r="P238" s="37">
        <v>0</v>
      </c>
      <c r="Q238" s="37">
        <v>0</v>
      </c>
      <c r="R238" s="37">
        <v>0</v>
      </c>
      <c r="S238" s="37">
        <v>0</v>
      </c>
      <c r="T238" s="37">
        <v>0</v>
      </c>
      <c r="U238" s="37">
        <v>0</v>
      </c>
      <c r="V238" s="37">
        <f t="shared" si="257"/>
        <v>0</v>
      </c>
      <c r="W238" s="37">
        <f t="shared" si="258"/>
        <v>0</v>
      </c>
      <c r="X238" s="37">
        <f t="shared" si="259"/>
        <v>0</v>
      </c>
      <c r="Y238" s="37">
        <f t="shared" si="260"/>
        <v>0</v>
      </c>
      <c r="Z238" s="37">
        <f t="shared" si="261"/>
        <v>0</v>
      </c>
      <c r="AA238" s="37">
        <f t="shared" si="262"/>
        <v>0</v>
      </c>
      <c r="AB238" s="37">
        <f t="shared" si="263"/>
        <v>0</v>
      </c>
      <c r="AC238" s="37" t="s">
        <v>709</v>
      </c>
      <c r="AD238" s="37">
        <v>1.25</v>
      </c>
      <c r="AE238" s="37">
        <f t="shared" si="264"/>
        <v>0.125</v>
      </c>
      <c r="AF238" s="37">
        <v>0</v>
      </c>
      <c r="AG238" s="37">
        <v>0</v>
      </c>
      <c r="AH238" s="37">
        <f t="shared" si="265"/>
        <v>0</v>
      </c>
      <c r="AI238" s="37">
        <f t="shared" si="266"/>
        <v>0.125</v>
      </c>
      <c r="AJ238" s="42">
        <v>1.0682700000000001</v>
      </c>
      <c r="AK238" s="37">
        <f>+OF!$Q$23</f>
        <v>4.4590934459805422E-2</v>
      </c>
      <c r="AL238" s="40">
        <f t="shared" si="267"/>
        <v>44.590934459805425</v>
      </c>
      <c r="AM238" s="40">
        <f>+AJ238/Caudales!$X$7*'DISTRIBUCION DE CAUDALES'!AL238</f>
        <v>3.4922367950394304</v>
      </c>
      <c r="AN238" s="37">
        <f>+Caudales!$U$9*1000</f>
        <v>1.431451612903226</v>
      </c>
      <c r="AO238" s="37">
        <f>+AJ238/Caudales!$X$7*'DISTRIBUCION DE CAUDALES'!AN238</f>
        <v>0.11210727143216273</v>
      </c>
      <c r="AP238" s="37">
        <f t="shared" si="268"/>
        <v>3.3801295236072675</v>
      </c>
      <c r="AQ238" s="114">
        <f t="shared" si="271"/>
        <v>3.2551295236072675</v>
      </c>
      <c r="AR238" s="115">
        <f t="shared" si="272"/>
        <v>0.96301916860671055</v>
      </c>
      <c r="AS238" s="50">
        <f t="shared" si="269"/>
        <v>0.125</v>
      </c>
      <c r="AT238" s="119">
        <f>+AS238+AT237</f>
        <v>0.60286722222222222</v>
      </c>
      <c r="AU238" s="40">
        <f t="shared" si="270"/>
        <v>2.6522623013850453</v>
      </c>
      <c r="AV238" s="222" t="str">
        <f t="shared" si="273"/>
        <v>La Fuente SI tiene sufiencie oferta para usuarios futuros</v>
      </c>
    </row>
    <row r="239" spans="1:48" x14ac:dyDescent="0.2">
      <c r="A239" s="221"/>
      <c r="B239" s="37">
        <v>292</v>
      </c>
      <c r="C239" s="37" t="s">
        <v>710</v>
      </c>
      <c r="D239" s="37" t="s">
        <v>711</v>
      </c>
      <c r="E239" s="37" t="s">
        <v>712</v>
      </c>
      <c r="F239" s="37" t="s">
        <v>96</v>
      </c>
      <c r="G239" s="37">
        <v>1.7999999999999999E-2</v>
      </c>
      <c r="H239" s="99" t="s">
        <v>699</v>
      </c>
      <c r="I239" s="102" t="s">
        <v>682</v>
      </c>
      <c r="J239" s="105">
        <v>7</v>
      </c>
      <c r="K239" s="108" t="s">
        <v>60</v>
      </c>
      <c r="L239" s="37">
        <v>4996313.9548000004</v>
      </c>
      <c r="M239" s="37">
        <v>2284625.8799000001</v>
      </c>
      <c r="N239" s="37">
        <v>1735</v>
      </c>
      <c r="O239" s="37">
        <v>0</v>
      </c>
      <c r="P239" s="37">
        <v>0</v>
      </c>
      <c r="Q239" s="37">
        <v>0</v>
      </c>
      <c r="R239" s="37">
        <v>0</v>
      </c>
      <c r="S239" s="37">
        <v>0</v>
      </c>
      <c r="T239" s="37">
        <v>0</v>
      </c>
      <c r="U239" s="37">
        <v>0</v>
      </c>
      <c r="V239" s="37">
        <f t="shared" si="257"/>
        <v>0</v>
      </c>
      <c r="W239" s="37">
        <f t="shared" si="258"/>
        <v>0</v>
      </c>
      <c r="X239" s="37">
        <f t="shared" si="259"/>
        <v>0</v>
      </c>
      <c r="Y239" s="37">
        <f t="shared" si="260"/>
        <v>0</v>
      </c>
      <c r="Z239" s="37">
        <f t="shared" si="261"/>
        <v>0</v>
      </c>
      <c r="AA239" s="37">
        <f t="shared" si="262"/>
        <v>0</v>
      </c>
      <c r="AB239" s="37">
        <f t="shared" si="263"/>
        <v>0</v>
      </c>
      <c r="AC239" s="37" t="s">
        <v>58</v>
      </c>
      <c r="AD239" s="37">
        <v>0</v>
      </c>
      <c r="AE239" s="37">
        <f t="shared" si="264"/>
        <v>0</v>
      </c>
      <c r="AF239" s="37">
        <v>6</v>
      </c>
      <c r="AG239" s="37">
        <v>15</v>
      </c>
      <c r="AH239" s="37">
        <f t="shared" si="265"/>
        <v>2.9015624999999996E-2</v>
      </c>
      <c r="AI239" s="37">
        <f t="shared" si="266"/>
        <v>2.9015624999999996E-2</v>
      </c>
      <c r="AJ239" s="42">
        <v>1.2989790000000001</v>
      </c>
      <c r="AK239" s="37">
        <f>+OF!$Q$23</f>
        <v>4.4590934459805422E-2</v>
      </c>
      <c r="AL239" s="40">
        <f t="shared" si="267"/>
        <v>44.590934459805425</v>
      </c>
      <c r="AM239" s="40">
        <f>+AJ239/Caudales!$X$7*'DISTRIBUCION DE CAUDALES'!AL239</f>
        <v>4.2464379415162128</v>
      </c>
      <c r="AN239" s="37">
        <f>+Caudales!$U$9*1000</f>
        <v>1.431451612903226</v>
      </c>
      <c r="AO239" s="37">
        <f>+AJ239/Caudales!$X$7*'DISTRIBUCION DE CAUDALES'!AN239</f>
        <v>0.13631852559528893</v>
      </c>
      <c r="AP239" s="37">
        <f t="shared" si="268"/>
        <v>4.1101194159209236</v>
      </c>
      <c r="AQ239" s="114">
        <f t="shared" si="271"/>
        <v>4.0921194159209238</v>
      </c>
      <c r="AR239" s="115">
        <f t="shared" si="272"/>
        <v>0.99562056520054498</v>
      </c>
      <c r="AS239" s="50">
        <f t="shared" si="269"/>
        <v>1.7999999999999999E-2</v>
      </c>
      <c r="AT239" s="119">
        <f>+AT238+AS239</f>
        <v>0.62086722222222224</v>
      </c>
      <c r="AU239" s="40">
        <f t="shared" si="270"/>
        <v>3.4712521936987013</v>
      </c>
      <c r="AV239" s="222" t="str">
        <f t="shared" si="273"/>
        <v>La Fuente SI tiene sufiencie oferta para usuarios futuros</v>
      </c>
    </row>
    <row r="240" spans="1:48" x14ac:dyDescent="0.2">
      <c r="A240" s="221"/>
      <c r="B240" s="37">
        <v>297</v>
      </c>
      <c r="C240" s="37" t="s">
        <v>713</v>
      </c>
      <c r="D240" s="37" t="s">
        <v>714</v>
      </c>
      <c r="E240" s="37" t="s">
        <v>58</v>
      </c>
      <c r="F240" s="37" t="s">
        <v>51</v>
      </c>
      <c r="G240" s="37">
        <v>0</v>
      </c>
      <c r="H240" s="99" t="s">
        <v>699</v>
      </c>
      <c r="I240" s="102" t="s">
        <v>682</v>
      </c>
      <c r="J240" s="105">
        <v>8</v>
      </c>
      <c r="K240" s="108" t="s">
        <v>60</v>
      </c>
      <c r="L240" s="37">
        <v>4996313.9548000004</v>
      </c>
      <c r="M240" s="37">
        <v>2284625.8799000001</v>
      </c>
      <c r="N240" s="37">
        <v>1735</v>
      </c>
      <c r="O240" s="37">
        <v>0</v>
      </c>
      <c r="P240" s="37">
        <v>0</v>
      </c>
      <c r="Q240" s="37">
        <v>0</v>
      </c>
      <c r="R240" s="37">
        <v>0</v>
      </c>
      <c r="S240" s="37">
        <v>0</v>
      </c>
      <c r="T240" s="37">
        <v>0</v>
      </c>
      <c r="U240" s="37">
        <v>0</v>
      </c>
      <c r="V240" s="37">
        <f t="shared" si="257"/>
        <v>0</v>
      </c>
      <c r="W240" s="37">
        <f t="shared" si="258"/>
        <v>0</v>
      </c>
      <c r="X240" s="37">
        <f t="shared" si="259"/>
        <v>0</v>
      </c>
      <c r="Y240" s="37">
        <f t="shared" si="260"/>
        <v>0</v>
      </c>
      <c r="Z240" s="37">
        <f t="shared" si="261"/>
        <v>0</v>
      </c>
      <c r="AA240" s="37">
        <f t="shared" si="262"/>
        <v>0</v>
      </c>
      <c r="AB240" s="37">
        <f t="shared" si="263"/>
        <v>0</v>
      </c>
      <c r="AC240" s="37" t="s">
        <v>715</v>
      </c>
      <c r="AD240" s="37">
        <v>5</v>
      </c>
      <c r="AE240" s="37">
        <f t="shared" si="264"/>
        <v>0.5</v>
      </c>
      <c r="AF240" s="37">
        <v>0</v>
      </c>
      <c r="AG240" s="37">
        <v>0</v>
      </c>
      <c r="AH240" s="37">
        <f t="shared" si="265"/>
        <v>0</v>
      </c>
      <c r="AI240" s="37">
        <f t="shared" si="266"/>
        <v>0.5</v>
      </c>
      <c r="AJ240" s="42">
        <v>1.29898</v>
      </c>
      <c r="AK240" s="37">
        <f>+OF!$Q$23</f>
        <v>4.4590934459805422E-2</v>
      </c>
      <c r="AL240" s="40">
        <f t="shared" si="267"/>
        <v>44.590934459805425</v>
      </c>
      <c r="AM240" s="40">
        <f>+AJ240/Caudales!$X$7*'DISTRIBUCION DE CAUDALES'!AL240</f>
        <v>4.2464412105744049</v>
      </c>
      <c r="AN240" s="37">
        <f>+Caudales!$U$9*1000</f>
        <v>1.431451612903226</v>
      </c>
      <c r="AO240" s="37">
        <f>+AJ240/Caudales!$X$7*'DISTRIBUCION DE CAUDALES'!AN240</f>
        <v>0.13631863053811372</v>
      </c>
      <c r="AP240" s="37">
        <f t="shared" si="268"/>
        <v>4.1101225800362915</v>
      </c>
      <c r="AQ240" s="114">
        <f t="shared" si="271"/>
        <v>3.6101225800362915</v>
      </c>
      <c r="AR240" s="115">
        <f t="shared" si="272"/>
        <v>0.87834912699961731</v>
      </c>
      <c r="AS240" s="50">
        <f t="shared" si="269"/>
        <v>0.5</v>
      </c>
      <c r="AT240" s="120">
        <f>+AS240+AT239</f>
        <v>1.1208672222222222</v>
      </c>
      <c r="AU240" s="40">
        <f t="shared" si="270"/>
        <v>2.489255357814069</v>
      </c>
      <c r="AV240" s="222" t="str">
        <f t="shared" si="273"/>
        <v>La Fuente SI tiene sufiencie oferta para usuarios futuros</v>
      </c>
    </row>
    <row r="241" spans="1:61" ht="13.5" thickBot="1" x14ac:dyDescent="0.25">
      <c r="A241" s="207"/>
      <c r="B241" s="208">
        <v>298</v>
      </c>
      <c r="C241" s="208" t="s">
        <v>716</v>
      </c>
      <c r="D241" s="208" t="s">
        <v>717</v>
      </c>
      <c r="E241" s="208" t="s">
        <v>58</v>
      </c>
      <c r="F241" s="208" t="s">
        <v>51</v>
      </c>
      <c r="G241" s="208">
        <v>0</v>
      </c>
      <c r="H241" s="153" t="s">
        <v>699</v>
      </c>
      <c r="I241" s="154" t="s">
        <v>682</v>
      </c>
      <c r="J241" s="155">
        <v>9</v>
      </c>
      <c r="K241" s="156" t="s">
        <v>60</v>
      </c>
      <c r="L241" s="208">
        <v>4996313.9548000004</v>
      </c>
      <c r="M241" s="208">
        <v>2284625.8799000001</v>
      </c>
      <c r="N241" s="208">
        <v>1735</v>
      </c>
      <c r="O241" s="208">
        <v>0</v>
      </c>
      <c r="P241" s="208">
        <v>0</v>
      </c>
      <c r="Q241" s="208">
        <v>50</v>
      </c>
      <c r="R241" s="208">
        <v>0</v>
      </c>
      <c r="S241" s="208">
        <v>0</v>
      </c>
      <c r="T241" s="208">
        <v>0</v>
      </c>
      <c r="U241" s="208">
        <v>0</v>
      </c>
      <c r="V241" s="208">
        <f t="shared" si="257"/>
        <v>0</v>
      </c>
      <c r="W241" s="208">
        <f t="shared" si="258"/>
        <v>0</v>
      </c>
      <c r="X241" s="208">
        <f t="shared" si="259"/>
        <v>1.1574074074074073E-2</v>
      </c>
      <c r="Y241" s="208">
        <f t="shared" si="260"/>
        <v>0</v>
      </c>
      <c r="Z241" s="208">
        <f t="shared" si="261"/>
        <v>0</v>
      </c>
      <c r="AA241" s="208">
        <f t="shared" si="262"/>
        <v>0</v>
      </c>
      <c r="AB241" s="208">
        <f t="shared" si="263"/>
        <v>0</v>
      </c>
      <c r="AC241" s="208" t="s">
        <v>718</v>
      </c>
      <c r="AD241" s="208">
        <v>30</v>
      </c>
      <c r="AE241" s="208">
        <f t="shared" si="264"/>
        <v>3</v>
      </c>
      <c r="AF241" s="208">
        <v>7</v>
      </c>
      <c r="AG241" s="208">
        <v>15</v>
      </c>
      <c r="AH241" s="208">
        <f t="shared" si="265"/>
        <v>3.116493055555555E-2</v>
      </c>
      <c r="AI241" s="208">
        <f t="shared" si="266"/>
        <v>3.0427390046296297</v>
      </c>
      <c r="AJ241" s="210">
        <v>1.29898</v>
      </c>
      <c r="AK241" s="208">
        <f>+OF!$Q$23</f>
        <v>4.4590934459805422E-2</v>
      </c>
      <c r="AL241" s="163">
        <f t="shared" si="267"/>
        <v>44.590934459805425</v>
      </c>
      <c r="AM241" s="163">
        <f>+AJ241/Caudales!$X$7*'DISTRIBUCION DE CAUDALES'!AL241</f>
        <v>4.2464412105744049</v>
      </c>
      <c r="AN241" s="208">
        <f>+Caudales!$U$9*1000</f>
        <v>1.431451612903226</v>
      </c>
      <c r="AO241" s="208">
        <f>+AJ241/Caudales!$X$7*'DISTRIBUCION DE CAUDALES'!AN241</f>
        <v>0.13631863053811372</v>
      </c>
      <c r="AP241" s="208">
        <f t="shared" si="268"/>
        <v>4.1101225800362915</v>
      </c>
      <c r="AQ241" s="159">
        <f t="shared" si="271"/>
        <v>4.0101225800362919</v>
      </c>
      <c r="AR241" s="160">
        <f t="shared" si="272"/>
        <v>0.97566982539992353</v>
      </c>
      <c r="AS241" s="161">
        <v>0.1</v>
      </c>
      <c r="AT241" s="329">
        <f>+AS241+AT240</f>
        <v>1.2208672222222223</v>
      </c>
      <c r="AU241" s="233">
        <f t="shared" si="270"/>
        <v>2.7892553578140697</v>
      </c>
      <c r="AV241" s="212" t="str">
        <f t="shared" si="273"/>
        <v>La Fuente SI tiene sufiencie oferta para usuarios futuros</v>
      </c>
    </row>
    <row r="242" spans="1:61" x14ac:dyDescent="0.2">
      <c r="A242" s="201"/>
      <c r="B242" s="202">
        <v>413</v>
      </c>
      <c r="C242" s="202" t="s">
        <v>719</v>
      </c>
      <c r="D242" s="202" t="s">
        <v>720</v>
      </c>
      <c r="E242" s="202" t="s">
        <v>58</v>
      </c>
      <c r="F242" s="202" t="s">
        <v>58</v>
      </c>
      <c r="G242" s="202">
        <v>0</v>
      </c>
      <c r="H242" s="137" t="s">
        <v>721</v>
      </c>
      <c r="I242" s="138" t="s">
        <v>682</v>
      </c>
      <c r="J242" s="139">
        <v>1</v>
      </c>
      <c r="K242" s="140" t="s">
        <v>60</v>
      </c>
      <c r="L242" s="202">
        <v>4996920.2966999998</v>
      </c>
      <c r="M242" s="202">
        <v>2283198.9497000002</v>
      </c>
      <c r="N242" s="202">
        <v>2050</v>
      </c>
      <c r="O242" s="202">
        <v>0</v>
      </c>
      <c r="P242" s="202">
        <v>0</v>
      </c>
      <c r="Q242" s="202">
        <v>3</v>
      </c>
      <c r="R242" s="202">
        <v>0</v>
      </c>
      <c r="S242" s="202">
        <v>15</v>
      </c>
      <c r="T242" s="202">
        <v>60</v>
      </c>
      <c r="U242" s="202">
        <v>500</v>
      </c>
      <c r="V242" s="202">
        <f t="shared" si="257"/>
        <v>0</v>
      </c>
      <c r="W242" s="202">
        <f t="shared" si="258"/>
        <v>0</v>
      </c>
      <c r="X242" s="202">
        <f t="shared" si="259"/>
        <v>6.9444444444444447E-4</v>
      </c>
      <c r="Y242" s="202">
        <f t="shared" si="260"/>
        <v>0</v>
      </c>
      <c r="Z242" s="202">
        <f t="shared" si="261"/>
        <v>1.2152777777777778E-3</v>
      </c>
      <c r="AA242" s="202">
        <f t="shared" si="262"/>
        <v>1.6666666666666666E-3</v>
      </c>
      <c r="AB242" s="202">
        <f t="shared" si="263"/>
        <v>1.3888888888888888E-2</v>
      </c>
      <c r="AC242" s="202" t="s">
        <v>114</v>
      </c>
      <c r="AD242" s="202">
        <v>1.2</v>
      </c>
      <c r="AE242" s="202">
        <f t="shared" si="264"/>
        <v>0.12</v>
      </c>
      <c r="AF242" s="202">
        <v>7</v>
      </c>
      <c r="AG242" s="202">
        <v>30</v>
      </c>
      <c r="AH242" s="202">
        <f t="shared" si="265"/>
        <v>4.7284722222222221E-2</v>
      </c>
      <c r="AI242" s="202">
        <f t="shared" si="266"/>
        <v>0.18475</v>
      </c>
      <c r="AJ242" s="204">
        <v>0.47948600000000002</v>
      </c>
      <c r="AK242" s="202">
        <f>+OF!$Q$23</f>
        <v>4.4590934459805422E-2</v>
      </c>
      <c r="AL242" s="147">
        <f t="shared" si="267"/>
        <v>44.590934459805425</v>
      </c>
      <c r="AM242" s="147">
        <f>+AJ242/Caudales!$X$7*'DISTRIBUCION DE CAUDALES'!AL242</f>
        <v>1.5674676363712137</v>
      </c>
      <c r="AN242" s="202">
        <f>+Caudales!$U$9*1000</f>
        <v>1.431451612903226</v>
      </c>
      <c r="AO242" s="202">
        <f>+AJ242/Caudales!$X$7*'DISTRIBUCION DE CAUDALES'!AN242</f>
        <v>5.031861528445241E-2</v>
      </c>
      <c r="AP242" s="202">
        <f t="shared" si="268"/>
        <v>1.5171490210867613</v>
      </c>
      <c r="AQ242" s="143">
        <f t="shared" si="271"/>
        <v>1.3323990210867613</v>
      </c>
      <c r="AR242" s="144">
        <f t="shared" si="272"/>
        <v>0.87822554183394574</v>
      </c>
      <c r="AS242" s="145">
        <f>IF(G242=0,AI242,IF(AI242&lt;G242,AI242,G242))</f>
        <v>0.18475</v>
      </c>
      <c r="AT242" s="167">
        <f>+AS242</f>
        <v>0.18475</v>
      </c>
      <c r="AU242" s="147">
        <f t="shared" si="270"/>
        <v>1.1476490210867614</v>
      </c>
      <c r="AV242" s="206" t="str">
        <f t="shared" si="273"/>
        <v>La Fuente SI tiene sufiencie oferta para usuarios futuros</v>
      </c>
    </row>
    <row r="243" spans="1:61" x14ac:dyDescent="0.2">
      <c r="A243" s="221"/>
      <c r="B243" s="37">
        <v>442</v>
      </c>
      <c r="C243" s="37" t="s">
        <v>722</v>
      </c>
      <c r="D243" s="37" t="s">
        <v>723</v>
      </c>
      <c r="E243" s="37" t="s">
        <v>58</v>
      </c>
      <c r="F243" s="37" t="s">
        <v>51</v>
      </c>
      <c r="G243" s="37">
        <v>0</v>
      </c>
      <c r="H243" s="99" t="s">
        <v>721</v>
      </c>
      <c r="I243" s="102" t="s">
        <v>682</v>
      </c>
      <c r="J243" s="105">
        <v>2</v>
      </c>
      <c r="K243" s="108" t="s">
        <v>60</v>
      </c>
      <c r="L243" s="37">
        <v>4996720.9332999997</v>
      </c>
      <c r="M243" s="37">
        <v>2282940.6277999999</v>
      </c>
      <c r="N243" s="37">
        <v>2064</v>
      </c>
      <c r="O243" s="37">
        <v>0</v>
      </c>
      <c r="P243" s="37">
        <v>0</v>
      </c>
      <c r="Q243" s="37">
        <v>0</v>
      </c>
      <c r="R243" s="37">
        <v>0</v>
      </c>
      <c r="S243" s="37">
        <v>0</v>
      </c>
      <c r="T243" s="37">
        <v>100</v>
      </c>
      <c r="U243" s="37">
        <v>100</v>
      </c>
      <c r="V243" s="37">
        <f t="shared" si="257"/>
        <v>0</v>
      </c>
      <c r="W243" s="37">
        <f t="shared" si="258"/>
        <v>0</v>
      </c>
      <c r="X243" s="37">
        <f t="shared" si="259"/>
        <v>0</v>
      </c>
      <c r="Y243" s="37">
        <f t="shared" si="260"/>
        <v>0</v>
      </c>
      <c r="Z243" s="37">
        <f t="shared" si="261"/>
        <v>0</v>
      </c>
      <c r="AA243" s="37">
        <f t="shared" si="262"/>
        <v>2.7777777777777775E-3</v>
      </c>
      <c r="AB243" s="37">
        <f t="shared" si="263"/>
        <v>2.7777777777777775E-3</v>
      </c>
      <c r="AC243" s="37" t="s">
        <v>58</v>
      </c>
      <c r="AD243" s="37">
        <v>0</v>
      </c>
      <c r="AE243" s="37">
        <f t="shared" si="264"/>
        <v>0</v>
      </c>
      <c r="AF243" s="37">
        <v>4</v>
      </c>
      <c r="AG243" s="37">
        <v>15</v>
      </c>
      <c r="AH243" s="37">
        <f t="shared" si="265"/>
        <v>2.4717013888888886E-2</v>
      </c>
      <c r="AI243" s="37">
        <f t="shared" si="266"/>
        <v>3.0272569444444439E-2</v>
      </c>
      <c r="AJ243" s="42">
        <v>0.35243000000000002</v>
      </c>
      <c r="AK243" s="37">
        <f>+OF!$Q$23</f>
        <v>4.4590934459805422E-2</v>
      </c>
      <c r="AL243" s="40">
        <f t="shared" si="267"/>
        <v>44.590934459805425</v>
      </c>
      <c r="AM243" s="40">
        <f>+AJ243/Caudales!$X$7*'DISTRIBUCION DE CAUDALES'!AL243</f>
        <v>1.1521141786961597</v>
      </c>
      <c r="AN243" s="37">
        <f>+Caudales!$U$9*1000</f>
        <v>1.431451612903226</v>
      </c>
      <c r="AO243" s="37">
        <f>+AJ243/Caudales!$X$7*'DISTRIBUCION DE CAUDALES'!AN243</f>
        <v>3.6984999738677596E-2</v>
      </c>
      <c r="AP243" s="37">
        <f t="shared" si="268"/>
        <v>1.1151291789574822</v>
      </c>
      <c r="AQ243" s="114">
        <f t="shared" si="271"/>
        <v>1.0848566095130379</v>
      </c>
      <c r="AR243" s="115">
        <f t="shared" si="272"/>
        <v>0.97285285865020077</v>
      </c>
      <c r="AS243" s="50">
        <f>IF(G243=0,AI243,IF(AI243&lt;G243,AI243,G243))</f>
        <v>3.0272569444444439E-2</v>
      </c>
      <c r="AT243" s="119">
        <f>+AS243+AT242</f>
        <v>0.21502256944444442</v>
      </c>
      <c r="AU243" s="40">
        <f t="shared" si="270"/>
        <v>0.86983404006859344</v>
      </c>
      <c r="AV243" s="222" t="str">
        <f t="shared" si="273"/>
        <v>La Fuente SI tiene sufiencie oferta para usuarios futuros</v>
      </c>
    </row>
    <row r="244" spans="1:61" x14ac:dyDescent="0.2">
      <c r="A244" s="221"/>
      <c r="B244" s="37">
        <v>59</v>
      </c>
      <c r="C244" s="37" t="s">
        <v>465</v>
      </c>
      <c r="D244" s="37" t="s">
        <v>724</v>
      </c>
      <c r="E244" s="37" t="s">
        <v>725</v>
      </c>
      <c r="F244" s="37" t="s">
        <v>726</v>
      </c>
      <c r="G244" s="37">
        <v>9.1999999999999998E-2</v>
      </c>
      <c r="H244" s="99" t="s">
        <v>727</v>
      </c>
      <c r="I244" s="102" t="s">
        <v>682</v>
      </c>
      <c r="J244" s="128">
        <v>3</v>
      </c>
      <c r="K244" s="108" t="s">
        <v>60</v>
      </c>
      <c r="L244" s="37">
        <v>4995599.5732000005</v>
      </c>
      <c r="M244" s="37">
        <v>2283846.7089999998</v>
      </c>
      <c r="N244" s="37">
        <v>1901.06</v>
      </c>
      <c r="O244" s="37">
        <v>0</v>
      </c>
      <c r="P244" s="37">
        <v>0</v>
      </c>
      <c r="Q244" s="37">
        <v>6</v>
      </c>
      <c r="R244" s="37">
        <v>0</v>
      </c>
      <c r="S244" s="37">
        <v>0</v>
      </c>
      <c r="T244" s="37">
        <v>0</v>
      </c>
      <c r="U244" s="37">
        <v>0</v>
      </c>
      <c r="V244" s="37">
        <f t="shared" si="257"/>
        <v>0</v>
      </c>
      <c r="W244" s="37">
        <f t="shared" si="258"/>
        <v>0</v>
      </c>
      <c r="X244" s="37">
        <f t="shared" si="259"/>
        <v>1.3888888888888889E-3</v>
      </c>
      <c r="Y244" s="37">
        <f t="shared" si="260"/>
        <v>0</v>
      </c>
      <c r="Z244" s="37">
        <f t="shared" si="261"/>
        <v>0</v>
      </c>
      <c r="AA244" s="37">
        <f t="shared" si="262"/>
        <v>0</v>
      </c>
      <c r="AB244" s="37">
        <f t="shared" si="263"/>
        <v>0</v>
      </c>
      <c r="AC244" s="37" t="s">
        <v>728</v>
      </c>
      <c r="AD244" s="37">
        <v>6</v>
      </c>
      <c r="AE244" s="37">
        <f t="shared" si="264"/>
        <v>0.60000000000000009</v>
      </c>
      <c r="AF244" s="37">
        <v>4</v>
      </c>
      <c r="AG244" s="37">
        <v>15</v>
      </c>
      <c r="AH244" s="37">
        <f t="shared" si="265"/>
        <v>2.4717013888888886E-2</v>
      </c>
      <c r="AI244" s="37">
        <f t="shared" si="266"/>
        <v>0.62610590277777789</v>
      </c>
      <c r="AJ244" s="42">
        <v>1.9653339999999999</v>
      </c>
      <c r="AK244" s="37">
        <f>+OF!$Q$23</f>
        <v>4.4590934459805422E-2</v>
      </c>
      <c r="AL244" s="40">
        <f t="shared" si="267"/>
        <v>44.590934459805425</v>
      </c>
      <c r="AM244" s="40">
        <f>+AJ244/Caudales!$X$7*'DISTRIBUCION DE CAUDALES'!AL244</f>
        <v>6.4247912132157827</v>
      </c>
      <c r="AN244" s="37">
        <f>+Caudales!$U$9*1000</f>
        <v>1.431451612903226</v>
      </c>
      <c r="AO244" s="37">
        <f>+AJ244/Caudales!$X$7*'DISTRIBUCION DE CAUDALES'!AN244</f>
        <v>0.20624770160433045</v>
      </c>
      <c r="AP244" s="37">
        <f t="shared" si="268"/>
        <v>6.2185435116114522</v>
      </c>
      <c r="AQ244" s="114">
        <f t="shared" si="271"/>
        <v>6.1265435116114526</v>
      </c>
      <c r="AR244" s="115">
        <f t="shared" si="272"/>
        <v>0.98520553891305662</v>
      </c>
      <c r="AS244" s="50">
        <f>IF(G244=0,AI244,IF(AI244&lt;G244,AI244,G244))</f>
        <v>9.1999999999999998E-2</v>
      </c>
      <c r="AT244" s="119">
        <f>+AS244+AT259</f>
        <v>0.60597048611111104</v>
      </c>
      <c r="AU244" s="40">
        <f t="shared" si="270"/>
        <v>5.520573025500342</v>
      </c>
      <c r="AV244" s="222" t="str">
        <f t="shared" si="273"/>
        <v>La Fuente SI tiene sufiencie oferta para usuarios futuros</v>
      </c>
    </row>
    <row r="245" spans="1:61" x14ac:dyDescent="0.2">
      <c r="A245" s="221"/>
      <c r="B245" s="37">
        <v>61</v>
      </c>
      <c r="C245" s="37" t="s">
        <v>465</v>
      </c>
      <c r="D245" s="37" t="s">
        <v>724</v>
      </c>
      <c r="E245" s="37" t="s">
        <v>725</v>
      </c>
      <c r="F245" s="37" t="s">
        <v>726</v>
      </c>
      <c r="G245" s="37">
        <v>9.1999999999999998E-2</v>
      </c>
      <c r="H245" s="99" t="s">
        <v>727</v>
      </c>
      <c r="I245" s="102" t="s">
        <v>682</v>
      </c>
      <c r="J245" s="105">
        <v>4</v>
      </c>
      <c r="K245" s="108" t="s">
        <v>60</v>
      </c>
      <c r="L245" s="37">
        <v>4995599.5732000005</v>
      </c>
      <c r="M245" s="37">
        <v>2283846.7089999998</v>
      </c>
      <c r="N245" s="37">
        <v>1901.06</v>
      </c>
      <c r="O245" s="37">
        <v>0</v>
      </c>
      <c r="P245" s="37">
        <v>0</v>
      </c>
      <c r="Q245" s="37">
        <v>6</v>
      </c>
      <c r="R245" s="37">
        <v>0</v>
      </c>
      <c r="S245" s="37">
        <v>0</v>
      </c>
      <c r="T245" s="37">
        <v>0</v>
      </c>
      <c r="U245" s="37">
        <v>0</v>
      </c>
      <c r="V245" s="37">
        <f t="shared" si="257"/>
        <v>0</v>
      </c>
      <c r="W245" s="37">
        <f t="shared" si="258"/>
        <v>0</v>
      </c>
      <c r="X245" s="37">
        <f t="shared" si="259"/>
        <v>1.3888888888888889E-3</v>
      </c>
      <c r="Y245" s="37">
        <f t="shared" si="260"/>
        <v>0</v>
      </c>
      <c r="Z245" s="37">
        <f t="shared" si="261"/>
        <v>0</v>
      </c>
      <c r="AA245" s="37">
        <f t="shared" si="262"/>
        <v>0</v>
      </c>
      <c r="AB245" s="37">
        <f t="shared" si="263"/>
        <v>0</v>
      </c>
      <c r="AC245" s="37" t="s">
        <v>273</v>
      </c>
      <c r="AD245" s="37">
        <v>3</v>
      </c>
      <c r="AE245" s="37">
        <f t="shared" si="264"/>
        <v>0.30000000000000004</v>
      </c>
      <c r="AF245" s="37">
        <v>4</v>
      </c>
      <c r="AG245" s="37">
        <v>11</v>
      </c>
      <c r="AH245" s="37">
        <f t="shared" si="265"/>
        <v>2.0418402777777775E-2</v>
      </c>
      <c r="AI245" s="37">
        <f t="shared" si="266"/>
        <v>0.32180729166666672</v>
      </c>
      <c r="AJ245" s="42">
        <v>1.9653339999999999</v>
      </c>
      <c r="AK245" s="37">
        <f>+OF!$Q$23</f>
        <v>4.4590934459805422E-2</v>
      </c>
      <c r="AL245" s="40">
        <f t="shared" si="267"/>
        <v>44.590934459805425</v>
      </c>
      <c r="AM245" s="40">
        <f>+AJ245/Caudales!$X$7*'DISTRIBUCION DE CAUDALES'!AL245</f>
        <v>6.4247912132157827</v>
      </c>
      <c r="AN245" s="37">
        <f>+Caudales!$U$9*1000</f>
        <v>1.431451612903226</v>
      </c>
      <c r="AO245" s="37">
        <f>+AJ245/Caudales!$X$7*'DISTRIBUCION DE CAUDALES'!AN245</f>
        <v>0.20624770160433045</v>
      </c>
      <c r="AP245" s="37">
        <f t="shared" si="268"/>
        <v>6.2185435116114522</v>
      </c>
      <c r="AQ245" s="114">
        <f t="shared" si="271"/>
        <v>6.1265435116114526</v>
      </c>
      <c r="AR245" s="115">
        <f t="shared" si="272"/>
        <v>0.98520553891305662</v>
      </c>
      <c r="AS245" s="50">
        <f>IF(G245=0,AI245,IF(AI245&lt;G245,AI245,G245))</f>
        <v>9.1999999999999998E-2</v>
      </c>
      <c r="AT245" s="119">
        <f>+AS245+AT244</f>
        <v>0.69797048611111101</v>
      </c>
      <c r="AU245" s="40">
        <f t="shared" si="270"/>
        <v>5.4285730255003415</v>
      </c>
      <c r="AV245" s="222" t="str">
        <f t="shared" si="273"/>
        <v>La Fuente SI tiene sufiencie oferta para usuarios futuros</v>
      </c>
    </row>
    <row r="246" spans="1:61" x14ac:dyDescent="0.2">
      <c r="A246" s="221"/>
      <c r="B246" s="37">
        <v>0</v>
      </c>
      <c r="C246" s="37" t="s">
        <v>729</v>
      </c>
      <c r="D246" s="37" t="s">
        <v>58</v>
      </c>
      <c r="E246" s="37" t="s">
        <v>58</v>
      </c>
      <c r="F246" s="37" t="s">
        <v>58</v>
      </c>
      <c r="G246" s="37">
        <v>0</v>
      </c>
      <c r="H246" s="99" t="s">
        <v>727</v>
      </c>
      <c r="I246" s="102" t="s">
        <v>682</v>
      </c>
      <c r="J246" s="128">
        <v>5</v>
      </c>
      <c r="K246" s="108" t="s">
        <v>60</v>
      </c>
      <c r="L246" s="37">
        <v>4995444.6624999996</v>
      </c>
      <c r="M246" s="37">
        <v>2284102.2571</v>
      </c>
      <c r="N246" s="37">
        <v>0</v>
      </c>
      <c r="O246" s="37">
        <v>0</v>
      </c>
      <c r="P246" s="37">
        <v>0</v>
      </c>
      <c r="Q246" s="37">
        <v>0</v>
      </c>
      <c r="R246" s="37">
        <v>0</v>
      </c>
      <c r="S246" s="37">
        <v>0</v>
      </c>
      <c r="T246" s="37">
        <v>0</v>
      </c>
      <c r="U246" s="37">
        <v>0</v>
      </c>
      <c r="V246" s="37">
        <f t="shared" si="257"/>
        <v>0</v>
      </c>
      <c r="W246" s="37">
        <f t="shared" si="258"/>
        <v>0</v>
      </c>
      <c r="X246" s="37">
        <f t="shared" si="259"/>
        <v>0</v>
      </c>
      <c r="Y246" s="37">
        <f t="shared" si="260"/>
        <v>0</v>
      </c>
      <c r="Z246" s="37">
        <f t="shared" si="261"/>
        <v>0</v>
      </c>
      <c r="AA246" s="37">
        <f t="shared" si="262"/>
        <v>0</v>
      </c>
      <c r="AB246" s="37">
        <f t="shared" si="263"/>
        <v>0</v>
      </c>
      <c r="AC246" s="37" t="s">
        <v>730</v>
      </c>
      <c r="AD246" s="37">
        <v>1</v>
      </c>
      <c r="AE246" s="37">
        <f t="shared" si="264"/>
        <v>0.1</v>
      </c>
      <c r="AF246" s="37">
        <v>0</v>
      </c>
      <c r="AG246" s="37">
        <v>0</v>
      </c>
      <c r="AH246" s="37">
        <f t="shared" si="265"/>
        <v>0</v>
      </c>
      <c r="AI246" s="37">
        <f t="shared" si="266"/>
        <v>0.1</v>
      </c>
      <c r="AJ246" s="42">
        <v>1.9653339999999999</v>
      </c>
      <c r="AK246" s="37">
        <f>+OF!$Q$23</f>
        <v>4.4590934459805422E-2</v>
      </c>
      <c r="AL246" s="40">
        <f t="shared" si="267"/>
        <v>44.590934459805425</v>
      </c>
      <c r="AM246" s="40">
        <f>+AJ246/Caudales!$X$7*'DISTRIBUCION DE CAUDALES'!AL246</f>
        <v>6.4247912132157827</v>
      </c>
      <c r="AN246" s="37">
        <f>+Caudales!$U$9*1000</f>
        <v>1.431451612903226</v>
      </c>
      <c r="AO246" s="37">
        <f>+AJ246/Caudales!$X$7*'DISTRIBUCION DE CAUDALES'!AN246</f>
        <v>0.20624770160433045</v>
      </c>
      <c r="AP246" s="37">
        <f t="shared" si="268"/>
        <v>6.2185435116114522</v>
      </c>
      <c r="AQ246" s="114">
        <f t="shared" si="271"/>
        <v>6.1185435116114526</v>
      </c>
      <c r="AR246" s="115">
        <f t="shared" si="272"/>
        <v>0.9839190640359311</v>
      </c>
      <c r="AS246" s="50">
        <f>IF(G246=0,AI246,IF(AI246&lt;G246,AI246,G246))</f>
        <v>0.1</v>
      </c>
      <c r="AT246" s="119">
        <f>+AS246+AT245</f>
        <v>0.79797048611111099</v>
      </c>
      <c r="AU246" s="40">
        <f t="shared" si="270"/>
        <v>5.3205730255003418</v>
      </c>
      <c r="AV246" s="222" t="str">
        <f t="shared" si="273"/>
        <v>La Fuente SI tiene sufiencie oferta para usuarios futuros</v>
      </c>
      <c r="BI246" s="36" t="s">
        <v>58</v>
      </c>
    </row>
    <row r="247" spans="1:61" x14ac:dyDescent="0.2">
      <c r="A247" s="221"/>
      <c r="B247" s="37">
        <v>0</v>
      </c>
      <c r="C247" s="37" t="s">
        <v>731</v>
      </c>
      <c r="D247" s="37" t="s">
        <v>58</v>
      </c>
      <c r="E247" s="37" t="s">
        <v>58</v>
      </c>
      <c r="F247" s="37" t="s">
        <v>58</v>
      </c>
      <c r="G247" s="37">
        <v>0</v>
      </c>
      <c r="H247" s="99" t="s">
        <v>727</v>
      </c>
      <c r="I247" s="102" t="s">
        <v>682</v>
      </c>
      <c r="J247" s="105">
        <v>6</v>
      </c>
      <c r="K247" s="108" t="s">
        <v>60</v>
      </c>
      <c r="L247" s="37">
        <v>4995502.7334000003</v>
      </c>
      <c r="M247" s="37">
        <v>2284161.0754999998</v>
      </c>
      <c r="N247" s="37">
        <v>0</v>
      </c>
      <c r="O247" s="37">
        <v>0</v>
      </c>
      <c r="P247" s="37">
        <v>0</v>
      </c>
      <c r="Q247" s="37">
        <v>0</v>
      </c>
      <c r="R247" s="37">
        <v>0</v>
      </c>
      <c r="S247" s="37">
        <v>0</v>
      </c>
      <c r="T247" s="37">
        <v>0</v>
      </c>
      <c r="U247" s="37">
        <v>0</v>
      </c>
      <c r="V247" s="37">
        <f t="shared" si="257"/>
        <v>0</v>
      </c>
      <c r="W247" s="37">
        <f t="shared" si="258"/>
        <v>0</v>
      </c>
      <c r="X247" s="37">
        <f t="shared" si="259"/>
        <v>0</v>
      </c>
      <c r="Y247" s="37">
        <f t="shared" si="260"/>
        <v>0</v>
      </c>
      <c r="Z247" s="37">
        <f t="shared" si="261"/>
        <v>0</v>
      </c>
      <c r="AA247" s="37">
        <f t="shared" si="262"/>
        <v>0</v>
      </c>
      <c r="AB247" s="37">
        <f t="shared" si="263"/>
        <v>0</v>
      </c>
      <c r="AC247" s="37" t="s">
        <v>73</v>
      </c>
      <c r="AD247" s="37">
        <v>15</v>
      </c>
      <c r="AE247" s="37">
        <f t="shared" si="264"/>
        <v>1.5</v>
      </c>
      <c r="AF247" s="37">
        <v>0</v>
      </c>
      <c r="AG247" s="37">
        <v>0</v>
      </c>
      <c r="AH247" s="37">
        <f t="shared" si="265"/>
        <v>0</v>
      </c>
      <c r="AI247" s="37">
        <f t="shared" si="266"/>
        <v>1.5</v>
      </c>
      <c r="AJ247" s="42">
        <v>1.9653339999999999</v>
      </c>
      <c r="AK247" s="37">
        <f>+OF!$Q$23</f>
        <v>4.4590934459805422E-2</v>
      </c>
      <c r="AL247" s="40">
        <f t="shared" si="267"/>
        <v>44.590934459805425</v>
      </c>
      <c r="AM247" s="40">
        <f>+AJ247/Caudales!$X$7*'DISTRIBUCION DE CAUDALES'!AL247</f>
        <v>6.4247912132157827</v>
      </c>
      <c r="AN247" s="37">
        <f>+Caudales!$U$9*1000</f>
        <v>1.431451612903226</v>
      </c>
      <c r="AO247" s="37">
        <f>+AJ247/Caudales!$X$7*'DISTRIBUCION DE CAUDALES'!AN247</f>
        <v>0.20624770160433045</v>
      </c>
      <c r="AP247" s="37">
        <f t="shared" si="268"/>
        <v>6.2185435116114522</v>
      </c>
      <c r="AQ247" s="114">
        <f t="shared" si="271"/>
        <v>5.2185435116114522</v>
      </c>
      <c r="AR247" s="115">
        <f t="shared" si="272"/>
        <v>0.8391906403593109</v>
      </c>
      <c r="AS247" s="50">
        <v>1</v>
      </c>
      <c r="AT247" s="119">
        <f>+AS247</f>
        <v>1</v>
      </c>
      <c r="AU247" s="40">
        <f t="shared" si="270"/>
        <v>4.2185435116114522</v>
      </c>
      <c r="AV247" s="222" t="str">
        <f t="shared" si="273"/>
        <v>La Fuente SI tiene sufiencie oferta para usuarios futuros</v>
      </c>
    </row>
    <row r="248" spans="1:61" x14ac:dyDescent="0.2">
      <c r="A248" s="221"/>
      <c r="B248" s="37">
        <v>68</v>
      </c>
      <c r="C248" s="37" t="s">
        <v>732</v>
      </c>
      <c r="D248" s="37" t="s">
        <v>384</v>
      </c>
      <c r="E248" s="37" t="s">
        <v>733</v>
      </c>
      <c r="F248" s="37" t="s">
        <v>113</v>
      </c>
      <c r="G248" s="37">
        <v>0</v>
      </c>
      <c r="H248" s="99" t="s">
        <v>727</v>
      </c>
      <c r="I248" s="102" t="s">
        <v>682</v>
      </c>
      <c r="J248" s="128">
        <v>7</v>
      </c>
      <c r="K248" s="108" t="s">
        <v>60</v>
      </c>
      <c r="L248" s="37">
        <v>4995521.8055999996</v>
      </c>
      <c r="M248" s="37">
        <v>2284179.8646999998</v>
      </c>
      <c r="N248" s="37">
        <v>1757.04</v>
      </c>
      <c r="O248" s="37">
        <v>0</v>
      </c>
      <c r="P248" s="37">
        <v>0</v>
      </c>
      <c r="Q248" s="37">
        <v>0</v>
      </c>
      <c r="R248" s="37">
        <v>0</v>
      </c>
      <c r="S248" s="37">
        <v>0</v>
      </c>
      <c r="T248" s="37">
        <v>0</v>
      </c>
      <c r="U248" s="37">
        <v>200</v>
      </c>
      <c r="V248" s="37">
        <f t="shared" si="257"/>
        <v>0</v>
      </c>
      <c r="W248" s="37">
        <f t="shared" si="258"/>
        <v>0</v>
      </c>
      <c r="X248" s="37">
        <f t="shared" si="259"/>
        <v>0</v>
      </c>
      <c r="Y248" s="37">
        <f t="shared" si="260"/>
        <v>0</v>
      </c>
      <c r="Z248" s="37">
        <f t="shared" si="261"/>
        <v>0</v>
      </c>
      <c r="AA248" s="37">
        <f t="shared" si="262"/>
        <v>0</v>
      </c>
      <c r="AB248" s="37">
        <f t="shared" si="263"/>
        <v>5.5555555555555549E-3</v>
      </c>
      <c r="AC248" s="37"/>
      <c r="AD248" s="37">
        <v>0</v>
      </c>
      <c r="AE248" s="37">
        <f t="shared" si="264"/>
        <v>0</v>
      </c>
      <c r="AF248" s="37">
        <v>4</v>
      </c>
      <c r="AG248" s="37">
        <v>4</v>
      </c>
      <c r="AH248" s="37">
        <f t="shared" si="265"/>
        <v>1.2895833333333332E-2</v>
      </c>
      <c r="AI248" s="37">
        <f t="shared" si="266"/>
        <v>1.8451388888888885E-2</v>
      </c>
      <c r="AJ248" s="42">
        <v>1.9653339999999999</v>
      </c>
      <c r="AK248" s="42">
        <f>+OF!$Q$23</f>
        <v>4.4590934459805422E-2</v>
      </c>
      <c r="AL248" s="40">
        <f t="shared" si="267"/>
        <v>44.590934459805425</v>
      </c>
      <c r="AM248" s="40">
        <f>+AJ248/Caudales!$X$7*'DISTRIBUCION DE CAUDALES'!AL248</f>
        <v>6.4247912132157827</v>
      </c>
      <c r="AN248" s="37">
        <f>+Caudales!$U$9*1000</f>
        <v>1.431451612903226</v>
      </c>
      <c r="AO248" s="37">
        <f>+AJ248/Caudales!$X$7*'DISTRIBUCION DE CAUDALES'!AN248</f>
        <v>0.20624770160433045</v>
      </c>
      <c r="AP248" s="37">
        <f t="shared" si="268"/>
        <v>6.2185435116114522</v>
      </c>
      <c r="AQ248" s="114">
        <f t="shared" si="271"/>
        <v>6.2000921227225634</v>
      </c>
      <c r="AR248" s="115">
        <f t="shared" si="272"/>
        <v>0.9970328439682965</v>
      </c>
      <c r="AS248" s="50">
        <f t="shared" ref="AS248:AS270" si="276">IF(G248=0,AI248,IF(AI248&lt;G248,AI248,G248))</f>
        <v>1.8451388888888885E-2</v>
      </c>
      <c r="AT248" s="119">
        <f t="shared" ref="AT248:AT257" si="277">+AS248+AT247</f>
        <v>1.0184513888888889</v>
      </c>
      <c r="AU248" s="40">
        <f t="shared" si="270"/>
        <v>5.1816407338336745</v>
      </c>
      <c r="AV248" s="222" t="str">
        <f t="shared" si="273"/>
        <v>La Fuente SI tiene sufiencie oferta para usuarios futuros</v>
      </c>
    </row>
    <row r="249" spans="1:61" x14ac:dyDescent="0.2">
      <c r="A249" s="221"/>
      <c r="B249" s="37">
        <v>69</v>
      </c>
      <c r="C249" s="37" t="s">
        <v>732</v>
      </c>
      <c r="D249" s="37" t="s">
        <v>384</v>
      </c>
      <c r="E249" s="37" t="s">
        <v>734</v>
      </c>
      <c r="F249" s="37" t="s">
        <v>116</v>
      </c>
      <c r="G249" s="37">
        <v>0</v>
      </c>
      <c r="H249" s="99" t="s">
        <v>727</v>
      </c>
      <c r="I249" s="102" t="s">
        <v>682</v>
      </c>
      <c r="J249" s="105">
        <v>8</v>
      </c>
      <c r="K249" s="108" t="s">
        <v>60</v>
      </c>
      <c r="L249" s="37">
        <v>4995521.8055999996</v>
      </c>
      <c r="M249" s="37">
        <v>2284179.8563000001</v>
      </c>
      <c r="N249" s="37">
        <v>1757</v>
      </c>
      <c r="O249" s="37">
        <v>0</v>
      </c>
      <c r="P249" s="37">
        <v>0</v>
      </c>
      <c r="Q249" s="37">
        <v>0</v>
      </c>
      <c r="R249" s="37">
        <v>0</v>
      </c>
      <c r="S249" s="37">
        <v>0</v>
      </c>
      <c r="T249" s="37">
        <v>0</v>
      </c>
      <c r="U249" s="37">
        <v>200</v>
      </c>
      <c r="V249" s="37">
        <f t="shared" si="257"/>
        <v>0</v>
      </c>
      <c r="W249" s="37">
        <f t="shared" si="258"/>
        <v>0</v>
      </c>
      <c r="X249" s="37">
        <f t="shared" si="259"/>
        <v>0</v>
      </c>
      <c r="Y249" s="37">
        <f t="shared" si="260"/>
        <v>0</v>
      </c>
      <c r="Z249" s="37">
        <f t="shared" si="261"/>
        <v>0</v>
      </c>
      <c r="AA249" s="37">
        <f t="shared" si="262"/>
        <v>0</v>
      </c>
      <c r="AB249" s="37">
        <f t="shared" si="263"/>
        <v>5.5555555555555549E-3</v>
      </c>
      <c r="AC249" s="37" t="s">
        <v>735</v>
      </c>
      <c r="AD249" s="37">
        <v>0</v>
      </c>
      <c r="AE249" s="37">
        <f t="shared" si="264"/>
        <v>0</v>
      </c>
      <c r="AF249" s="37">
        <v>4</v>
      </c>
      <c r="AG249" s="37">
        <v>4</v>
      </c>
      <c r="AH249" s="37">
        <f t="shared" si="265"/>
        <v>1.2895833333333332E-2</v>
      </c>
      <c r="AI249" s="37">
        <f t="shared" si="266"/>
        <v>1.8451388888888885E-2</v>
      </c>
      <c r="AJ249" s="42">
        <v>1.9653339999999999</v>
      </c>
      <c r="AK249" s="42">
        <f>+OF!$Q$23</f>
        <v>4.4590934459805422E-2</v>
      </c>
      <c r="AL249" s="40">
        <f t="shared" si="267"/>
        <v>44.590934459805425</v>
      </c>
      <c r="AM249" s="40">
        <f>+AJ249/Caudales!$X$7*'DISTRIBUCION DE CAUDALES'!AL249</f>
        <v>6.4247912132157827</v>
      </c>
      <c r="AN249" s="37">
        <f>+Caudales!$U$9*1000</f>
        <v>1.431451612903226</v>
      </c>
      <c r="AO249" s="37">
        <f>+AJ249/Caudales!$X$7*'DISTRIBUCION DE CAUDALES'!AN249</f>
        <v>0.20624770160433045</v>
      </c>
      <c r="AP249" s="37">
        <f t="shared" si="268"/>
        <v>6.2185435116114522</v>
      </c>
      <c r="AQ249" s="114">
        <f t="shared" si="271"/>
        <v>6.2000921227225634</v>
      </c>
      <c r="AR249" s="115">
        <f t="shared" si="272"/>
        <v>0.9970328439682965</v>
      </c>
      <c r="AS249" s="50">
        <f t="shared" si="276"/>
        <v>1.8451388888888885E-2</v>
      </c>
      <c r="AT249" s="119">
        <f t="shared" si="277"/>
        <v>1.0369027777777777</v>
      </c>
      <c r="AU249" s="40">
        <f t="shared" si="270"/>
        <v>5.1631893449447857</v>
      </c>
      <c r="AV249" s="222" t="str">
        <f t="shared" si="273"/>
        <v>La Fuente SI tiene sufiencie oferta para usuarios futuros</v>
      </c>
    </row>
    <row r="250" spans="1:61" x14ac:dyDescent="0.2">
      <c r="A250" s="221"/>
      <c r="B250" s="37">
        <v>97</v>
      </c>
      <c r="C250" s="37" t="s">
        <v>736</v>
      </c>
      <c r="D250" s="37" t="s">
        <v>737</v>
      </c>
      <c r="E250" s="37" t="s">
        <v>738</v>
      </c>
      <c r="F250" s="37" t="s">
        <v>539</v>
      </c>
      <c r="G250" s="37">
        <v>0</v>
      </c>
      <c r="H250" s="99" t="s">
        <v>727</v>
      </c>
      <c r="I250" s="102" t="s">
        <v>682</v>
      </c>
      <c r="J250" s="128">
        <v>9</v>
      </c>
      <c r="K250" s="108" t="s">
        <v>60</v>
      </c>
      <c r="L250" s="37">
        <v>4995521.8055999996</v>
      </c>
      <c r="M250" s="37">
        <v>2284179.8563000001</v>
      </c>
      <c r="N250" s="37">
        <v>1757.04</v>
      </c>
      <c r="O250" s="37">
        <v>0</v>
      </c>
      <c r="P250" s="37">
        <v>0</v>
      </c>
      <c r="Q250" s="37">
        <v>20</v>
      </c>
      <c r="R250" s="37">
        <v>0</v>
      </c>
      <c r="S250" s="37">
        <v>0</v>
      </c>
      <c r="T250" s="37">
        <v>1500</v>
      </c>
      <c r="U250" s="37">
        <v>0</v>
      </c>
      <c r="V250" s="37">
        <f t="shared" si="257"/>
        <v>0</v>
      </c>
      <c r="W250" s="37">
        <f t="shared" si="258"/>
        <v>0</v>
      </c>
      <c r="X250" s="37">
        <f t="shared" si="259"/>
        <v>4.6296296296296294E-3</v>
      </c>
      <c r="Y250" s="37">
        <f t="shared" si="260"/>
        <v>0</v>
      </c>
      <c r="Z250" s="37">
        <f t="shared" si="261"/>
        <v>0</v>
      </c>
      <c r="AA250" s="37">
        <f t="shared" si="262"/>
        <v>4.1666666666666664E-2</v>
      </c>
      <c r="AB250" s="37">
        <f t="shared" si="263"/>
        <v>0</v>
      </c>
      <c r="AC250" s="37" t="s">
        <v>739</v>
      </c>
      <c r="AD250" s="37">
        <v>2</v>
      </c>
      <c r="AE250" s="37">
        <f t="shared" si="264"/>
        <v>0.2</v>
      </c>
      <c r="AF250" s="37">
        <v>6</v>
      </c>
      <c r="AG250" s="37">
        <v>30</v>
      </c>
      <c r="AH250" s="37">
        <f t="shared" si="265"/>
        <v>4.5135416666666664E-2</v>
      </c>
      <c r="AI250" s="37">
        <f t="shared" si="266"/>
        <v>0.29143171296296294</v>
      </c>
      <c r="AJ250" s="42">
        <v>1.9653339999999999</v>
      </c>
      <c r="AK250" s="42">
        <f>+OF!$Q$23</f>
        <v>4.4590934459805422E-2</v>
      </c>
      <c r="AL250" s="40">
        <f t="shared" si="267"/>
        <v>44.590934459805425</v>
      </c>
      <c r="AM250" s="40">
        <f>+AJ250/Caudales!$X$7*'DISTRIBUCION DE CAUDALES'!AL250</f>
        <v>6.4247912132157827</v>
      </c>
      <c r="AN250" s="37">
        <f>+Caudales!$U$9*1000</f>
        <v>1.431451612903226</v>
      </c>
      <c r="AO250" s="37">
        <f>+AJ250/Caudales!$X$7*'DISTRIBUCION DE CAUDALES'!AN250</f>
        <v>0.20624770160433045</v>
      </c>
      <c r="AP250" s="37">
        <f t="shared" si="268"/>
        <v>6.2185435116114522</v>
      </c>
      <c r="AQ250" s="114">
        <f t="shared" si="271"/>
        <v>5.9271117986484896</v>
      </c>
      <c r="AR250" s="115">
        <f t="shared" si="272"/>
        <v>0.95313505285943689</v>
      </c>
      <c r="AS250" s="50">
        <f t="shared" si="276"/>
        <v>0.29143171296296294</v>
      </c>
      <c r="AT250" s="119">
        <f t="shared" si="277"/>
        <v>1.3283344907407406</v>
      </c>
      <c r="AU250" s="40">
        <f t="shared" si="270"/>
        <v>4.5987773079077492</v>
      </c>
      <c r="AV250" s="222" t="str">
        <f t="shared" si="273"/>
        <v>La Fuente SI tiene sufiencie oferta para usuarios futuros</v>
      </c>
    </row>
    <row r="251" spans="1:61" x14ac:dyDescent="0.2">
      <c r="A251" s="221"/>
      <c r="B251" s="37">
        <v>97</v>
      </c>
      <c r="C251" s="37" t="s">
        <v>736</v>
      </c>
      <c r="D251" s="37" t="s">
        <v>737</v>
      </c>
      <c r="E251" s="37" t="s">
        <v>738</v>
      </c>
      <c r="F251" s="37" t="s">
        <v>315</v>
      </c>
      <c r="G251" s="37">
        <v>0</v>
      </c>
      <c r="H251" s="99" t="s">
        <v>727</v>
      </c>
      <c r="I251" s="102" t="s">
        <v>682</v>
      </c>
      <c r="J251" s="105">
        <v>10</v>
      </c>
      <c r="K251" s="108" t="s">
        <v>60</v>
      </c>
      <c r="L251" s="37">
        <v>4995521.8055999996</v>
      </c>
      <c r="M251" s="37">
        <v>2284179.8563000001</v>
      </c>
      <c r="N251" s="37">
        <v>1757</v>
      </c>
      <c r="O251" s="37">
        <v>0</v>
      </c>
      <c r="P251" s="37">
        <v>0</v>
      </c>
      <c r="Q251" s="37">
        <v>20</v>
      </c>
      <c r="R251" s="37">
        <v>0</v>
      </c>
      <c r="S251" s="37">
        <v>0</v>
      </c>
      <c r="T251" s="37">
        <v>1500</v>
      </c>
      <c r="U251" s="37">
        <v>0</v>
      </c>
      <c r="V251" s="37">
        <f t="shared" si="257"/>
        <v>0</v>
      </c>
      <c r="W251" s="37">
        <f t="shared" si="258"/>
        <v>0</v>
      </c>
      <c r="X251" s="37">
        <f t="shared" si="259"/>
        <v>4.6296296296296294E-3</v>
      </c>
      <c r="Y251" s="37">
        <f t="shared" si="260"/>
        <v>0</v>
      </c>
      <c r="Z251" s="37">
        <f t="shared" si="261"/>
        <v>0</v>
      </c>
      <c r="AA251" s="37">
        <f t="shared" si="262"/>
        <v>4.1666666666666664E-2</v>
      </c>
      <c r="AB251" s="37">
        <f t="shared" si="263"/>
        <v>0</v>
      </c>
      <c r="AC251" s="37" t="s">
        <v>205</v>
      </c>
      <c r="AD251" s="37">
        <v>0</v>
      </c>
      <c r="AE251" s="37">
        <f t="shared" si="264"/>
        <v>0</v>
      </c>
      <c r="AF251" s="37">
        <v>6</v>
      </c>
      <c r="AG251" s="37">
        <v>30</v>
      </c>
      <c r="AH251" s="37">
        <f t="shared" si="265"/>
        <v>4.5135416666666664E-2</v>
      </c>
      <c r="AI251" s="37">
        <f t="shared" si="266"/>
        <v>9.1431712962962958E-2</v>
      </c>
      <c r="AJ251" s="42">
        <v>1.9653339999999999</v>
      </c>
      <c r="AK251" s="42">
        <f>+OF!$Q$23</f>
        <v>4.4590934459805422E-2</v>
      </c>
      <c r="AL251" s="40">
        <f t="shared" si="267"/>
        <v>44.590934459805425</v>
      </c>
      <c r="AM251" s="40">
        <f>+AJ251/Caudales!$X$7*'DISTRIBUCION DE CAUDALES'!AL251</f>
        <v>6.4247912132157827</v>
      </c>
      <c r="AN251" s="37">
        <f>+Caudales!$U$9*1000</f>
        <v>1.431451612903226</v>
      </c>
      <c r="AO251" s="37">
        <f>+AJ251/Caudales!$X$7*'DISTRIBUCION DE CAUDALES'!AN251</f>
        <v>0.20624770160433045</v>
      </c>
      <c r="AP251" s="37">
        <f t="shared" si="268"/>
        <v>6.2185435116114522</v>
      </c>
      <c r="AQ251" s="114">
        <f t="shared" si="271"/>
        <v>6.1271117986484889</v>
      </c>
      <c r="AR251" s="115">
        <f t="shared" si="272"/>
        <v>0.98529692478757458</v>
      </c>
      <c r="AS251" s="50">
        <f t="shared" si="276"/>
        <v>9.1431712962962958E-2</v>
      </c>
      <c r="AT251" s="119">
        <f t="shared" si="277"/>
        <v>1.4197662037037035</v>
      </c>
      <c r="AU251" s="40">
        <f t="shared" si="270"/>
        <v>4.7073455949447851</v>
      </c>
      <c r="AV251" s="222" t="str">
        <f t="shared" si="273"/>
        <v>La Fuente SI tiene sufiencie oferta para usuarios futuros</v>
      </c>
    </row>
    <row r="252" spans="1:61" x14ac:dyDescent="0.2">
      <c r="A252" s="221"/>
      <c r="B252" s="37">
        <v>103</v>
      </c>
      <c r="C252" s="37" t="s">
        <v>740</v>
      </c>
      <c r="D252" s="37" t="s">
        <v>741</v>
      </c>
      <c r="E252" s="37" t="s">
        <v>58</v>
      </c>
      <c r="F252" s="37" t="s">
        <v>539</v>
      </c>
      <c r="G252" s="37">
        <v>0</v>
      </c>
      <c r="H252" s="99" t="s">
        <v>727</v>
      </c>
      <c r="I252" s="102" t="s">
        <v>682</v>
      </c>
      <c r="J252" s="128">
        <v>11</v>
      </c>
      <c r="K252" s="108" t="s">
        <v>60</v>
      </c>
      <c r="L252" s="37">
        <v>4995521.8055999996</v>
      </c>
      <c r="M252" s="37">
        <v>2284179.8563000001</v>
      </c>
      <c r="N252" s="37">
        <v>1757</v>
      </c>
      <c r="O252" s="37">
        <v>0</v>
      </c>
      <c r="P252" s="37">
        <v>0</v>
      </c>
      <c r="Q252" s="37">
        <v>0</v>
      </c>
      <c r="R252" s="37">
        <v>0</v>
      </c>
      <c r="S252" s="37">
        <v>0</v>
      </c>
      <c r="T252" s="37">
        <v>10</v>
      </c>
      <c r="U252" s="37">
        <v>500</v>
      </c>
      <c r="V252" s="37">
        <f t="shared" si="257"/>
        <v>0</v>
      </c>
      <c r="W252" s="37">
        <f t="shared" si="258"/>
        <v>0</v>
      </c>
      <c r="X252" s="37">
        <f t="shared" si="259"/>
        <v>0</v>
      </c>
      <c r="Y252" s="37">
        <f t="shared" si="260"/>
        <v>0</v>
      </c>
      <c r="Z252" s="37">
        <f t="shared" si="261"/>
        <v>0</v>
      </c>
      <c r="AA252" s="37">
        <f t="shared" si="262"/>
        <v>2.7777777777777778E-4</v>
      </c>
      <c r="AB252" s="37">
        <f t="shared" si="263"/>
        <v>1.3888888888888888E-2</v>
      </c>
      <c r="AC252" s="37" t="s">
        <v>742</v>
      </c>
      <c r="AD252" s="37">
        <v>2</v>
      </c>
      <c r="AE252" s="37">
        <f t="shared" si="264"/>
        <v>0.2</v>
      </c>
      <c r="AF252" s="37">
        <v>4</v>
      </c>
      <c r="AG252" s="37">
        <v>10</v>
      </c>
      <c r="AH252" s="37">
        <f t="shared" si="265"/>
        <v>1.934375E-2</v>
      </c>
      <c r="AI252" s="37">
        <f t="shared" si="266"/>
        <v>0.23351041666666666</v>
      </c>
      <c r="AJ252" s="42">
        <v>1.9653339999999999</v>
      </c>
      <c r="AK252" s="42">
        <f>+OF!$Q$23</f>
        <v>4.4590934459805422E-2</v>
      </c>
      <c r="AL252" s="40">
        <f t="shared" si="267"/>
        <v>44.590934459805425</v>
      </c>
      <c r="AM252" s="40">
        <f>+AJ252/Caudales!$X$7*'DISTRIBUCION DE CAUDALES'!AL252</f>
        <v>6.4247912132157827</v>
      </c>
      <c r="AN252" s="37">
        <f>+Caudales!$U$9*1000</f>
        <v>1.431451612903226</v>
      </c>
      <c r="AO252" s="37">
        <f>+AJ252/Caudales!$X$7*'DISTRIBUCION DE CAUDALES'!AN252</f>
        <v>0.20624770160433045</v>
      </c>
      <c r="AP252" s="37">
        <f t="shared" si="268"/>
        <v>6.2185435116114522</v>
      </c>
      <c r="AQ252" s="114">
        <f t="shared" si="271"/>
        <v>5.9850330949447859</v>
      </c>
      <c r="AR252" s="115">
        <f t="shared" si="272"/>
        <v>0.96244933942640287</v>
      </c>
      <c r="AS252" s="50">
        <f t="shared" si="276"/>
        <v>0.23351041666666666</v>
      </c>
      <c r="AT252" s="119">
        <f t="shared" si="277"/>
        <v>1.6532766203703702</v>
      </c>
      <c r="AU252" s="40">
        <f t="shared" si="270"/>
        <v>4.3317564745744157</v>
      </c>
      <c r="AV252" s="222" t="str">
        <f t="shared" si="273"/>
        <v>La Fuente SI tiene sufiencie oferta para usuarios futuros</v>
      </c>
    </row>
    <row r="253" spans="1:61" x14ac:dyDescent="0.2">
      <c r="A253" s="221"/>
      <c r="B253" s="37">
        <v>103</v>
      </c>
      <c r="C253" s="37" t="s">
        <v>740</v>
      </c>
      <c r="D253" s="37" t="s">
        <v>741</v>
      </c>
      <c r="E253" s="37" t="s">
        <v>58</v>
      </c>
      <c r="F253" s="37" t="s">
        <v>315</v>
      </c>
      <c r="G253" s="37">
        <v>0</v>
      </c>
      <c r="H253" s="99" t="s">
        <v>727</v>
      </c>
      <c r="I253" s="102" t="s">
        <v>682</v>
      </c>
      <c r="J253" s="105">
        <v>12</v>
      </c>
      <c r="K253" s="108" t="s">
        <v>60</v>
      </c>
      <c r="L253" s="37">
        <v>4995521.8055999996</v>
      </c>
      <c r="M253" s="37">
        <v>2284179.8563000001</v>
      </c>
      <c r="N253" s="37">
        <v>1757</v>
      </c>
      <c r="O253" s="37">
        <v>0</v>
      </c>
      <c r="P253" s="37">
        <v>0</v>
      </c>
      <c r="Q253" s="37">
        <v>0</v>
      </c>
      <c r="R253" s="37">
        <v>0</v>
      </c>
      <c r="S253" s="37">
        <v>0</v>
      </c>
      <c r="T253" s="37">
        <v>0</v>
      </c>
      <c r="U253" s="37">
        <v>500</v>
      </c>
      <c r="V253" s="37">
        <f t="shared" si="257"/>
        <v>0</v>
      </c>
      <c r="W253" s="37">
        <f t="shared" si="258"/>
        <v>0</v>
      </c>
      <c r="X253" s="37">
        <f t="shared" si="259"/>
        <v>0</v>
      </c>
      <c r="Y253" s="37">
        <f t="shared" si="260"/>
        <v>0</v>
      </c>
      <c r="Z253" s="37">
        <f t="shared" si="261"/>
        <v>0</v>
      </c>
      <c r="AA253" s="37">
        <f t="shared" si="262"/>
        <v>0</v>
      </c>
      <c r="AB253" s="37">
        <f t="shared" si="263"/>
        <v>1.3888888888888888E-2</v>
      </c>
      <c r="AC253" s="37" t="s">
        <v>194</v>
      </c>
      <c r="AD253" s="37">
        <v>0</v>
      </c>
      <c r="AE253" s="37">
        <f t="shared" si="264"/>
        <v>0</v>
      </c>
      <c r="AF253" s="37">
        <v>4</v>
      </c>
      <c r="AG253" s="37">
        <v>10</v>
      </c>
      <c r="AH253" s="37">
        <f t="shared" si="265"/>
        <v>1.934375E-2</v>
      </c>
      <c r="AI253" s="37">
        <f t="shared" si="266"/>
        <v>3.3232638888888888E-2</v>
      </c>
      <c r="AJ253" s="42">
        <v>1.9653339999999999</v>
      </c>
      <c r="AK253" s="42">
        <f>+OF!$Q$23</f>
        <v>4.4590934459805422E-2</v>
      </c>
      <c r="AL253" s="40">
        <f t="shared" si="267"/>
        <v>44.590934459805425</v>
      </c>
      <c r="AM253" s="40">
        <f>+AJ253/Caudales!$X$7*'DISTRIBUCION DE CAUDALES'!AL253</f>
        <v>6.4247912132157827</v>
      </c>
      <c r="AN253" s="37">
        <f>+Caudales!$U$9*1000</f>
        <v>1.431451612903226</v>
      </c>
      <c r="AO253" s="37">
        <f>+AJ253/Caudales!$X$7*'DISTRIBUCION DE CAUDALES'!AN253</f>
        <v>0.20624770160433045</v>
      </c>
      <c r="AP253" s="37">
        <f t="shared" si="268"/>
        <v>6.2185435116114522</v>
      </c>
      <c r="AQ253" s="114">
        <f t="shared" si="271"/>
        <v>6.185310872722563</v>
      </c>
      <c r="AR253" s="115">
        <f t="shared" si="272"/>
        <v>0.99465588062110744</v>
      </c>
      <c r="AS253" s="50">
        <f t="shared" si="276"/>
        <v>3.3232638888888888E-2</v>
      </c>
      <c r="AT253" s="119">
        <f t="shared" si="277"/>
        <v>1.686509259259259</v>
      </c>
      <c r="AU253" s="40">
        <f t="shared" si="270"/>
        <v>4.4988016134633035</v>
      </c>
      <c r="AV253" s="222" t="str">
        <f t="shared" si="273"/>
        <v>La Fuente SI tiene sufiencie oferta para usuarios futuros</v>
      </c>
    </row>
    <row r="254" spans="1:61" x14ac:dyDescent="0.2">
      <c r="A254" s="221"/>
      <c r="B254" s="37">
        <v>104</v>
      </c>
      <c r="C254" s="37" t="s">
        <v>732</v>
      </c>
      <c r="D254" s="37" t="s">
        <v>743</v>
      </c>
      <c r="E254" s="37" t="s">
        <v>744</v>
      </c>
      <c r="F254" s="37" t="s">
        <v>113</v>
      </c>
      <c r="G254" s="37">
        <v>0</v>
      </c>
      <c r="H254" s="99" t="s">
        <v>727</v>
      </c>
      <c r="I254" s="102" t="s">
        <v>682</v>
      </c>
      <c r="J254" s="128">
        <v>13</v>
      </c>
      <c r="K254" s="108" t="s">
        <v>60</v>
      </c>
      <c r="L254" s="37">
        <v>4995521.8055999996</v>
      </c>
      <c r="M254" s="37">
        <v>2284179.8563000001</v>
      </c>
      <c r="N254" s="37">
        <v>1757</v>
      </c>
      <c r="O254" s="37">
        <v>0</v>
      </c>
      <c r="P254" s="37">
        <v>0</v>
      </c>
      <c r="Q254" s="37">
        <v>0</v>
      </c>
      <c r="R254" s="37">
        <v>0</v>
      </c>
      <c r="S254" s="37">
        <v>0</v>
      </c>
      <c r="T254" s="37">
        <v>0</v>
      </c>
      <c r="U254" s="37">
        <v>200</v>
      </c>
      <c r="V254" s="37">
        <f t="shared" si="257"/>
        <v>0</v>
      </c>
      <c r="W254" s="37">
        <f t="shared" si="258"/>
        <v>0</v>
      </c>
      <c r="X254" s="37">
        <f t="shared" si="259"/>
        <v>0</v>
      </c>
      <c r="Y254" s="37">
        <f t="shared" si="260"/>
        <v>0</v>
      </c>
      <c r="Z254" s="37">
        <f t="shared" si="261"/>
        <v>0</v>
      </c>
      <c r="AA254" s="37">
        <f t="shared" si="262"/>
        <v>0</v>
      </c>
      <c r="AB254" s="37">
        <f t="shared" si="263"/>
        <v>5.5555555555555549E-3</v>
      </c>
      <c r="AC254" s="37" t="s">
        <v>339</v>
      </c>
      <c r="AD254" s="37">
        <v>7</v>
      </c>
      <c r="AE254" s="37">
        <f t="shared" si="264"/>
        <v>0.70000000000000007</v>
      </c>
      <c r="AF254" s="37">
        <v>4</v>
      </c>
      <c r="AG254" s="37">
        <v>4</v>
      </c>
      <c r="AH254" s="37">
        <f t="shared" si="265"/>
        <v>1.2895833333333332E-2</v>
      </c>
      <c r="AI254" s="37">
        <f t="shared" si="266"/>
        <v>0.71845138888888893</v>
      </c>
      <c r="AJ254" s="42">
        <v>1.9653339999999999</v>
      </c>
      <c r="AK254" s="37">
        <f>+OF!$Q$23</f>
        <v>4.4590934459805422E-2</v>
      </c>
      <c r="AL254" s="40">
        <f t="shared" si="267"/>
        <v>44.590934459805425</v>
      </c>
      <c r="AM254" s="40">
        <f>+AJ254/Caudales!$X$7*'DISTRIBUCION DE CAUDALES'!AL254</f>
        <v>6.4247912132157827</v>
      </c>
      <c r="AN254" s="37">
        <f>+Caudales!$U$9*1000</f>
        <v>1.431451612903226</v>
      </c>
      <c r="AO254" s="37">
        <f>+AJ254/Caudales!$X$7*'DISTRIBUCION DE CAUDALES'!AN254</f>
        <v>0.20624770160433045</v>
      </c>
      <c r="AP254" s="37">
        <f t="shared" si="268"/>
        <v>6.2185435116114522</v>
      </c>
      <c r="AQ254" s="114">
        <f t="shared" si="271"/>
        <v>5.5000921227225632</v>
      </c>
      <c r="AR254" s="115">
        <f t="shared" si="272"/>
        <v>0.88446629221981399</v>
      </c>
      <c r="AS254" s="50">
        <f t="shared" si="276"/>
        <v>0.71845138888888893</v>
      </c>
      <c r="AT254" s="119">
        <f t="shared" si="277"/>
        <v>2.404960648148148</v>
      </c>
      <c r="AU254" s="40">
        <f t="shared" si="270"/>
        <v>3.0951314745744152</v>
      </c>
      <c r="AV254" s="222" t="str">
        <f t="shared" si="273"/>
        <v>La Fuente SI tiene sufiencie oferta para usuarios futuros</v>
      </c>
    </row>
    <row r="255" spans="1:61" x14ac:dyDescent="0.2">
      <c r="A255" s="221"/>
      <c r="B255" s="37">
        <v>67</v>
      </c>
      <c r="C255" s="37" t="s">
        <v>745</v>
      </c>
      <c r="D255" s="37" t="s">
        <v>746</v>
      </c>
      <c r="E255" s="37" t="s">
        <v>747</v>
      </c>
      <c r="F255" s="37" t="s">
        <v>116</v>
      </c>
      <c r="G255" s="37">
        <v>0</v>
      </c>
      <c r="H255" s="99" t="s">
        <v>727</v>
      </c>
      <c r="I255" s="102" t="s">
        <v>682</v>
      </c>
      <c r="J255" s="105">
        <v>14</v>
      </c>
      <c r="K255" s="108" t="s">
        <v>60</v>
      </c>
      <c r="L255" s="37">
        <v>4994555.8916999996</v>
      </c>
      <c r="M255" s="37">
        <v>2283022.9558999999</v>
      </c>
      <c r="N255" s="37">
        <v>1646.18</v>
      </c>
      <c r="O255" s="37">
        <v>0</v>
      </c>
      <c r="P255" s="37">
        <v>0</v>
      </c>
      <c r="Q255" s="37">
        <v>0</v>
      </c>
      <c r="R255" s="37">
        <v>0</v>
      </c>
      <c r="S255" s="37">
        <v>0</v>
      </c>
      <c r="T255" s="37">
        <v>0</v>
      </c>
      <c r="U255" s="37">
        <v>0</v>
      </c>
      <c r="V255" s="37">
        <f t="shared" si="257"/>
        <v>0</v>
      </c>
      <c r="W255" s="37">
        <f t="shared" si="258"/>
        <v>0</v>
      </c>
      <c r="X255" s="37">
        <f t="shared" si="259"/>
        <v>0</v>
      </c>
      <c r="Y255" s="37">
        <f t="shared" si="260"/>
        <v>0</v>
      </c>
      <c r="Z255" s="37">
        <f t="shared" si="261"/>
        <v>0</v>
      </c>
      <c r="AA255" s="37">
        <f t="shared" si="262"/>
        <v>0</v>
      </c>
      <c r="AB255" s="37">
        <f t="shared" si="263"/>
        <v>0</v>
      </c>
      <c r="AC255" s="37" t="s">
        <v>748</v>
      </c>
      <c r="AD255" s="37">
        <v>1.5</v>
      </c>
      <c r="AE255" s="37">
        <f t="shared" si="264"/>
        <v>0.15000000000000002</v>
      </c>
      <c r="AF255" s="37">
        <v>2</v>
      </c>
      <c r="AG255" s="37">
        <v>0</v>
      </c>
      <c r="AH255" s="37">
        <f t="shared" si="265"/>
        <v>4.2986111111111107E-3</v>
      </c>
      <c r="AI255" s="37">
        <f t="shared" si="266"/>
        <v>0.15429861111111112</v>
      </c>
      <c r="AJ255" s="37">
        <v>1.9237120000000001</v>
      </c>
      <c r="AK255" s="37">
        <f>+OF!$Q$23</f>
        <v>4.4590934459805422E-2</v>
      </c>
      <c r="AL255" s="40">
        <f t="shared" si="267"/>
        <v>44.590934459805425</v>
      </c>
      <c r="AM255" s="40">
        <f>+AJ255/Caudales!$X$7*'DISTRIBUCION DE CAUDALES'!AL255</f>
        <v>6.2887264731377774</v>
      </c>
      <c r="AN255" s="37">
        <f>+Caudales!$U$9*1000</f>
        <v>1.431451612903226</v>
      </c>
      <c r="AO255" s="37">
        <f>+AJ255/Caudales!$X$7*'DISTRIBUCION DE CAUDALES'!AN255</f>
        <v>0.20187977135116464</v>
      </c>
      <c r="AP255" s="37">
        <f t="shared" si="268"/>
        <v>6.0868467017866124</v>
      </c>
      <c r="AQ255" s="114">
        <f t="shared" si="271"/>
        <v>5.9325480906755015</v>
      </c>
      <c r="AR255" s="115">
        <f t="shared" si="272"/>
        <v>0.97465048510818897</v>
      </c>
      <c r="AS255" s="50">
        <f t="shared" si="276"/>
        <v>0.15429861111111112</v>
      </c>
      <c r="AT255" s="119">
        <f t="shared" si="277"/>
        <v>2.5592592592592593</v>
      </c>
      <c r="AU255" s="40">
        <f t="shared" si="270"/>
        <v>3.3732888314162421</v>
      </c>
      <c r="AV255" s="222" t="str">
        <f t="shared" si="273"/>
        <v>La Fuente SI tiene sufiencie oferta para usuarios futuros</v>
      </c>
    </row>
    <row r="256" spans="1:61" x14ac:dyDescent="0.2">
      <c r="A256" s="221"/>
      <c r="B256" s="37">
        <v>294</v>
      </c>
      <c r="C256" s="37" t="s">
        <v>749</v>
      </c>
      <c r="D256" s="37" t="s">
        <v>750</v>
      </c>
      <c r="E256" s="37" t="s">
        <v>58</v>
      </c>
      <c r="F256" s="37" t="s">
        <v>51</v>
      </c>
      <c r="G256" s="37">
        <v>6.3E-2</v>
      </c>
      <c r="H256" s="99" t="s">
        <v>727</v>
      </c>
      <c r="I256" s="102" t="s">
        <v>682</v>
      </c>
      <c r="J256" s="128">
        <v>15</v>
      </c>
      <c r="K256" s="108" t="s">
        <v>60</v>
      </c>
      <c r="L256" s="37">
        <v>4995618.3689000001</v>
      </c>
      <c r="M256" s="37">
        <v>2284507.4933000002</v>
      </c>
      <c r="N256" s="37">
        <v>1689</v>
      </c>
      <c r="O256" s="37">
        <v>0</v>
      </c>
      <c r="P256" s="37">
        <v>0</v>
      </c>
      <c r="Q256" s="37">
        <v>0</v>
      </c>
      <c r="R256" s="37">
        <v>0</v>
      </c>
      <c r="S256" s="37">
        <v>0</v>
      </c>
      <c r="T256" s="37">
        <v>0</v>
      </c>
      <c r="U256" s="37">
        <v>0</v>
      </c>
      <c r="V256" s="37">
        <f t="shared" si="257"/>
        <v>0</v>
      </c>
      <c r="W256" s="37">
        <f t="shared" si="258"/>
        <v>0</v>
      </c>
      <c r="X256" s="37">
        <f t="shared" si="259"/>
        <v>0</v>
      </c>
      <c r="Y256" s="37">
        <f t="shared" si="260"/>
        <v>0</v>
      </c>
      <c r="Z256" s="37">
        <f t="shared" si="261"/>
        <v>0</v>
      </c>
      <c r="AA256" s="37">
        <f t="shared" si="262"/>
        <v>0</v>
      </c>
      <c r="AB256" s="37">
        <f t="shared" si="263"/>
        <v>0</v>
      </c>
      <c r="AC256" s="37" t="s">
        <v>73</v>
      </c>
      <c r="AD256" s="37">
        <v>3</v>
      </c>
      <c r="AE256" s="37">
        <f t="shared" si="264"/>
        <v>0.30000000000000004</v>
      </c>
      <c r="AF256" s="37">
        <v>5</v>
      </c>
      <c r="AG256" s="37">
        <v>0</v>
      </c>
      <c r="AH256" s="37">
        <f t="shared" si="265"/>
        <v>1.0746527777777778E-2</v>
      </c>
      <c r="AI256" s="37">
        <f t="shared" si="266"/>
        <v>0.31074652777777784</v>
      </c>
      <c r="AJ256" s="42">
        <v>1.9653339999999999</v>
      </c>
      <c r="AK256" s="37">
        <f>+OF!$Q$23</f>
        <v>4.4590934459805422E-2</v>
      </c>
      <c r="AL256" s="40">
        <f t="shared" si="267"/>
        <v>44.590934459805425</v>
      </c>
      <c r="AM256" s="40">
        <f>+AJ256/Caudales!$X$7*'DISTRIBUCION DE CAUDALES'!AL256</f>
        <v>6.4247912132157827</v>
      </c>
      <c r="AN256" s="37">
        <f>+Caudales!$U$9*1000</f>
        <v>1.431451612903226</v>
      </c>
      <c r="AO256" s="37">
        <f>+AJ256/Caudales!$X$7*'DISTRIBUCION DE CAUDALES'!AN256</f>
        <v>0.20624770160433045</v>
      </c>
      <c r="AP256" s="37">
        <f t="shared" si="268"/>
        <v>6.2185435116114522</v>
      </c>
      <c r="AQ256" s="114">
        <f t="shared" si="271"/>
        <v>6.1555435116114525</v>
      </c>
      <c r="AR256" s="115">
        <f t="shared" si="272"/>
        <v>0.98986901034263663</v>
      </c>
      <c r="AS256" s="50">
        <f t="shared" si="276"/>
        <v>6.3E-2</v>
      </c>
      <c r="AT256" s="119">
        <f t="shared" si="277"/>
        <v>2.6222592592592595</v>
      </c>
      <c r="AU256" s="40">
        <f t="shared" si="270"/>
        <v>3.533284252352193</v>
      </c>
      <c r="AV256" s="222" t="str">
        <f t="shared" si="273"/>
        <v>La Fuente SI tiene sufiencie oferta para usuarios futuros</v>
      </c>
    </row>
    <row r="257" spans="1:48" ht="13.5" thickBot="1" x14ac:dyDescent="0.25">
      <c r="A257" s="207"/>
      <c r="B257" s="208">
        <v>396</v>
      </c>
      <c r="C257" s="208" t="s">
        <v>751</v>
      </c>
      <c r="D257" s="208" t="s">
        <v>752</v>
      </c>
      <c r="E257" s="208" t="s">
        <v>753</v>
      </c>
      <c r="F257" s="208" t="s">
        <v>116</v>
      </c>
      <c r="G257" s="208">
        <v>0</v>
      </c>
      <c r="H257" s="153" t="s">
        <v>727</v>
      </c>
      <c r="I257" s="154" t="s">
        <v>682</v>
      </c>
      <c r="J257" s="155">
        <v>16</v>
      </c>
      <c r="K257" s="156" t="s">
        <v>60</v>
      </c>
      <c r="L257" s="208">
        <v>4995651.2854000004</v>
      </c>
      <c r="M257" s="208">
        <v>2284483.4454999999</v>
      </c>
      <c r="N257" s="208">
        <v>1704</v>
      </c>
      <c r="O257" s="208">
        <v>0</v>
      </c>
      <c r="P257" s="208">
        <v>0</v>
      </c>
      <c r="Q257" s="208">
        <v>0</v>
      </c>
      <c r="R257" s="208">
        <v>0</v>
      </c>
      <c r="S257" s="208">
        <v>0</v>
      </c>
      <c r="T257" s="208">
        <v>0</v>
      </c>
      <c r="U257" s="208">
        <v>6000</v>
      </c>
      <c r="V257" s="208">
        <f t="shared" ref="V257:V288" si="278">+O257*80/86400</f>
        <v>0</v>
      </c>
      <c r="W257" s="208">
        <f t="shared" ref="W257:W288" si="279">+O257*50/86400</f>
        <v>0</v>
      </c>
      <c r="X257" s="208">
        <f t="shared" ref="X257:X288" si="280">+Q257*20/86400</f>
        <v>0</v>
      </c>
      <c r="Y257" s="208">
        <f t="shared" ref="Y257:Y288" si="281">(9.6/86400)*R257</f>
        <v>0</v>
      </c>
      <c r="Z257" s="208">
        <f t="shared" ref="Z257:Z288" si="282">(7/86400)*S257</f>
        <v>0</v>
      </c>
      <c r="AA257" s="208">
        <f t="shared" ref="AA257:AA288" si="283">(2.4/86400)*T257</f>
        <v>0</v>
      </c>
      <c r="AB257" s="208">
        <f t="shared" ref="AB257:AB288" si="284">(2.4/86400)*U257</f>
        <v>0.16666666666666666</v>
      </c>
      <c r="AC257" s="208" t="s">
        <v>58</v>
      </c>
      <c r="AD257" s="208">
        <v>0</v>
      </c>
      <c r="AE257" s="208">
        <f t="shared" ref="AE257:AE288" si="285">0.1*AD257</f>
        <v>0</v>
      </c>
      <c r="AF257" s="208">
        <v>4</v>
      </c>
      <c r="AG257" s="208">
        <v>40</v>
      </c>
      <c r="AH257" s="208">
        <f t="shared" ref="AH257:AH288" si="286">(AF257+(AG257*0.5)  )*185.7/86400</f>
        <v>5.1583333333333328E-2</v>
      </c>
      <c r="AI257" s="208">
        <f t="shared" ref="AI257:AI288" si="287">+V257+W257+X257+Y257+Z257+AA257+AB257+AE257+AH257</f>
        <v>0.21825</v>
      </c>
      <c r="AJ257" s="210">
        <v>1.9653339999999999</v>
      </c>
      <c r="AK257" s="208">
        <f>+OF!$Q$23</f>
        <v>4.4590934459805422E-2</v>
      </c>
      <c r="AL257" s="163">
        <f t="shared" ref="AL257:AL288" si="288">+AK257*1000</f>
        <v>44.590934459805425</v>
      </c>
      <c r="AM257" s="163">
        <f>+AJ257/Caudales!$X$7*'DISTRIBUCION DE CAUDALES'!AL257</f>
        <v>6.4247912132157827</v>
      </c>
      <c r="AN257" s="208">
        <f>+Caudales!$U$9*1000</f>
        <v>1.431451612903226</v>
      </c>
      <c r="AO257" s="208">
        <f>+AJ257/Caudales!$X$7*'DISTRIBUCION DE CAUDALES'!AN257</f>
        <v>0.20624770160433045</v>
      </c>
      <c r="AP257" s="208">
        <f t="shared" ref="AP257:AP288" si="289">+AM257-AO257</f>
        <v>6.2185435116114522</v>
      </c>
      <c r="AQ257" s="159">
        <f t="shared" si="271"/>
        <v>6.000293511611452</v>
      </c>
      <c r="AR257" s="160">
        <f t="shared" si="272"/>
        <v>0.96490335725841958</v>
      </c>
      <c r="AS257" s="161">
        <f t="shared" si="276"/>
        <v>0.21825</v>
      </c>
      <c r="AT257" s="162">
        <f t="shared" si="277"/>
        <v>2.8405092592592593</v>
      </c>
      <c r="AU257" s="233">
        <f t="shared" ref="AU257:AU288" si="290">+AQ257-AT257</f>
        <v>3.1597842523521926</v>
      </c>
      <c r="AV257" s="212" t="str">
        <f t="shared" si="273"/>
        <v>La Fuente SI tiene sufiencie oferta para usuarios futuros</v>
      </c>
    </row>
    <row r="258" spans="1:48" x14ac:dyDescent="0.2">
      <c r="A258" s="201"/>
      <c r="B258" s="202">
        <v>41</v>
      </c>
      <c r="C258" s="202" t="s">
        <v>754</v>
      </c>
      <c r="D258" s="202" t="s">
        <v>755</v>
      </c>
      <c r="E258" s="202" t="s">
        <v>756</v>
      </c>
      <c r="F258" s="202" t="s">
        <v>116</v>
      </c>
      <c r="G258" s="202">
        <v>0</v>
      </c>
      <c r="H258" s="137" t="s">
        <v>757</v>
      </c>
      <c r="I258" s="138" t="s">
        <v>682</v>
      </c>
      <c r="J258" s="139">
        <v>1</v>
      </c>
      <c r="K258" s="140" t="s">
        <v>60</v>
      </c>
      <c r="L258" s="202">
        <v>4994974.8124000002</v>
      </c>
      <c r="M258" s="202">
        <v>2284352.3294000002</v>
      </c>
      <c r="N258" s="202">
        <v>1602</v>
      </c>
      <c r="O258" s="202">
        <v>0</v>
      </c>
      <c r="P258" s="202">
        <v>0</v>
      </c>
      <c r="Q258" s="202">
        <v>0</v>
      </c>
      <c r="R258" s="202">
        <v>0</v>
      </c>
      <c r="S258" s="202">
        <v>0</v>
      </c>
      <c r="T258" s="202">
        <v>0</v>
      </c>
      <c r="U258" s="202">
        <v>0</v>
      </c>
      <c r="V258" s="202">
        <f t="shared" si="278"/>
        <v>0</v>
      </c>
      <c r="W258" s="202">
        <f t="shared" si="279"/>
        <v>0</v>
      </c>
      <c r="X258" s="202">
        <f t="shared" si="280"/>
        <v>0</v>
      </c>
      <c r="Y258" s="202">
        <f t="shared" si="281"/>
        <v>0</v>
      </c>
      <c r="Z258" s="202">
        <f t="shared" si="282"/>
        <v>0</v>
      </c>
      <c r="AA258" s="202">
        <f t="shared" si="283"/>
        <v>0</v>
      </c>
      <c r="AB258" s="202">
        <f t="shared" si="284"/>
        <v>0</v>
      </c>
      <c r="AC258" s="202" t="s">
        <v>58</v>
      </c>
      <c r="AD258" s="202">
        <v>0</v>
      </c>
      <c r="AE258" s="202">
        <f t="shared" si="285"/>
        <v>0</v>
      </c>
      <c r="AF258" s="202">
        <v>5</v>
      </c>
      <c r="AG258" s="202">
        <v>3</v>
      </c>
      <c r="AH258" s="202">
        <f t="shared" si="286"/>
        <v>1.3970486111111111E-2</v>
      </c>
      <c r="AI258" s="202">
        <f t="shared" si="287"/>
        <v>1.3970486111111111E-2</v>
      </c>
      <c r="AJ258" s="204">
        <v>9.24803</v>
      </c>
      <c r="AK258" s="202">
        <f>+OF!$Q$23</f>
        <v>4.4590934459805422E-2</v>
      </c>
      <c r="AL258" s="147">
        <f t="shared" si="288"/>
        <v>44.590934459805425</v>
      </c>
      <c r="AM258" s="147">
        <f>+AJ258/Caudales!$X$7*'DISTRIBUCION DE CAUDALES'!AL258</f>
        <v>30.232348233712923</v>
      </c>
      <c r="AN258" s="202">
        <f>+Caudales!$U$9*1000</f>
        <v>1.431451612903226</v>
      </c>
      <c r="AO258" s="202">
        <f>+AJ258/Caudales!$X$7*'DISTRIBUCION DE CAUDALES'!AN258</f>
        <v>0.97051439188855237</v>
      </c>
      <c r="AP258" s="202">
        <f t="shared" si="289"/>
        <v>29.26183384182437</v>
      </c>
      <c r="AQ258" s="143">
        <f>+AP258-AS258</f>
        <v>29.247863355713257</v>
      </c>
      <c r="AR258" s="144">
        <f>+AQ258/AP258</f>
        <v>0.99952256969995013</v>
      </c>
      <c r="AS258" s="145">
        <f t="shared" si="276"/>
        <v>1.3970486111111111E-2</v>
      </c>
      <c r="AT258" s="167">
        <f>+AS258</f>
        <v>1.3970486111111111E-2</v>
      </c>
      <c r="AU258" s="147">
        <f t="shared" si="290"/>
        <v>29.233892869602144</v>
      </c>
      <c r="AV258" s="206" t="str">
        <f>IF(AU258&gt;AO258,"La Fuente SI tiene sufiencie oferta para usuarios futuros", "La Fuente NO tiene sufiencie oferta para usuarios futuros")</f>
        <v>La Fuente SI tiene sufiencie oferta para usuarios futuros</v>
      </c>
    </row>
    <row r="259" spans="1:48" x14ac:dyDescent="0.2">
      <c r="A259" s="221"/>
      <c r="B259" s="37">
        <v>46</v>
      </c>
      <c r="C259" s="37" t="s">
        <v>758</v>
      </c>
      <c r="D259" s="37" t="s">
        <v>759</v>
      </c>
      <c r="E259" s="37" t="s">
        <v>760</v>
      </c>
      <c r="F259" s="37" t="s">
        <v>116</v>
      </c>
      <c r="G259" s="37">
        <v>0</v>
      </c>
      <c r="H259" s="99" t="s">
        <v>757</v>
      </c>
      <c r="I259" s="102" t="s">
        <v>682</v>
      </c>
      <c r="J259" s="105">
        <v>2</v>
      </c>
      <c r="K259" s="108" t="s">
        <v>60</v>
      </c>
      <c r="L259" s="37">
        <v>4995211.3208999997</v>
      </c>
      <c r="M259" s="37">
        <v>2284215.6508999998</v>
      </c>
      <c r="N259" s="37">
        <v>1702.38</v>
      </c>
      <c r="O259" s="37">
        <v>0</v>
      </c>
      <c r="P259" s="37">
        <v>0</v>
      </c>
      <c r="Q259" s="37">
        <v>0</v>
      </c>
      <c r="R259" s="37">
        <v>0</v>
      </c>
      <c r="S259" s="37">
        <v>0</v>
      </c>
      <c r="T259" s="37">
        <v>0</v>
      </c>
      <c r="U259" s="37">
        <v>0</v>
      </c>
      <c r="V259" s="37">
        <f t="shared" si="278"/>
        <v>0</v>
      </c>
      <c r="W259" s="37">
        <f t="shared" si="279"/>
        <v>0</v>
      </c>
      <c r="X259" s="37">
        <f t="shared" si="280"/>
        <v>0</v>
      </c>
      <c r="Y259" s="37">
        <f t="shared" si="281"/>
        <v>0</v>
      </c>
      <c r="Z259" s="37">
        <f t="shared" si="282"/>
        <v>0</v>
      </c>
      <c r="AA259" s="37">
        <f t="shared" si="283"/>
        <v>0</v>
      </c>
      <c r="AB259" s="37">
        <f t="shared" si="284"/>
        <v>0</v>
      </c>
      <c r="AC259" s="37" t="s">
        <v>761</v>
      </c>
      <c r="AD259" s="37">
        <v>5</v>
      </c>
      <c r="AE259" s="37">
        <f t="shared" si="285"/>
        <v>0.5</v>
      </c>
      <c r="AF259" s="37">
        <v>0</v>
      </c>
      <c r="AG259" s="37">
        <v>0</v>
      </c>
      <c r="AH259" s="37">
        <f t="shared" si="286"/>
        <v>0</v>
      </c>
      <c r="AI259" s="37">
        <f t="shared" si="287"/>
        <v>0.5</v>
      </c>
      <c r="AJ259" s="42">
        <v>1.9653339999999999</v>
      </c>
      <c r="AK259" s="37">
        <f>+OF!$Q$23</f>
        <v>4.4590934459805422E-2</v>
      </c>
      <c r="AL259" s="40">
        <f t="shared" si="288"/>
        <v>44.590934459805425</v>
      </c>
      <c r="AM259" s="40">
        <f>+AJ259/Caudales!$X$7*'DISTRIBUCION DE CAUDALES'!AL259</f>
        <v>6.4247912132157827</v>
      </c>
      <c r="AN259" s="37">
        <f>+Caudales!$U$9*1000</f>
        <v>1.431451612903226</v>
      </c>
      <c r="AO259" s="37">
        <f>+AJ259/Caudales!$X$7*'DISTRIBUCION DE CAUDALES'!AN259</f>
        <v>0.20624770160433045</v>
      </c>
      <c r="AP259" s="37">
        <f t="shared" si="289"/>
        <v>6.2185435116114522</v>
      </c>
      <c r="AQ259" s="114">
        <f t="shared" ref="AQ259:AQ283" si="291">+AP259-AS259</f>
        <v>5.7185435116114522</v>
      </c>
      <c r="AR259" s="115">
        <f t="shared" ref="AR259:AR283" si="292">+AQ259/AP259</f>
        <v>0.9195953201796554</v>
      </c>
      <c r="AS259" s="50">
        <f t="shared" si="276"/>
        <v>0.5</v>
      </c>
      <c r="AT259" s="119">
        <f>+AS259+AT258</f>
        <v>0.51397048611111107</v>
      </c>
      <c r="AU259" s="40">
        <f t="shared" si="290"/>
        <v>5.2045730255003413</v>
      </c>
      <c r="AV259" s="222" t="str">
        <f t="shared" ref="AV259:AV283" si="293">IF(AU259&gt;AO259,"La Fuente SI tiene sufiencie oferta para usuarios futuros", "La Fuente NO tiene sufiencie oferta para usuarios futuros")</f>
        <v>La Fuente SI tiene sufiencie oferta para usuarios futuros</v>
      </c>
    </row>
    <row r="260" spans="1:48" x14ac:dyDescent="0.2">
      <c r="A260" s="221"/>
      <c r="B260" s="37">
        <v>62</v>
      </c>
      <c r="C260" s="37" t="s">
        <v>68</v>
      </c>
      <c r="D260" s="37" t="s">
        <v>762</v>
      </c>
      <c r="E260" s="37" t="s">
        <v>763</v>
      </c>
      <c r="F260" s="37" t="s">
        <v>726</v>
      </c>
      <c r="G260" s="37">
        <v>0</v>
      </c>
      <c r="H260" s="99" t="s">
        <v>757</v>
      </c>
      <c r="I260" s="102" t="s">
        <v>682</v>
      </c>
      <c r="J260" s="105">
        <v>3</v>
      </c>
      <c r="K260" s="108" t="s">
        <v>60</v>
      </c>
      <c r="L260" s="37">
        <v>4994959.2478999998</v>
      </c>
      <c r="M260" s="37">
        <v>2284375.8004999999</v>
      </c>
      <c r="N260" s="37">
        <v>1595.2</v>
      </c>
      <c r="O260" s="37">
        <v>0</v>
      </c>
      <c r="P260" s="37">
        <v>0</v>
      </c>
      <c r="Q260" s="37">
        <v>0</v>
      </c>
      <c r="R260" s="37">
        <v>0</v>
      </c>
      <c r="S260" s="37">
        <v>0</v>
      </c>
      <c r="T260" s="37">
        <v>0</v>
      </c>
      <c r="U260" s="37">
        <v>1800</v>
      </c>
      <c r="V260" s="37">
        <f t="shared" si="278"/>
        <v>0</v>
      </c>
      <c r="W260" s="37">
        <f t="shared" si="279"/>
        <v>0</v>
      </c>
      <c r="X260" s="37">
        <f t="shared" si="280"/>
        <v>0</v>
      </c>
      <c r="Y260" s="37">
        <f t="shared" si="281"/>
        <v>0</v>
      </c>
      <c r="Z260" s="37">
        <f t="shared" si="282"/>
        <v>0</v>
      </c>
      <c r="AA260" s="37">
        <f t="shared" si="283"/>
        <v>0</v>
      </c>
      <c r="AB260" s="37">
        <f t="shared" si="284"/>
        <v>4.9999999999999996E-2</v>
      </c>
      <c r="AC260" s="37" t="s">
        <v>273</v>
      </c>
      <c r="AD260" s="37">
        <v>2</v>
      </c>
      <c r="AE260" s="37">
        <f t="shared" si="285"/>
        <v>0.2</v>
      </c>
      <c r="AF260" s="37">
        <v>4</v>
      </c>
      <c r="AG260" s="37">
        <v>10</v>
      </c>
      <c r="AH260" s="37">
        <f t="shared" si="286"/>
        <v>1.934375E-2</v>
      </c>
      <c r="AI260" s="37">
        <f t="shared" si="287"/>
        <v>0.26934374999999999</v>
      </c>
      <c r="AJ260" s="42">
        <v>9.24803</v>
      </c>
      <c r="AK260" s="37">
        <f>+OF!$Q$23</f>
        <v>4.4590934459805422E-2</v>
      </c>
      <c r="AL260" s="37">
        <f t="shared" si="288"/>
        <v>44.590934459805425</v>
      </c>
      <c r="AM260" s="40">
        <f>+AJ260/Caudales!$X$7*'DISTRIBUCION DE CAUDALES'!AL260</f>
        <v>30.232348233712923</v>
      </c>
      <c r="AN260" s="37">
        <f>+Caudales!$U$9*1000</f>
        <v>1.431451612903226</v>
      </c>
      <c r="AO260" s="37">
        <f>+AJ260/Caudales!$X$7*'DISTRIBUCION DE CAUDALES'!AN260</f>
        <v>0.97051439188855237</v>
      </c>
      <c r="AP260" s="37">
        <f t="shared" si="289"/>
        <v>29.26183384182437</v>
      </c>
      <c r="AQ260" s="114">
        <f t="shared" si="291"/>
        <v>28.992490091824369</v>
      </c>
      <c r="AR260" s="115">
        <f t="shared" si="292"/>
        <v>0.99079539062876421</v>
      </c>
      <c r="AS260" s="50">
        <f t="shared" si="276"/>
        <v>0.26934374999999999</v>
      </c>
      <c r="AT260" s="119">
        <f>+AS260+AT259</f>
        <v>0.78331423611111106</v>
      </c>
      <c r="AU260" s="40">
        <f t="shared" si="290"/>
        <v>28.209175855713259</v>
      </c>
      <c r="AV260" s="222" t="str">
        <f t="shared" si="293"/>
        <v>La Fuente SI tiene sufiencie oferta para usuarios futuros</v>
      </c>
    </row>
    <row r="261" spans="1:48" x14ac:dyDescent="0.2">
      <c r="A261" s="221"/>
      <c r="B261" s="37">
        <v>134</v>
      </c>
      <c r="C261" s="37" t="s">
        <v>764</v>
      </c>
      <c r="D261" s="37" t="s">
        <v>765</v>
      </c>
      <c r="E261" s="37" t="s">
        <v>766</v>
      </c>
      <c r="F261" s="37" t="s">
        <v>51</v>
      </c>
      <c r="G261" s="37">
        <v>0</v>
      </c>
      <c r="H261" s="99" t="s">
        <v>757</v>
      </c>
      <c r="I261" s="102" t="s">
        <v>682</v>
      </c>
      <c r="J261" s="105">
        <v>4</v>
      </c>
      <c r="K261" s="108" t="s">
        <v>60</v>
      </c>
      <c r="L261" s="37">
        <v>4995084.8982999995</v>
      </c>
      <c r="M261" s="37">
        <v>2284060.6220999998</v>
      </c>
      <c r="N261" s="37">
        <v>1717.2</v>
      </c>
      <c r="O261" s="37">
        <v>0</v>
      </c>
      <c r="P261" s="37">
        <v>0</v>
      </c>
      <c r="Q261" s="37">
        <v>0</v>
      </c>
      <c r="R261" s="37">
        <v>0</v>
      </c>
      <c r="S261" s="37">
        <v>0</v>
      </c>
      <c r="T261" s="37">
        <v>0</v>
      </c>
      <c r="U261" s="37">
        <v>0</v>
      </c>
      <c r="V261" s="37">
        <f t="shared" si="278"/>
        <v>0</v>
      </c>
      <c r="W261" s="37">
        <f t="shared" si="279"/>
        <v>0</v>
      </c>
      <c r="X261" s="37">
        <f t="shared" si="280"/>
        <v>0</v>
      </c>
      <c r="Y261" s="37">
        <f t="shared" si="281"/>
        <v>0</v>
      </c>
      <c r="Z261" s="37">
        <f t="shared" si="282"/>
        <v>0</v>
      </c>
      <c r="AA261" s="37">
        <f t="shared" si="283"/>
        <v>0</v>
      </c>
      <c r="AB261" s="37">
        <f t="shared" si="284"/>
        <v>0</v>
      </c>
      <c r="AC261" s="37" t="s">
        <v>475</v>
      </c>
      <c r="AD261" s="37">
        <v>1</v>
      </c>
      <c r="AE261" s="37">
        <f t="shared" si="285"/>
        <v>0.1</v>
      </c>
      <c r="AF261" s="37">
        <v>0</v>
      </c>
      <c r="AG261" s="37">
        <v>0</v>
      </c>
      <c r="AH261" s="37">
        <f t="shared" si="286"/>
        <v>0</v>
      </c>
      <c r="AI261" s="37">
        <f t="shared" si="287"/>
        <v>0.1</v>
      </c>
      <c r="AJ261" s="42">
        <v>1.9653339999999999</v>
      </c>
      <c r="AK261" s="37">
        <f>+OF!$Q$23</f>
        <v>4.4590934459805422E-2</v>
      </c>
      <c r="AL261" s="40">
        <f t="shared" si="288"/>
        <v>44.590934459805425</v>
      </c>
      <c r="AM261" s="40">
        <f>+AJ261/Caudales!$X$7*'DISTRIBUCION DE CAUDALES'!AL261</f>
        <v>6.4247912132157827</v>
      </c>
      <c r="AN261" s="37">
        <f>+Caudales!$U$9*1000</f>
        <v>1.431451612903226</v>
      </c>
      <c r="AO261" s="37">
        <f>+AJ261/Caudales!$X$7*'DISTRIBUCION DE CAUDALES'!AN261</f>
        <v>0.20624770160433045</v>
      </c>
      <c r="AP261" s="37">
        <f t="shared" si="289"/>
        <v>6.2185435116114522</v>
      </c>
      <c r="AQ261" s="114">
        <f t="shared" si="291"/>
        <v>6.1185435116114526</v>
      </c>
      <c r="AR261" s="115">
        <f t="shared" si="292"/>
        <v>0.9839190640359311</v>
      </c>
      <c r="AS261" s="50">
        <f t="shared" si="276"/>
        <v>0.1</v>
      </c>
      <c r="AT261" s="119">
        <f>+AT260+AS261</f>
        <v>0.88331423611111104</v>
      </c>
      <c r="AU261" s="40">
        <f t="shared" si="290"/>
        <v>5.2352292755003411</v>
      </c>
      <c r="AV261" s="222" t="str">
        <f t="shared" si="293"/>
        <v>La Fuente SI tiene sufiencie oferta para usuarios futuros</v>
      </c>
    </row>
    <row r="262" spans="1:48" x14ac:dyDescent="0.2">
      <c r="A262" s="221"/>
      <c r="B262" s="37">
        <v>135</v>
      </c>
      <c r="C262" s="37" t="s">
        <v>764</v>
      </c>
      <c r="D262" s="37" t="s">
        <v>765</v>
      </c>
      <c r="E262" s="37" t="s">
        <v>58</v>
      </c>
      <c r="F262" s="37" t="s">
        <v>58</v>
      </c>
      <c r="G262" s="37">
        <v>0</v>
      </c>
      <c r="H262" s="99" t="s">
        <v>757</v>
      </c>
      <c r="I262" s="102" t="s">
        <v>682</v>
      </c>
      <c r="J262" s="105">
        <v>5</v>
      </c>
      <c r="K262" s="108" t="s">
        <v>60</v>
      </c>
      <c r="L262" s="37">
        <v>4995083.9179999996</v>
      </c>
      <c r="M262" s="37">
        <v>2284060.0748000001</v>
      </c>
      <c r="N262" s="37">
        <v>1717</v>
      </c>
      <c r="O262" s="37">
        <v>0</v>
      </c>
      <c r="P262" s="37">
        <v>0</v>
      </c>
      <c r="Q262" s="37">
        <v>4</v>
      </c>
      <c r="R262" s="37">
        <v>0</v>
      </c>
      <c r="S262" s="37">
        <v>0</v>
      </c>
      <c r="T262" s="37">
        <v>0</v>
      </c>
      <c r="U262" s="37">
        <v>1000</v>
      </c>
      <c r="V262" s="37">
        <f t="shared" si="278"/>
        <v>0</v>
      </c>
      <c r="W262" s="37">
        <f t="shared" si="279"/>
        <v>0</v>
      </c>
      <c r="X262" s="37">
        <f t="shared" si="280"/>
        <v>9.2592592592592596E-4</v>
      </c>
      <c r="Y262" s="37">
        <f t="shared" si="281"/>
        <v>0</v>
      </c>
      <c r="Z262" s="37">
        <f t="shared" si="282"/>
        <v>0</v>
      </c>
      <c r="AA262" s="37">
        <f t="shared" si="283"/>
        <v>0</v>
      </c>
      <c r="AB262" s="37">
        <f t="shared" si="284"/>
        <v>2.7777777777777776E-2</v>
      </c>
      <c r="AC262" s="37" t="s">
        <v>767</v>
      </c>
      <c r="AD262" s="37">
        <v>1.8</v>
      </c>
      <c r="AE262" s="37">
        <f t="shared" si="285"/>
        <v>0.18000000000000002</v>
      </c>
      <c r="AF262" s="37">
        <v>0</v>
      </c>
      <c r="AG262" s="37">
        <v>5</v>
      </c>
      <c r="AH262" s="37">
        <f t="shared" si="286"/>
        <v>5.3732638888888892E-3</v>
      </c>
      <c r="AI262" s="37">
        <f t="shared" si="287"/>
        <v>0.21407696759259262</v>
      </c>
      <c r="AJ262" s="42">
        <v>1.9653339999999999</v>
      </c>
      <c r="AK262" s="37">
        <f>+OF!$Q$23</f>
        <v>4.4590934459805422E-2</v>
      </c>
      <c r="AL262" s="40">
        <f t="shared" si="288"/>
        <v>44.590934459805425</v>
      </c>
      <c r="AM262" s="40">
        <f>+AJ262/Caudales!$X$7*'DISTRIBUCION DE CAUDALES'!AL262</f>
        <v>6.4247912132157827</v>
      </c>
      <c r="AN262" s="37">
        <f>+Caudales!$U$9*1000</f>
        <v>1.431451612903226</v>
      </c>
      <c r="AO262" s="37">
        <f>+AJ262/Caudales!$X$7*'DISTRIBUCION DE CAUDALES'!AN262</f>
        <v>0.20624770160433045</v>
      </c>
      <c r="AP262" s="37">
        <f t="shared" si="289"/>
        <v>6.2185435116114522</v>
      </c>
      <c r="AQ262" s="114">
        <f t="shared" si="291"/>
        <v>6.00446654401886</v>
      </c>
      <c r="AR262" s="115">
        <f t="shared" si="292"/>
        <v>0.96557441992761472</v>
      </c>
      <c r="AS262" s="50">
        <f t="shared" si="276"/>
        <v>0.21407696759259262</v>
      </c>
      <c r="AT262" s="119">
        <f>+AS262+AT261</f>
        <v>1.0973912037037037</v>
      </c>
      <c r="AU262" s="40">
        <f t="shared" si="290"/>
        <v>4.9070753403151564</v>
      </c>
      <c r="AV262" s="222" t="str">
        <f t="shared" si="293"/>
        <v>La Fuente SI tiene sufiencie oferta para usuarios futuros</v>
      </c>
    </row>
    <row r="263" spans="1:48" x14ac:dyDescent="0.2">
      <c r="A263" s="221"/>
      <c r="B263" s="37">
        <v>287</v>
      </c>
      <c r="C263" s="37" t="s">
        <v>768</v>
      </c>
      <c r="D263" s="37" t="s">
        <v>769</v>
      </c>
      <c r="E263" s="37" t="s">
        <v>58</v>
      </c>
      <c r="F263" s="37" t="s">
        <v>116</v>
      </c>
      <c r="G263" s="37">
        <v>0</v>
      </c>
      <c r="H263" s="99" t="s">
        <v>757</v>
      </c>
      <c r="I263" s="102" t="s">
        <v>682</v>
      </c>
      <c r="J263" s="105">
        <v>6</v>
      </c>
      <c r="K263" s="108" t="s">
        <v>60</v>
      </c>
      <c r="L263" s="37">
        <v>4995186.9822000004</v>
      </c>
      <c r="M263" s="37">
        <v>2284135.7801000001</v>
      </c>
      <c r="N263" s="37">
        <v>1716</v>
      </c>
      <c r="O263" s="37">
        <v>0</v>
      </c>
      <c r="P263" s="37">
        <v>0</v>
      </c>
      <c r="Q263" s="37">
        <v>0</v>
      </c>
      <c r="R263" s="37">
        <v>0</v>
      </c>
      <c r="S263" s="37">
        <v>0</v>
      </c>
      <c r="T263" s="37">
        <v>0</v>
      </c>
      <c r="U263" s="37">
        <v>0</v>
      </c>
      <c r="V263" s="37">
        <f t="shared" si="278"/>
        <v>0</v>
      </c>
      <c r="W263" s="37">
        <f t="shared" si="279"/>
        <v>0</v>
      </c>
      <c r="X263" s="37">
        <f t="shared" si="280"/>
        <v>0</v>
      </c>
      <c r="Y263" s="37">
        <f t="shared" si="281"/>
        <v>0</v>
      </c>
      <c r="Z263" s="37">
        <f t="shared" si="282"/>
        <v>0</v>
      </c>
      <c r="AA263" s="37">
        <f t="shared" si="283"/>
        <v>0</v>
      </c>
      <c r="AB263" s="37">
        <f t="shared" si="284"/>
        <v>0</v>
      </c>
      <c r="AC263" s="37" t="s">
        <v>770</v>
      </c>
      <c r="AD263" s="37">
        <v>3</v>
      </c>
      <c r="AE263" s="37">
        <f t="shared" si="285"/>
        <v>0.30000000000000004</v>
      </c>
      <c r="AF263" s="37">
        <v>2</v>
      </c>
      <c r="AG263" s="37">
        <v>5</v>
      </c>
      <c r="AH263" s="37">
        <f t="shared" si="286"/>
        <v>9.6718749999999999E-3</v>
      </c>
      <c r="AI263" s="37">
        <f t="shared" si="287"/>
        <v>0.30967187500000004</v>
      </c>
      <c r="AJ263" s="42">
        <v>1.9653339999999999</v>
      </c>
      <c r="AK263" s="37">
        <f>+OF!$Q$23</f>
        <v>4.4590934459805422E-2</v>
      </c>
      <c r="AL263" s="40">
        <f t="shared" si="288"/>
        <v>44.590934459805425</v>
      </c>
      <c r="AM263" s="40">
        <f>+AJ263/Caudales!$X$7*'DISTRIBUCION DE CAUDALES'!AL263</f>
        <v>6.4247912132157827</v>
      </c>
      <c r="AN263" s="37">
        <f>+Caudales!$U$9*1000</f>
        <v>1.431451612903226</v>
      </c>
      <c r="AO263" s="37">
        <f>+AJ263/Caudales!$X$7*'DISTRIBUCION DE CAUDALES'!AN263</f>
        <v>0.20624770160433045</v>
      </c>
      <c r="AP263" s="37">
        <f t="shared" si="289"/>
        <v>6.2185435116114522</v>
      </c>
      <c r="AQ263" s="114">
        <f t="shared" si="291"/>
        <v>5.908871636611452</v>
      </c>
      <c r="AR263" s="115">
        <f t="shared" si="292"/>
        <v>0.95020186408251839</v>
      </c>
      <c r="AS263" s="50">
        <f t="shared" si="276"/>
        <v>0.30967187500000004</v>
      </c>
      <c r="AT263" s="119">
        <f>+AT262+AS263</f>
        <v>1.4070630787037037</v>
      </c>
      <c r="AU263" s="40">
        <f t="shared" si="290"/>
        <v>4.501808557907748</v>
      </c>
      <c r="AV263" s="222" t="str">
        <f t="shared" si="293"/>
        <v>La Fuente SI tiene sufiencie oferta para usuarios futuros</v>
      </c>
    </row>
    <row r="264" spans="1:48" x14ac:dyDescent="0.2">
      <c r="A264" s="221"/>
      <c r="B264" s="37">
        <v>295</v>
      </c>
      <c r="C264" s="37" t="s">
        <v>771</v>
      </c>
      <c r="D264" s="37" t="s">
        <v>772</v>
      </c>
      <c r="E264" s="37" t="s">
        <v>58</v>
      </c>
      <c r="F264" s="37" t="s">
        <v>96</v>
      </c>
      <c r="G264" s="37">
        <v>0</v>
      </c>
      <c r="H264" s="99" t="s">
        <v>757</v>
      </c>
      <c r="I264" s="102" t="s">
        <v>682</v>
      </c>
      <c r="J264" s="105">
        <v>7</v>
      </c>
      <c r="K264" s="108" t="s">
        <v>60</v>
      </c>
      <c r="L264" s="37">
        <v>4995186.9822000004</v>
      </c>
      <c r="M264" s="37">
        <v>2284135.7801000001</v>
      </c>
      <c r="N264" s="37">
        <v>1716</v>
      </c>
      <c r="O264" s="37">
        <v>0</v>
      </c>
      <c r="P264" s="37">
        <v>0</v>
      </c>
      <c r="Q264" s="37">
        <v>50</v>
      </c>
      <c r="R264" s="37">
        <v>0</v>
      </c>
      <c r="S264" s="37">
        <v>0</v>
      </c>
      <c r="T264" s="37">
        <v>0</v>
      </c>
      <c r="U264" s="37">
        <v>0</v>
      </c>
      <c r="V264" s="37">
        <f t="shared" si="278"/>
        <v>0</v>
      </c>
      <c r="W264" s="37">
        <f t="shared" si="279"/>
        <v>0</v>
      </c>
      <c r="X264" s="37">
        <f t="shared" si="280"/>
        <v>1.1574074074074073E-2</v>
      </c>
      <c r="Y264" s="37">
        <f t="shared" si="281"/>
        <v>0</v>
      </c>
      <c r="Z264" s="37">
        <f t="shared" si="282"/>
        <v>0</v>
      </c>
      <c r="AA264" s="37">
        <f t="shared" si="283"/>
        <v>0</v>
      </c>
      <c r="AB264" s="37">
        <f t="shared" si="284"/>
        <v>0</v>
      </c>
      <c r="AC264" s="37" t="s">
        <v>73</v>
      </c>
      <c r="AD264" s="37">
        <v>3</v>
      </c>
      <c r="AE264" s="37">
        <f t="shared" si="285"/>
        <v>0.30000000000000004</v>
      </c>
      <c r="AF264" s="37">
        <v>1</v>
      </c>
      <c r="AG264" s="37">
        <v>20</v>
      </c>
      <c r="AH264" s="37">
        <f t="shared" si="286"/>
        <v>2.3642361111111111E-2</v>
      </c>
      <c r="AI264" s="37">
        <f t="shared" si="287"/>
        <v>0.33521643518518524</v>
      </c>
      <c r="AJ264" s="42">
        <v>1.9653339999999999</v>
      </c>
      <c r="AK264" s="37">
        <f>+OF!$Q$23</f>
        <v>4.4590934459805422E-2</v>
      </c>
      <c r="AL264" s="40">
        <f t="shared" si="288"/>
        <v>44.590934459805425</v>
      </c>
      <c r="AM264" s="40">
        <f>+AJ264/Caudales!$X$7*'DISTRIBUCION DE CAUDALES'!AL264</f>
        <v>6.4247912132157827</v>
      </c>
      <c r="AN264" s="37">
        <f>+Caudales!$U$9*1000</f>
        <v>1.431451612903226</v>
      </c>
      <c r="AO264" s="37">
        <f>+AJ264/Caudales!$X$7*'DISTRIBUCION DE CAUDALES'!AN264</f>
        <v>0.20624770160433045</v>
      </c>
      <c r="AP264" s="37">
        <f t="shared" si="289"/>
        <v>6.2185435116114522</v>
      </c>
      <c r="AQ264" s="114">
        <f t="shared" si="291"/>
        <v>5.8833270764262666</v>
      </c>
      <c r="AR264" s="115">
        <f t="shared" si="292"/>
        <v>0.94609405971683569</v>
      </c>
      <c r="AS264" s="50">
        <f t="shared" si="276"/>
        <v>0.33521643518518524</v>
      </c>
      <c r="AT264" s="119">
        <f>+AT263+AS264</f>
        <v>1.7422795138888889</v>
      </c>
      <c r="AU264" s="40">
        <f t="shared" si="290"/>
        <v>4.1410475625373779</v>
      </c>
      <c r="AV264" s="222" t="str">
        <f t="shared" si="293"/>
        <v>La Fuente SI tiene sufiencie oferta para usuarios futuros</v>
      </c>
    </row>
    <row r="265" spans="1:48" x14ac:dyDescent="0.2">
      <c r="A265" s="221"/>
      <c r="B265" s="37">
        <v>301</v>
      </c>
      <c r="C265" s="37" t="s">
        <v>773</v>
      </c>
      <c r="D265" s="37" t="s">
        <v>774</v>
      </c>
      <c r="E265" s="37" t="s">
        <v>58</v>
      </c>
      <c r="F265" s="37" t="s">
        <v>775</v>
      </c>
      <c r="G265" s="37">
        <v>0</v>
      </c>
      <c r="H265" s="99" t="s">
        <v>757</v>
      </c>
      <c r="I265" s="102" t="s">
        <v>682</v>
      </c>
      <c r="J265" s="105">
        <v>8</v>
      </c>
      <c r="K265" s="108" t="s">
        <v>60</v>
      </c>
      <c r="L265" s="37">
        <v>4995083.8836000003</v>
      </c>
      <c r="M265" s="37">
        <v>2284044.0902</v>
      </c>
      <c r="N265" s="37">
        <v>1723</v>
      </c>
      <c r="O265" s="37">
        <v>0</v>
      </c>
      <c r="P265" s="37">
        <v>0</v>
      </c>
      <c r="Q265" s="37">
        <v>0</v>
      </c>
      <c r="R265" s="37">
        <v>0</v>
      </c>
      <c r="S265" s="37">
        <v>0</v>
      </c>
      <c r="T265" s="37">
        <v>0</v>
      </c>
      <c r="U265" s="37">
        <v>0</v>
      </c>
      <c r="V265" s="37">
        <f t="shared" si="278"/>
        <v>0</v>
      </c>
      <c r="W265" s="37">
        <f t="shared" si="279"/>
        <v>0</v>
      </c>
      <c r="X265" s="37">
        <f t="shared" si="280"/>
        <v>0</v>
      </c>
      <c r="Y265" s="37">
        <f t="shared" si="281"/>
        <v>0</v>
      </c>
      <c r="Z265" s="37">
        <f t="shared" si="282"/>
        <v>0</v>
      </c>
      <c r="AA265" s="37">
        <f t="shared" si="283"/>
        <v>0</v>
      </c>
      <c r="AB265" s="37">
        <f t="shared" si="284"/>
        <v>0</v>
      </c>
      <c r="AC265" s="37" t="s">
        <v>776</v>
      </c>
      <c r="AD265" s="37">
        <v>6</v>
      </c>
      <c r="AE265" s="37">
        <f t="shared" si="285"/>
        <v>0.60000000000000009</v>
      </c>
      <c r="AF265" s="37">
        <v>5</v>
      </c>
      <c r="AG265" s="37">
        <v>5</v>
      </c>
      <c r="AH265" s="37">
        <f t="shared" si="286"/>
        <v>1.6119791666666668E-2</v>
      </c>
      <c r="AI265" s="37">
        <f t="shared" si="287"/>
        <v>0.61611979166666675</v>
      </c>
      <c r="AJ265" s="42">
        <v>1.9653339999999999</v>
      </c>
      <c r="AK265" s="37">
        <f>+OF!$Q$23</f>
        <v>4.4590934459805422E-2</v>
      </c>
      <c r="AL265" s="40">
        <f t="shared" si="288"/>
        <v>44.590934459805425</v>
      </c>
      <c r="AM265" s="40">
        <f>+AJ265/Caudales!$X$7*'DISTRIBUCION DE CAUDALES'!AL265</f>
        <v>6.4247912132157827</v>
      </c>
      <c r="AN265" s="37">
        <f>+Caudales!$U$9*1000</f>
        <v>1.431451612903226</v>
      </c>
      <c r="AO265" s="37">
        <f>+AJ265/Caudales!$X$7*'DISTRIBUCION DE CAUDALES'!AN265</f>
        <v>0.20624770160433045</v>
      </c>
      <c r="AP265" s="37">
        <f t="shared" si="289"/>
        <v>6.2185435116114522</v>
      </c>
      <c r="AQ265" s="114">
        <f t="shared" si="291"/>
        <v>5.6024237199447855</v>
      </c>
      <c r="AR265" s="115">
        <f t="shared" si="292"/>
        <v>0.90092217084012849</v>
      </c>
      <c r="AS265" s="50">
        <f t="shared" si="276"/>
        <v>0.61611979166666675</v>
      </c>
      <c r="AT265" s="119">
        <f>+AS265+AT264</f>
        <v>2.3583993055555554</v>
      </c>
      <c r="AU265" s="40">
        <f t="shared" si="290"/>
        <v>3.2440244143892301</v>
      </c>
      <c r="AV265" s="222" t="str">
        <f t="shared" si="293"/>
        <v>La Fuente SI tiene sufiencie oferta para usuarios futuros</v>
      </c>
    </row>
    <row r="266" spans="1:48" x14ac:dyDescent="0.2">
      <c r="A266" s="221"/>
      <c r="B266" s="37">
        <v>302</v>
      </c>
      <c r="C266" s="37" t="s">
        <v>777</v>
      </c>
      <c r="D266" s="37" t="s">
        <v>778</v>
      </c>
      <c r="E266" s="37" t="s">
        <v>58</v>
      </c>
      <c r="F266" s="37" t="s">
        <v>116</v>
      </c>
      <c r="G266" s="37">
        <v>0</v>
      </c>
      <c r="H266" s="99" t="s">
        <v>757</v>
      </c>
      <c r="I266" s="102" t="s">
        <v>682</v>
      </c>
      <c r="J266" s="105">
        <v>9</v>
      </c>
      <c r="K266" s="108" t="s">
        <v>60</v>
      </c>
      <c r="L266" s="37">
        <v>4995083.8836000003</v>
      </c>
      <c r="M266" s="37">
        <v>2284044.0902</v>
      </c>
      <c r="N266" s="37">
        <v>1723</v>
      </c>
      <c r="O266" s="37">
        <v>0</v>
      </c>
      <c r="P266" s="37">
        <v>0</v>
      </c>
      <c r="Q266" s="37">
        <v>0</v>
      </c>
      <c r="R266" s="37">
        <v>0</v>
      </c>
      <c r="S266" s="37">
        <v>0</v>
      </c>
      <c r="T266" s="37">
        <v>0</v>
      </c>
      <c r="U266" s="37">
        <v>0</v>
      </c>
      <c r="V266" s="37">
        <f t="shared" si="278"/>
        <v>0</v>
      </c>
      <c r="W266" s="37">
        <f t="shared" si="279"/>
        <v>0</v>
      </c>
      <c r="X266" s="37">
        <f t="shared" si="280"/>
        <v>0</v>
      </c>
      <c r="Y266" s="37">
        <f t="shared" si="281"/>
        <v>0</v>
      </c>
      <c r="Z266" s="37">
        <f t="shared" si="282"/>
        <v>0</v>
      </c>
      <c r="AA266" s="37">
        <f t="shared" si="283"/>
        <v>0</v>
      </c>
      <c r="AB266" s="37">
        <f t="shared" si="284"/>
        <v>0</v>
      </c>
      <c r="AC266" s="37" t="s">
        <v>205</v>
      </c>
      <c r="AD266" s="37">
        <v>3</v>
      </c>
      <c r="AE266" s="37">
        <f t="shared" si="285"/>
        <v>0.30000000000000004</v>
      </c>
      <c r="AF266" s="37">
        <v>2</v>
      </c>
      <c r="AG266" s="37">
        <v>2</v>
      </c>
      <c r="AH266" s="37">
        <f t="shared" si="286"/>
        <v>6.447916666666666E-3</v>
      </c>
      <c r="AI266" s="37">
        <f t="shared" si="287"/>
        <v>0.30644791666666671</v>
      </c>
      <c r="AJ266" s="42">
        <v>1.9653339999999999</v>
      </c>
      <c r="AK266" s="37">
        <f>+OF!$Q$23</f>
        <v>4.4590934459805422E-2</v>
      </c>
      <c r="AL266" s="40">
        <f t="shared" si="288"/>
        <v>44.590934459805425</v>
      </c>
      <c r="AM266" s="40">
        <f>+AJ266/Caudales!$X$7*'DISTRIBUCION DE CAUDALES'!AL266</f>
        <v>6.4247912132157827</v>
      </c>
      <c r="AN266" s="37">
        <f>+Caudales!$U$9*1000</f>
        <v>1.431451612903226</v>
      </c>
      <c r="AO266" s="37">
        <f>+AJ266/Caudales!$X$7*'DISTRIBUCION DE CAUDALES'!AN266</f>
        <v>0.20624770160433045</v>
      </c>
      <c r="AP266" s="37">
        <f t="shared" si="289"/>
        <v>6.2185435116114522</v>
      </c>
      <c r="AQ266" s="114">
        <f t="shared" si="291"/>
        <v>5.9120955949447858</v>
      </c>
      <c r="AR266" s="115">
        <f t="shared" si="292"/>
        <v>0.9507203067576101</v>
      </c>
      <c r="AS266" s="50">
        <f t="shared" si="276"/>
        <v>0.30644791666666671</v>
      </c>
      <c r="AT266" s="119">
        <f>+AS266+AT265</f>
        <v>2.6648472222222219</v>
      </c>
      <c r="AU266" s="40">
        <f t="shared" si="290"/>
        <v>3.2472483727225638</v>
      </c>
      <c r="AV266" s="222" t="str">
        <f t="shared" si="293"/>
        <v>La Fuente SI tiene sufiencie oferta para usuarios futuros</v>
      </c>
    </row>
    <row r="267" spans="1:48" x14ac:dyDescent="0.2">
      <c r="A267" s="221"/>
      <c r="B267" s="37">
        <v>303</v>
      </c>
      <c r="C267" s="37" t="s">
        <v>779</v>
      </c>
      <c r="D267" s="37" t="s">
        <v>780</v>
      </c>
      <c r="E267" s="37" t="s">
        <v>58</v>
      </c>
      <c r="F267" s="37" t="s">
        <v>302</v>
      </c>
      <c r="G267" s="37">
        <v>0.08</v>
      </c>
      <c r="H267" s="99" t="s">
        <v>757</v>
      </c>
      <c r="I267" s="102" t="s">
        <v>682</v>
      </c>
      <c r="J267" s="105">
        <v>10</v>
      </c>
      <c r="K267" s="108" t="s">
        <v>60</v>
      </c>
      <c r="L267" s="37">
        <v>4995084.6129000001</v>
      </c>
      <c r="M267" s="37">
        <v>2284044.0885999999</v>
      </c>
      <c r="N267" s="37">
        <v>1723</v>
      </c>
      <c r="O267" s="37">
        <v>0</v>
      </c>
      <c r="P267" s="37">
        <v>0</v>
      </c>
      <c r="Q267" s="37">
        <v>0</v>
      </c>
      <c r="R267" s="37">
        <v>0</v>
      </c>
      <c r="S267" s="37">
        <v>0</v>
      </c>
      <c r="T267" s="37">
        <v>0</v>
      </c>
      <c r="U267" s="37">
        <v>0</v>
      </c>
      <c r="V267" s="37">
        <f t="shared" si="278"/>
        <v>0</v>
      </c>
      <c r="W267" s="37">
        <f t="shared" si="279"/>
        <v>0</v>
      </c>
      <c r="X267" s="37">
        <f t="shared" si="280"/>
        <v>0</v>
      </c>
      <c r="Y267" s="37">
        <f t="shared" si="281"/>
        <v>0</v>
      </c>
      <c r="Z267" s="37">
        <f t="shared" si="282"/>
        <v>0</v>
      </c>
      <c r="AA267" s="37">
        <f t="shared" si="283"/>
        <v>0</v>
      </c>
      <c r="AB267" s="37">
        <f t="shared" si="284"/>
        <v>0</v>
      </c>
      <c r="AC267" s="37" t="s">
        <v>73</v>
      </c>
      <c r="AD267" s="37">
        <v>8</v>
      </c>
      <c r="AE267" s="37">
        <f t="shared" si="285"/>
        <v>0.8</v>
      </c>
      <c r="AF267" s="37">
        <v>2</v>
      </c>
      <c r="AG267" s="37">
        <v>5</v>
      </c>
      <c r="AH267" s="37">
        <f t="shared" si="286"/>
        <v>9.6718749999999999E-3</v>
      </c>
      <c r="AI267" s="37">
        <f t="shared" si="287"/>
        <v>0.80967187500000004</v>
      </c>
      <c r="AJ267" s="42">
        <v>1.9653339999999999</v>
      </c>
      <c r="AK267" s="37">
        <f>+OF!$Q$23</f>
        <v>4.4590934459805422E-2</v>
      </c>
      <c r="AL267" s="40">
        <f t="shared" si="288"/>
        <v>44.590934459805425</v>
      </c>
      <c r="AM267" s="40">
        <f>+AJ267/Caudales!$X$7*'DISTRIBUCION DE CAUDALES'!AL267</f>
        <v>6.4247912132157827</v>
      </c>
      <c r="AN267" s="37">
        <f>+Caudales!$U$9*1000</f>
        <v>1.431451612903226</v>
      </c>
      <c r="AO267" s="37">
        <f>+AJ267/Caudales!$X$7*'DISTRIBUCION DE CAUDALES'!AN267</f>
        <v>0.20624770160433045</v>
      </c>
      <c r="AP267" s="37">
        <f t="shared" si="289"/>
        <v>6.2185435116114522</v>
      </c>
      <c r="AQ267" s="114">
        <f t="shared" si="291"/>
        <v>6.1385435116114522</v>
      </c>
      <c r="AR267" s="115">
        <f t="shared" si="292"/>
        <v>0.9871352512287449</v>
      </c>
      <c r="AS267" s="50">
        <f t="shared" si="276"/>
        <v>0.08</v>
      </c>
      <c r="AT267" s="119">
        <f>+AT266+AS267</f>
        <v>2.744847222222222</v>
      </c>
      <c r="AU267" s="40">
        <f t="shared" si="290"/>
        <v>3.3936962893892302</v>
      </c>
      <c r="AV267" s="222" t="str">
        <f t="shared" si="293"/>
        <v>La Fuente SI tiene sufiencie oferta para usuarios futuros</v>
      </c>
    </row>
    <row r="268" spans="1:48" ht="13.5" thickBot="1" x14ac:dyDescent="0.25">
      <c r="A268" s="207"/>
      <c r="B268" s="208">
        <v>431</v>
      </c>
      <c r="C268" s="208" t="s">
        <v>781</v>
      </c>
      <c r="D268" s="208" t="s">
        <v>782</v>
      </c>
      <c r="E268" s="208" t="s">
        <v>753</v>
      </c>
      <c r="F268" s="208" t="s">
        <v>51</v>
      </c>
      <c r="G268" s="208">
        <v>0.14699999999999999</v>
      </c>
      <c r="H268" s="153" t="s">
        <v>757</v>
      </c>
      <c r="I268" s="154" t="s">
        <v>682</v>
      </c>
      <c r="J268" s="155">
        <v>11</v>
      </c>
      <c r="K268" s="156" t="s">
        <v>60</v>
      </c>
      <c r="L268" s="208">
        <v>4995084.9192000004</v>
      </c>
      <c r="M268" s="208">
        <v>2284061.0717000002</v>
      </c>
      <c r="N268" s="208">
        <v>1717</v>
      </c>
      <c r="O268" s="208">
        <v>0</v>
      </c>
      <c r="P268" s="208">
        <v>0</v>
      </c>
      <c r="Q268" s="208">
        <v>0</v>
      </c>
      <c r="R268" s="208">
        <v>0</v>
      </c>
      <c r="S268" s="208">
        <v>0</v>
      </c>
      <c r="T268" s="208">
        <v>0</v>
      </c>
      <c r="U268" s="208">
        <v>0</v>
      </c>
      <c r="V268" s="208">
        <f t="shared" si="278"/>
        <v>0</v>
      </c>
      <c r="W268" s="208">
        <f t="shared" si="279"/>
        <v>0</v>
      </c>
      <c r="X268" s="208">
        <f t="shared" si="280"/>
        <v>0</v>
      </c>
      <c r="Y268" s="208">
        <f t="shared" si="281"/>
        <v>0</v>
      </c>
      <c r="Z268" s="208">
        <f t="shared" si="282"/>
        <v>0</v>
      </c>
      <c r="AA268" s="208">
        <f t="shared" si="283"/>
        <v>0</v>
      </c>
      <c r="AB268" s="208">
        <f t="shared" si="284"/>
        <v>0</v>
      </c>
      <c r="AC268" s="208" t="s">
        <v>58</v>
      </c>
      <c r="AD268" s="208">
        <v>0</v>
      </c>
      <c r="AE268" s="208">
        <f t="shared" si="285"/>
        <v>0</v>
      </c>
      <c r="AF268" s="208">
        <v>4</v>
      </c>
      <c r="AG268" s="208">
        <v>3</v>
      </c>
      <c r="AH268" s="208">
        <f t="shared" si="286"/>
        <v>1.1821180555555555E-2</v>
      </c>
      <c r="AI268" s="208">
        <f t="shared" si="287"/>
        <v>1.1821180555555555E-2</v>
      </c>
      <c r="AJ268" s="210">
        <v>1.9653339999999999</v>
      </c>
      <c r="AK268" s="208">
        <f>+OF!$Q$23</f>
        <v>4.4590934459805422E-2</v>
      </c>
      <c r="AL268" s="163">
        <f t="shared" si="288"/>
        <v>44.590934459805425</v>
      </c>
      <c r="AM268" s="163">
        <f>+AJ268/Caudales!$X$7*'DISTRIBUCION DE CAUDALES'!AL268</f>
        <v>6.4247912132157827</v>
      </c>
      <c r="AN268" s="208">
        <f>+Caudales!$U$9*1000</f>
        <v>1.431451612903226</v>
      </c>
      <c r="AO268" s="208">
        <f>+AJ268/Caudales!$X$7*'DISTRIBUCION DE CAUDALES'!AN268</f>
        <v>0.20624770160433045</v>
      </c>
      <c r="AP268" s="208">
        <f t="shared" si="289"/>
        <v>6.2185435116114522</v>
      </c>
      <c r="AQ268" s="159">
        <f t="shared" si="291"/>
        <v>6.2067223310558965</v>
      </c>
      <c r="AR268" s="160">
        <f t="shared" si="292"/>
        <v>0.99809904352466416</v>
      </c>
      <c r="AS268" s="161">
        <f t="shared" si="276"/>
        <v>1.1821180555555555E-2</v>
      </c>
      <c r="AT268" s="162">
        <f>+AS268+AT257</f>
        <v>2.852330439814815</v>
      </c>
      <c r="AU268" s="233">
        <f t="shared" si="290"/>
        <v>3.3543918912410815</v>
      </c>
      <c r="AV268" s="212" t="str">
        <f t="shared" si="293"/>
        <v>La Fuente SI tiene sufiencie oferta para usuarios futuros</v>
      </c>
    </row>
    <row r="269" spans="1:48" x14ac:dyDescent="0.2">
      <c r="A269" s="201"/>
      <c r="B269" s="202">
        <v>8</v>
      </c>
      <c r="C269" s="202" t="s">
        <v>783</v>
      </c>
      <c r="D269" s="202" t="s">
        <v>784</v>
      </c>
      <c r="E269" s="202" t="s">
        <v>785</v>
      </c>
      <c r="F269" s="202" t="s">
        <v>786</v>
      </c>
      <c r="G269" s="202">
        <v>0.21299999999999999</v>
      </c>
      <c r="H269" s="137" t="s">
        <v>787</v>
      </c>
      <c r="I269" s="138" t="s">
        <v>682</v>
      </c>
      <c r="J269" s="139">
        <v>1</v>
      </c>
      <c r="K269" s="140" t="s">
        <v>204</v>
      </c>
      <c r="L269" s="202">
        <v>4994631.2759999996</v>
      </c>
      <c r="M269" s="202">
        <v>2283690.4240999999</v>
      </c>
      <c r="N269" s="202">
        <v>0</v>
      </c>
      <c r="O269" s="202">
        <v>0</v>
      </c>
      <c r="P269" s="202">
        <v>0</v>
      </c>
      <c r="Q269" s="202">
        <v>20</v>
      </c>
      <c r="R269" s="202">
        <v>0</v>
      </c>
      <c r="S269" s="202">
        <v>0</v>
      </c>
      <c r="T269" s="202">
        <v>500</v>
      </c>
      <c r="U269" s="202">
        <v>0</v>
      </c>
      <c r="V269" s="202">
        <f t="shared" si="278"/>
        <v>0</v>
      </c>
      <c r="W269" s="202">
        <f t="shared" si="279"/>
        <v>0</v>
      </c>
      <c r="X269" s="202">
        <f t="shared" si="280"/>
        <v>4.6296296296296294E-3</v>
      </c>
      <c r="Y269" s="202">
        <f t="shared" si="281"/>
        <v>0</v>
      </c>
      <c r="Z269" s="202">
        <f t="shared" si="282"/>
        <v>0</v>
      </c>
      <c r="AA269" s="202">
        <f t="shared" si="283"/>
        <v>1.3888888888888888E-2</v>
      </c>
      <c r="AB269" s="202">
        <f t="shared" si="284"/>
        <v>0</v>
      </c>
      <c r="AC269" s="202" t="s">
        <v>73</v>
      </c>
      <c r="AD269" s="202">
        <v>0.5</v>
      </c>
      <c r="AE269" s="202">
        <f t="shared" si="285"/>
        <v>0.05</v>
      </c>
      <c r="AF269" s="202">
        <v>0</v>
      </c>
      <c r="AG269" s="202">
        <v>0</v>
      </c>
      <c r="AH269" s="202">
        <f t="shared" si="286"/>
        <v>0</v>
      </c>
      <c r="AI269" s="202">
        <f t="shared" si="287"/>
        <v>6.851851851851852E-2</v>
      </c>
      <c r="AJ269" s="202">
        <v>0.68102399999999996</v>
      </c>
      <c r="AK269" s="202">
        <f>+OF!$Q$23</f>
        <v>4.4590934459805422E-2</v>
      </c>
      <c r="AL269" s="147">
        <f t="shared" si="288"/>
        <v>44.590934459805425</v>
      </c>
      <c r="AM269" s="147">
        <f>+AJ269/Caudales!$X$7*'DISTRIBUCION DE CAUDALES'!AL269</f>
        <v>2.2263070863217473</v>
      </c>
      <c r="AN269" s="202">
        <f>+Caudales!$U$9*1000</f>
        <v>1.431451612903226</v>
      </c>
      <c r="AO269" s="202">
        <f>+AJ269/Caudales!$X$7*'DISTRIBUCION DE CAUDALES'!AN269</f>
        <v>7.1468582305800207E-2</v>
      </c>
      <c r="AP269" s="202">
        <f t="shared" si="289"/>
        <v>2.154838504015947</v>
      </c>
      <c r="AQ269" s="143">
        <f t="shared" si="291"/>
        <v>2.0863199854974286</v>
      </c>
      <c r="AR269" s="144">
        <f t="shared" si="292"/>
        <v>0.9682024808862375</v>
      </c>
      <c r="AS269" s="145">
        <f t="shared" si="276"/>
        <v>6.851851851851852E-2</v>
      </c>
      <c r="AT269" s="167">
        <f>+AS269</f>
        <v>6.851851851851852E-2</v>
      </c>
      <c r="AU269" s="147">
        <f t="shared" si="290"/>
        <v>2.0178014669789102</v>
      </c>
      <c r="AV269" s="206" t="str">
        <f t="shared" si="293"/>
        <v>La Fuente SI tiene sufiencie oferta para usuarios futuros</v>
      </c>
    </row>
    <row r="270" spans="1:48" x14ac:dyDescent="0.2">
      <c r="A270" s="221"/>
      <c r="B270" s="37">
        <v>9</v>
      </c>
      <c r="C270" s="37" t="s">
        <v>783</v>
      </c>
      <c r="D270" s="37" t="s">
        <v>788</v>
      </c>
      <c r="E270" s="37" t="s">
        <v>789</v>
      </c>
      <c r="F270" s="37" t="s">
        <v>116</v>
      </c>
      <c r="G270" s="37">
        <v>0</v>
      </c>
      <c r="H270" s="99" t="s">
        <v>787</v>
      </c>
      <c r="I270" s="102" t="s">
        <v>682</v>
      </c>
      <c r="J270" s="105">
        <v>2</v>
      </c>
      <c r="K270" s="108" t="s">
        <v>204</v>
      </c>
      <c r="L270" s="37">
        <v>4994579.6637000004</v>
      </c>
      <c r="M270" s="37">
        <v>2283717.4893</v>
      </c>
      <c r="N270" s="37">
        <v>1686.21</v>
      </c>
      <c r="O270" s="37">
        <v>0</v>
      </c>
      <c r="P270" s="37">
        <v>0</v>
      </c>
      <c r="Q270" s="37">
        <v>0</v>
      </c>
      <c r="R270" s="37">
        <v>0</v>
      </c>
      <c r="S270" s="37">
        <v>0</v>
      </c>
      <c r="T270" s="37">
        <v>0</v>
      </c>
      <c r="U270" s="37">
        <v>500</v>
      </c>
      <c r="V270" s="37">
        <f t="shared" si="278"/>
        <v>0</v>
      </c>
      <c r="W270" s="37">
        <f t="shared" si="279"/>
        <v>0</v>
      </c>
      <c r="X270" s="37">
        <f t="shared" si="280"/>
        <v>0</v>
      </c>
      <c r="Y270" s="37">
        <f t="shared" si="281"/>
        <v>0</v>
      </c>
      <c r="Z270" s="37">
        <f t="shared" si="282"/>
        <v>0</v>
      </c>
      <c r="AA270" s="37">
        <f t="shared" si="283"/>
        <v>0</v>
      </c>
      <c r="AB270" s="37">
        <f t="shared" si="284"/>
        <v>1.3888888888888888E-2</v>
      </c>
      <c r="AC270" s="37" t="s">
        <v>73</v>
      </c>
      <c r="AD270" s="37">
        <v>0.9</v>
      </c>
      <c r="AE270" s="37">
        <f t="shared" si="285"/>
        <v>9.0000000000000011E-2</v>
      </c>
      <c r="AF270" s="37">
        <v>3</v>
      </c>
      <c r="AG270" s="37">
        <v>0</v>
      </c>
      <c r="AH270" s="37">
        <f t="shared" si="286"/>
        <v>6.447916666666666E-3</v>
      </c>
      <c r="AI270" s="37">
        <f t="shared" si="287"/>
        <v>0.11033680555555556</v>
      </c>
      <c r="AJ270" s="37">
        <v>0.68102399999999996</v>
      </c>
      <c r="AK270" s="37">
        <f>+OF!$Q$23</f>
        <v>4.4590934459805422E-2</v>
      </c>
      <c r="AL270" s="40">
        <f t="shared" si="288"/>
        <v>44.590934459805425</v>
      </c>
      <c r="AM270" s="40">
        <f>+AJ270/Caudales!$X$7*'DISTRIBUCION DE CAUDALES'!AL270</f>
        <v>2.2263070863217473</v>
      </c>
      <c r="AN270" s="37">
        <f>+Caudales!$U$9*1000</f>
        <v>1.431451612903226</v>
      </c>
      <c r="AO270" s="37">
        <f>+AJ270/Caudales!$X$7*'DISTRIBUCION DE CAUDALES'!AN270</f>
        <v>7.1468582305800207E-2</v>
      </c>
      <c r="AP270" s="37">
        <f t="shared" si="289"/>
        <v>2.154838504015947</v>
      </c>
      <c r="AQ270" s="131">
        <f t="shared" si="291"/>
        <v>2.0445016984603916</v>
      </c>
      <c r="AR270" s="173">
        <f t="shared" si="292"/>
        <v>0.94879578894199168</v>
      </c>
      <c r="AS270" s="50">
        <f t="shared" si="276"/>
        <v>0.11033680555555556</v>
      </c>
      <c r="AT270" s="119">
        <f>+AS270+AT269</f>
        <v>0.17885532407407406</v>
      </c>
      <c r="AU270" s="40">
        <f t="shared" si="290"/>
        <v>1.8656463743863176</v>
      </c>
      <c r="AV270" s="225" t="str">
        <f t="shared" si="293"/>
        <v>La Fuente SI tiene sufiencie oferta para usuarios futuros</v>
      </c>
    </row>
    <row r="271" spans="1:48" x14ac:dyDescent="0.2">
      <c r="A271" s="221"/>
      <c r="B271" s="37">
        <v>43</v>
      </c>
      <c r="C271" s="37" t="s">
        <v>754</v>
      </c>
      <c r="D271" s="37" t="s">
        <v>790</v>
      </c>
      <c r="E271" s="37" t="s">
        <v>791</v>
      </c>
      <c r="F271" s="37" t="s">
        <v>116</v>
      </c>
      <c r="G271" s="37">
        <v>0</v>
      </c>
      <c r="H271" s="99" t="s">
        <v>787</v>
      </c>
      <c r="I271" s="102" t="s">
        <v>682</v>
      </c>
      <c r="J271" s="105">
        <v>3</v>
      </c>
      <c r="K271" s="108" t="s">
        <v>204</v>
      </c>
      <c r="L271" s="37">
        <v>4994412.6008000001</v>
      </c>
      <c r="M271" s="37">
        <v>2283613.9482</v>
      </c>
      <c r="N271" s="37">
        <v>1535</v>
      </c>
      <c r="O271" s="37">
        <v>0</v>
      </c>
      <c r="P271" s="37">
        <v>0</v>
      </c>
      <c r="Q271" s="37">
        <v>0</v>
      </c>
      <c r="R271" s="37">
        <v>0</v>
      </c>
      <c r="S271" s="37">
        <v>0</v>
      </c>
      <c r="T271" s="37">
        <v>0</v>
      </c>
      <c r="U271" s="37">
        <v>0</v>
      </c>
      <c r="V271" s="37">
        <f t="shared" si="278"/>
        <v>0</v>
      </c>
      <c r="W271" s="37">
        <f t="shared" si="279"/>
        <v>0</v>
      </c>
      <c r="X271" s="37">
        <f t="shared" si="280"/>
        <v>0</v>
      </c>
      <c r="Y271" s="37">
        <f t="shared" si="281"/>
        <v>0</v>
      </c>
      <c r="Z271" s="37">
        <f t="shared" si="282"/>
        <v>0</v>
      </c>
      <c r="AA271" s="37">
        <f t="shared" si="283"/>
        <v>0</v>
      </c>
      <c r="AB271" s="37">
        <f t="shared" si="284"/>
        <v>0</v>
      </c>
      <c r="AC271" s="37" t="s">
        <v>73</v>
      </c>
      <c r="AD271" s="37">
        <v>2</v>
      </c>
      <c r="AE271" s="37">
        <f t="shared" si="285"/>
        <v>0.2</v>
      </c>
      <c r="AF271" s="37">
        <v>0</v>
      </c>
      <c r="AG271" s="37">
        <v>0</v>
      </c>
      <c r="AH271" s="37">
        <f t="shared" si="286"/>
        <v>0</v>
      </c>
      <c r="AI271" s="37">
        <f t="shared" si="287"/>
        <v>0.2</v>
      </c>
      <c r="AJ271" s="42">
        <v>0.68102399999999996</v>
      </c>
      <c r="AK271" s="37">
        <f>+OF!$Q$23</f>
        <v>4.4590934459805422E-2</v>
      </c>
      <c r="AL271" s="40">
        <f t="shared" si="288"/>
        <v>44.590934459805425</v>
      </c>
      <c r="AM271" s="40">
        <f>+AJ271/Caudales!$X$7*'DISTRIBUCION DE CAUDALES'!AL271</f>
        <v>2.2263070863217473</v>
      </c>
      <c r="AN271" s="37">
        <f>+Caudales!$U$9*1000</f>
        <v>1.431451612903226</v>
      </c>
      <c r="AO271" s="37">
        <f>+AJ271/Caudales!$X$7*'DISTRIBUCION DE CAUDALES'!AN271</f>
        <v>7.1468582305800207E-2</v>
      </c>
      <c r="AP271" s="37">
        <f t="shared" si="289"/>
        <v>2.154838504015947</v>
      </c>
      <c r="AQ271" s="131">
        <f t="shared" si="291"/>
        <v>2.0548385040159469</v>
      </c>
      <c r="AR271" s="173">
        <f t="shared" si="292"/>
        <v>0.95359280994207629</v>
      </c>
      <c r="AS271" s="50">
        <v>0.1</v>
      </c>
      <c r="AT271" s="119">
        <f>+AS271+AT270</f>
        <v>0.2788553240740741</v>
      </c>
      <c r="AU271" s="40">
        <f t="shared" si="290"/>
        <v>1.7759831799418728</v>
      </c>
      <c r="AV271" s="225" t="str">
        <f t="shared" si="293"/>
        <v>La Fuente SI tiene sufiencie oferta para usuarios futuros</v>
      </c>
    </row>
    <row r="272" spans="1:48" x14ac:dyDescent="0.2">
      <c r="A272" s="221"/>
      <c r="B272" s="37">
        <v>60</v>
      </c>
      <c r="C272" s="37" t="s">
        <v>792</v>
      </c>
      <c r="D272" s="37" t="s">
        <v>793</v>
      </c>
      <c r="E272" s="37" t="s">
        <v>794</v>
      </c>
      <c r="F272" s="37" t="s">
        <v>113</v>
      </c>
      <c r="G272" s="37">
        <v>0</v>
      </c>
      <c r="H272" s="99" t="s">
        <v>787</v>
      </c>
      <c r="I272" s="102" t="s">
        <v>682</v>
      </c>
      <c r="J272" s="105">
        <v>4</v>
      </c>
      <c r="K272" s="108" t="s">
        <v>60</v>
      </c>
      <c r="L272" s="37">
        <v>4994895.1593000004</v>
      </c>
      <c r="M272" s="37">
        <v>2283772.2974</v>
      </c>
      <c r="N272" s="37">
        <v>1732.89</v>
      </c>
      <c r="O272" s="37">
        <v>0</v>
      </c>
      <c r="P272" s="37">
        <v>0</v>
      </c>
      <c r="Q272" s="37">
        <v>2</v>
      </c>
      <c r="R272" s="37">
        <v>0</v>
      </c>
      <c r="S272" s="37">
        <v>0</v>
      </c>
      <c r="T272" s="37">
        <v>0</v>
      </c>
      <c r="U272" s="37">
        <v>0</v>
      </c>
      <c r="V272" s="37">
        <f t="shared" si="278"/>
        <v>0</v>
      </c>
      <c r="W272" s="37">
        <f t="shared" si="279"/>
        <v>0</v>
      </c>
      <c r="X272" s="37">
        <f t="shared" si="280"/>
        <v>4.6296296296296298E-4</v>
      </c>
      <c r="Y272" s="37">
        <f t="shared" si="281"/>
        <v>0</v>
      </c>
      <c r="Z272" s="37">
        <f t="shared" si="282"/>
        <v>0</v>
      </c>
      <c r="AA272" s="37">
        <f t="shared" si="283"/>
        <v>0</v>
      </c>
      <c r="AB272" s="37">
        <f t="shared" si="284"/>
        <v>0</v>
      </c>
      <c r="AC272" s="37" t="s">
        <v>795</v>
      </c>
      <c r="AD272" s="37">
        <v>6</v>
      </c>
      <c r="AE272" s="37">
        <f t="shared" si="285"/>
        <v>0.60000000000000009</v>
      </c>
      <c r="AF272" s="37">
        <v>1</v>
      </c>
      <c r="AG272" s="37">
        <v>8</v>
      </c>
      <c r="AH272" s="37">
        <f t="shared" si="286"/>
        <v>1.0746527777777778E-2</v>
      </c>
      <c r="AI272" s="37">
        <f t="shared" si="287"/>
        <v>0.61120949074074082</v>
      </c>
      <c r="AJ272" s="42">
        <v>0.68102399999999996</v>
      </c>
      <c r="AK272" s="37">
        <f>+OF!$Q$23</f>
        <v>4.4590934459805422E-2</v>
      </c>
      <c r="AL272" s="40">
        <f t="shared" si="288"/>
        <v>44.590934459805425</v>
      </c>
      <c r="AM272" s="40">
        <f>+AJ272/Caudales!$X$7*'DISTRIBUCION DE CAUDALES'!AL272</f>
        <v>2.2263070863217473</v>
      </c>
      <c r="AN272" s="37">
        <f>+Caudales!$U$9*1000</f>
        <v>1.431451612903226</v>
      </c>
      <c r="AO272" s="37">
        <f>+AJ272/Caudales!$X$7*'DISTRIBUCION DE CAUDALES'!AN272</f>
        <v>7.1468582305800207E-2</v>
      </c>
      <c r="AP272" s="37">
        <f t="shared" si="289"/>
        <v>2.154838504015947</v>
      </c>
      <c r="AQ272" s="131">
        <f t="shared" si="291"/>
        <v>2.0548385040159469</v>
      </c>
      <c r="AR272" s="173">
        <f t="shared" si="292"/>
        <v>0.95359280994207629</v>
      </c>
      <c r="AS272" s="50">
        <v>0.1</v>
      </c>
      <c r="AT272" s="119">
        <f t="shared" ref="AT272:AT283" si="294">+AS272+AT271</f>
        <v>0.37885532407407407</v>
      </c>
      <c r="AU272" s="40">
        <f t="shared" si="290"/>
        <v>1.675983179941873</v>
      </c>
      <c r="AV272" s="225" t="str">
        <f t="shared" si="293"/>
        <v>La Fuente SI tiene sufiencie oferta para usuarios futuros</v>
      </c>
    </row>
    <row r="273" spans="1:61" ht="12" customHeight="1" x14ac:dyDescent="0.2">
      <c r="A273" s="221"/>
      <c r="B273" s="37">
        <v>63</v>
      </c>
      <c r="C273" s="37" t="s">
        <v>796</v>
      </c>
      <c r="D273" s="37" t="s">
        <v>714</v>
      </c>
      <c r="E273" s="37" t="s">
        <v>797</v>
      </c>
      <c r="F273" s="37" t="s">
        <v>116</v>
      </c>
      <c r="G273" s="37">
        <v>0</v>
      </c>
      <c r="H273" s="99" t="s">
        <v>787</v>
      </c>
      <c r="I273" s="102" t="s">
        <v>682</v>
      </c>
      <c r="J273" s="105">
        <v>5</v>
      </c>
      <c r="K273" s="108" t="s">
        <v>60</v>
      </c>
      <c r="L273" s="37">
        <v>4994579.6637000004</v>
      </c>
      <c r="M273" s="37">
        <v>2283717.4893</v>
      </c>
      <c r="N273" s="37">
        <v>1686.21</v>
      </c>
      <c r="O273" s="37">
        <v>0</v>
      </c>
      <c r="P273" s="37">
        <v>0</v>
      </c>
      <c r="Q273" s="37">
        <v>0</v>
      </c>
      <c r="R273" s="37">
        <v>0</v>
      </c>
      <c r="S273" s="37">
        <v>0</v>
      </c>
      <c r="T273" s="37">
        <v>10</v>
      </c>
      <c r="U273" s="37">
        <v>0</v>
      </c>
      <c r="V273" s="37">
        <f t="shared" si="278"/>
        <v>0</v>
      </c>
      <c r="W273" s="37">
        <f t="shared" si="279"/>
        <v>0</v>
      </c>
      <c r="X273" s="37">
        <f t="shared" si="280"/>
        <v>0</v>
      </c>
      <c r="Y273" s="37">
        <f t="shared" si="281"/>
        <v>0</v>
      </c>
      <c r="Z273" s="37">
        <f t="shared" si="282"/>
        <v>0</v>
      </c>
      <c r="AA273" s="37">
        <f t="shared" si="283"/>
        <v>2.7777777777777778E-4</v>
      </c>
      <c r="AB273" s="37">
        <f t="shared" si="284"/>
        <v>0</v>
      </c>
      <c r="AC273" s="37" t="s">
        <v>205</v>
      </c>
      <c r="AD273" s="37">
        <v>3</v>
      </c>
      <c r="AE273" s="37">
        <f t="shared" si="285"/>
        <v>0.30000000000000004</v>
      </c>
      <c r="AF273" s="37">
        <v>2</v>
      </c>
      <c r="AG273" s="37">
        <v>2</v>
      </c>
      <c r="AH273" s="37">
        <f t="shared" si="286"/>
        <v>6.447916666666666E-3</v>
      </c>
      <c r="AI273" s="37">
        <f t="shared" si="287"/>
        <v>0.30672569444444447</v>
      </c>
      <c r="AJ273" s="42">
        <v>0.68102399999999996</v>
      </c>
      <c r="AK273" s="37">
        <f>+OF!$Q$23</f>
        <v>4.4590934459805422E-2</v>
      </c>
      <c r="AL273" s="40">
        <f t="shared" si="288"/>
        <v>44.590934459805425</v>
      </c>
      <c r="AM273" s="40">
        <f>+AJ273/Caudales!$X$7*'DISTRIBUCION DE CAUDALES'!AL273</f>
        <v>2.2263070863217473</v>
      </c>
      <c r="AN273" s="37">
        <f>+Caudales!$U$9*1000</f>
        <v>1.431451612903226</v>
      </c>
      <c r="AO273" s="37">
        <f>+AJ273/Caudales!$X$7*'DISTRIBUCION DE CAUDALES'!AN273</f>
        <v>7.1468582305800207E-2</v>
      </c>
      <c r="AP273" s="37">
        <f t="shared" si="289"/>
        <v>2.154838504015947</v>
      </c>
      <c r="AQ273" s="131">
        <f t="shared" si="291"/>
        <v>2.0548385040159469</v>
      </c>
      <c r="AR273" s="173">
        <f t="shared" si="292"/>
        <v>0.95359280994207629</v>
      </c>
      <c r="AS273" s="50">
        <v>0.1</v>
      </c>
      <c r="AT273" s="119">
        <f t="shared" si="294"/>
        <v>0.47885532407407405</v>
      </c>
      <c r="AU273" s="40">
        <f t="shared" si="290"/>
        <v>1.5759831799418729</v>
      </c>
      <c r="AV273" s="225" t="str">
        <f t="shared" si="293"/>
        <v>La Fuente SI tiene sufiencie oferta para usuarios futuros</v>
      </c>
    </row>
    <row r="274" spans="1:61" x14ac:dyDescent="0.2">
      <c r="A274" s="221"/>
      <c r="B274" s="37">
        <v>69</v>
      </c>
      <c r="C274" s="37" t="s">
        <v>798</v>
      </c>
      <c r="D274" s="37" t="s">
        <v>799</v>
      </c>
      <c r="E274" s="37" t="s">
        <v>800</v>
      </c>
      <c r="F274" s="37" t="s">
        <v>113</v>
      </c>
      <c r="G274" s="37">
        <v>0</v>
      </c>
      <c r="H274" s="99" t="s">
        <v>787</v>
      </c>
      <c r="I274" s="102" t="s">
        <v>682</v>
      </c>
      <c r="J274" s="105">
        <v>6</v>
      </c>
      <c r="K274" s="108" t="s">
        <v>204</v>
      </c>
      <c r="L274" s="37">
        <v>4994579.6637000004</v>
      </c>
      <c r="M274" s="37">
        <v>2283717.4893</v>
      </c>
      <c r="N274" s="37">
        <v>1686.21</v>
      </c>
      <c r="O274" s="37">
        <v>0</v>
      </c>
      <c r="P274" s="37">
        <v>0</v>
      </c>
      <c r="Q274" s="37">
        <v>0</v>
      </c>
      <c r="R274" s="37">
        <v>0</v>
      </c>
      <c r="S274" s="37">
        <v>0</v>
      </c>
      <c r="T274" s="37">
        <v>0</v>
      </c>
      <c r="U274" s="37">
        <v>200</v>
      </c>
      <c r="V274" s="37">
        <f t="shared" si="278"/>
        <v>0</v>
      </c>
      <c r="W274" s="37">
        <f t="shared" si="279"/>
        <v>0</v>
      </c>
      <c r="X274" s="37">
        <f t="shared" si="280"/>
        <v>0</v>
      </c>
      <c r="Y274" s="37">
        <f t="shared" si="281"/>
        <v>0</v>
      </c>
      <c r="Z274" s="37">
        <f t="shared" si="282"/>
        <v>0</v>
      </c>
      <c r="AA274" s="37">
        <f t="shared" si="283"/>
        <v>0</v>
      </c>
      <c r="AB274" s="37">
        <f t="shared" si="284"/>
        <v>5.5555555555555549E-3</v>
      </c>
      <c r="AC274" s="37" t="s">
        <v>801</v>
      </c>
      <c r="AD274" s="37">
        <v>0</v>
      </c>
      <c r="AE274" s="37">
        <f t="shared" si="285"/>
        <v>0</v>
      </c>
      <c r="AF274" s="37">
        <v>2</v>
      </c>
      <c r="AG274" s="37">
        <v>4</v>
      </c>
      <c r="AH274" s="37">
        <f t="shared" si="286"/>
        <v>8.5972222222222214E-3</v>
      </c>
      <c r="AI274" s="37">
        <f t="shared" si="287"/>
        <v>1.4152777777777776E-2</v>
      </c>
      <c r="AJ274" s="42">
        <v>0.68102399999999996</v>
      </c>
      <c r="AK274" s="42">
        <f>+OF!$Q$23</f>
        <v>4.4590934459805422E-2</v>
      </c>
      <c r="AL274" s="40">
        <f t="shared" si="288"/>
        <v>44.590934459805425</v>
      </c>
      <c r="AM274" s="40">
        <f>+AJ274/Caudales!$X$7*'DISTRIBUCION DE CAUDALES'!AL274</f>
        <v>2.2263070863217473</v>
      </c>
      <c r="AN274" s="37">
        <f>+Caudales!$U$9*1000</f>
        <v>1.431451612903226</v>
      </c>
      <c r="AO274" s="37">
        <f>+AJ274/Caudales!$X$7*'DISTRIBUCION DE CAUDALES'!AN274</f>
        <v>7.1468582305800207E-2</v>
      </c>
      <c r="AP274" s="37">
        <f t="shared" si="289"/>
        <v>2.154838504015947</v>
      </c>
      <c r="AQ274" s="131">
        <f t="shared" si="291"/>
        <v>2.1406857262381691</v>
      </c>
      <c r="AR274" s="173">
        <f t="shared" si="292"/>
        <v>0.99343209351819106</v>
      </c>
      <c r="AS274" s="50">
        <f>IF(G274=0,AI274,IF(AI274&lt;G274,AI274,G274))</f>
        <v>1.4152777777777776E-2</v>
      </c>
      <c r="AT274" s="119">
        <f t="shared" si="294"/>
        <v>0.49300810185185184</v>
      </c>
      <c r="AU274" s="40">
        <f t="shared" si="290"/>
        <v>1.6476776243863172</v>
      </c>
      <c r="AV274" s="225" t="str">
        <f t="shared" si="293"/>
        <v>La Fuente SI tiene sufiencie oferta para usuarios futuros</v>
      </c>
    </row>
    <row r="275" spans="1:61" x14ac:dyDescent="0.2">
      <c r="A275" s="221"/>
      <c r="B275" s="37">
        <v>71</v>
      </c>
      <c r="C275" s="37" t="s">
        <v>802</v>
      </c>
      <c r="D275" s="37" t="s">
        <v>799</v>
      </c>
      <c r="E275" s="37" t="s">
        <v>58</v>
      </c>
      <c r="F275" s="37" t="s">
        <v>58</v>
      </c>
      <c r="G275" s="37">
        <v>0</v>
      </c>
      <c r="H275" s="99" t="s">
        <v>787</v>
      </c>
      <c r="I275" s="102" t="s">
        <v>682</v>
      </c>
      <c r="J275" s="105">
        <v>7</v>
      </c>
      <c r="K275" s="108" t="s">
        <v>60</v>
      </c>
      <c r="L275" s="37">
        <v>4994577.1352000004</v>
      </c>
      <c r="M275" s="37">
        <v>2283935.2861000001</v>
      </c>
      <c r="N275" s="37">
        <v>1611.83</v>
      </c>
      <c r="O275" s="37">
        <v>0</v>
      </c>
      <c r="P275" s="37">
        <v>0</v>
      </c>
      <c r="Q275" s="37">
        <v>0</v>
      </c>
      <c r="R275" s="37">
        <v>0</v>
      </c>
      <c r="S275" s="37">
        <v>0</v>
      </c>
      <c r="T275" s="37">
        <v>0</v>
      </c>
      <c r="U275" s="37">
        <v>300</v>
      </c>
      <c r="V275" s="37">
        <f t="shared" si="278"/>
        <v>0</v>
      </c>
      <c r="W275" s="37">
        <f t="shared" si="279"/>
        <v>0</v>
      </c>
      <c r="X275" s="37">
        <f t="shared" si="280"/>
        <v>0</v>
      </c>
      <c r="Y275" s="37">
        <f t="shared" si="281"/>
        <v>0</v>
      </c>
      <c r="Z275" s="37">
        <f t="shared" si="282"/>
        <v>0</v>
      </c>
      <c r="AA275" s="37">
        <f t="shared" si="283"/>
        <v>0</v>
      </c>
      <c r="AB275" s="37">
        <f t="shared" si="284"/>
        <v>8.3333333333333332E-3</v>
      </c>
      <c r="AC275" s="37" t="s">
        <v>194</v>
      </c>
      <c r="AD275" s="37">
        <v>2</v>
      </c>
      <c r="AE275" s="37">
        <f t="shared" si="285"/>
        <v>0.2</v>
      </c>
      <c r="AF275" s="37">
        <v>4</v>
      </c>
      <c r="AG275" s="37">
        <v>12</v>
      </c>
      <c r="AH275" s="37">
        <f t="shared" si="286"/>
        <v>2.1493055555555557E-2</v>
      </c>
      <c r="AI275" s="37">
        <f t="shared" si="287"/>
        <v>0.2298263888888889</v>
      </c>
      <c r="AJ275" s="42">
        <v>0.68102399999999996</v>
      </c>
      <c r="AK275" s="42">
        <f>+OF!$Q$23</f>
        <v>4.4590934459805422E-2</v>
      </c>
      <c r="AL275" s="40">
        <f t="shared" si="288"/>
        <v>44.590934459805425</v>
      </c>
      <c r="AM275" s="40">
        <f>+AJ275/Caudales!$X$7*'DISTRIBUCION DE CAUDALES'!AL275</f>
        <v>2.2263070863217473</v>
      </c>
      <c r="AN275" s="37">
        <f>+Caudales!$U$9*1000</f>
        <v>1.431451612903226</v>
      </c>
      <c r="AO275" s="37">
        <f>+AJ275/Caudales!$X$7*'DISTRIBUCION DE CAUDALES'!AN275</f>
        <v>7.1468582305800207E-2</v>
      </c>
      <c r="AP275" s="37">
        <f t="shared" si="289"/>
        <v>2.154838504015947</v>
      </c>
      <c r="AQ275" s="131">
        <f t="shared" si="291"/>
        <v>2.0548385040159469</v>
      </c>
      <c r="AR275" s="173">
        <f t="shared" si="292"/>
        <v>0.95359280994207629</v>
      </c>
      <c r="AS275" s="50">
        <v>0.1</v>
      </c>
      <c r="AT275" s="119">
        <f t="shared" si="294"/>
        <v>0.59300810185185182</v>
      </c>
      <c r="AU275" s="40">
        <f t="shared" si="290"/>
        <v>1.4618304021640951</v>
      </c>
      <c r="AV275" s="225" t="str">
        <f t="shared" si="293"/>
        <v>La Fuente SI tiene sufiencie oferta para usuarios futuros</v>
      </c>
    </row>
    <row r="276" spans="1:61" x14ac:dyDescent="0.2">
      <c r="A276" s="221"/>
      <c r="B276" s="37">
        <v>91</v>
      </c>
      <c r="C276" s="37" t="s">
        <v>803</v>
      </c>
      <c r="D276" s="37" t="s">
        <v>804</v>
      </c>
      <c r="E276" s="37" t="s">
        <v>805</v>
      </c>
      <c r="F276" s="37" t="s">
        <v>806</v>
      </c>
      <c r="G276" s="37">
        <v>3.2000000000000001E-2</v>
      </c>
      <c r="H276" s="99" t="s">
        <v>787</v>
      </c>
      <c r="I276" s="102" t="s">
        <v>682</v>
      </c>
      <c r="J276" s="105">
        <v>8</v>
      </c>
      <c r="K276" s="108" t="s">
        <v>60</v>
      </c>
      <c r="L276" s="37">
        <v>4994579.6637000004</v>
      </c>
      <c r="M276" s="37">
        <v>2283717.4893</v>
      </c>
      <c r="N276" s="37">
        <v>1686.21</v>
      </c>
      <c r="O276" s="37">
        <v>0</v>
      </c>
      <c r="P276" s="37">
        <v>0</v>
      </c>
      <c r="Q276" s="37">
        <v>0</v>
      </c>
      <c r="R276" s="37">
        <v>0</v>
      </c>
      <c r="S276" s="37">
        <v>0</v>
      </c>
      <c r="T276" s="37">
        <v>0</v>
      </c>
      <c r="U276" s="37">
        <v>0</v>
      </c>
      <c r="V276" s="37">
        <f t="shared" si="278"/>
        <v>0</v>
      </c>
      <c r="W276" s="37">
        <f t="shared" si="279"/>
        <v>0</v>
      </c>
      <c r="X276" s="37">
        <f t="shared" si="280"/>
        <v>0</v>
      </c>
      <c r="Y276" s="37">
        <f t="shared" si="281"/>
        <v>0</v>
      </c>
      <c r="Z276" s="37">
        <f t="shared" si="282"/>
        <v>0</v>
      </c>
      <c r="AA276" s="37">
        <f t="shared" si="283"/>
        <v>0</v>
      </c>
      <c r="AB276" s="37">
        <f t="shared" si="284"/>
        <v>0</v>
      </c>
      <c r="AC276" s="37" t="s">
        <v>807</v>
      </c>
      <c r="AD276" s="37">
        <v>1.5</v>
      </c>
      <c r="AE276" s="37">
        <f t="shared" si="285"/>
        <v>0.15000000000000002</v>
      </c>
      <c r="AF276" s="37">
        <v>1</v>
      </c>
      <c r="AG276" s="37">
        <v>3</v>
      </c>
      <c r="AH276" s="37">
        <f t="shared" si="286"/>
        <v>5.3732638888888892E-3</v>
      </c>
      <c r="AI276" s="37">
        <f t="shared" si="287"/>
        <v>0.15537326388888892</v>
      </c>
      <c r="AJ276" s="42">
        <v>0.68102399999999996</v>
      </c>
      <c r="AK276" s="42">
        <f>+OF!$Q$23</f>
        <v>4.4590934459805422E-2</v>
      </c>
      <c r="AL276" s="40">
        <f t="shared" si="288"/>
        <v>44.590934459805425</v>
      </c>
      <c r="AM276" s="40">
        <f>+AJ276/Caudales!$X$7*'DISTRIBUCION DE CAUDALES'!AL276</f>
        <v>2.2263070863217473</v>
      </c>
      <c r="AN276" s="37">
        <f>+Caudales!$U$9*1000</f>
        <v>1.431451612903226</v>
      </c>
      <c r="AO276" s="37">
        <f>+AJ276/Caudales!$X$7*'DISTRIBUCION DE CAUDALES'!AN276</f>
        <v>7.1468582305800207E-2</v>
      </c>
      <c r="AP276" s="37">
        <f t="shared" si="289"/>
        <v>2.154838504015947</v>
      </c>
      <c r="AQ276" s="131">
        <f t="shared" si="291"/>
        <v>2.122838504015947</v>
      </c>
      <c r="AR276" s="173">
        <f t="shared" si="292"/>
        <v>0.98514969918146444</v>
      </c>
      <c r="AS276" s="50">
        <f>IF(G276=0,AI276,IF(AI276&lt;G276,AI276,G276))</f>
        <v>3.2000000000000001E-2</v>
      </c>
      <c r="AT276" s="119">
        <f t="shared" si="294"/>
        <v>0.62500810185185185</v>
      </c>
      <c r="AU276" s="40">
        <f t="shared" si="290"/>
        <v>1.4978304021640951</v>
      </c>
      <c r="AV276" s="225" t="str">
        <f t="shared" si="293"/>
        <v>La Fuente SI tiene sufiencie oferta para usuarios futuros</v>
      </c>
    </row>
    <row r="277" spans="1:61" x14ac:dyDescent="0.2">
      <c r="A277" s="221"/>
      <c r="B277" s="37">
        <v>92</v>
      </c>
      <c r="C277" s="37" t="s">
        <v>732</v>
      </c>
      <c r="D277" s="37" t="s">
        <v>808</v>
      </c>
      <c r="E277" s="37" t="s">
        <v>809</v>
      </c>
      <c r="F277" s="37" t="s">
        <v>96</v>
      </c>
      <c r="G277" s="37">
        <v>0</v>
      </c>
      <c r="H277" s="99" t="s">
        <v>787</v>
      </c>
      <c r="I277" s="102" t="s">
        <v>682</v>
      </c>
      <c r="J277" s="105">
        <v>9</v>
      </c>
      <c r="K277" s="108" t="s">
        <v>60</v>
      </c>
      <c r="L277" s="37">
        <v>4994561.2834999999</v>
      </c>
      <c r="M277" s="37">
        <v>2283532.7058999999</v>
      </c>
      <c r="N277" s="37">
        <v>1680.9</v>
      </c>
      <c r="O277" s="37">
        <v>0</v>
      </c>
      <c r="P277" s="37">
        <v>0</v>
      </c>
      <c r="Q277" s="37">
        <v>0</v>
      </c>
      <c r="R277" s="37">
        <v>0</v>
      </c>
      <c r="S277" s="37">
        <v>0</v>
      </c>
      <c r="T277" s="37">
        <v>0</v>
      </c>
      <c r="U277" s="37">
        <v>0</v>
      </c>
      <c r="V277" s="37">
        <f t="shared" si="278"/>
        <v>0</v>
      </c>
      <c r="W277" s="37">
        <f t="shared" si="279"/>
        <v>0</v>
      </c>
      <c r="X277" s="37">
        <f t="shared" si="280"/>
        <v>0</v>
      </c>
      <c r="Y277" s="37">
        <f t="shared" si="281"/>
        <v>0</v>
      </c>
      <c r="Z277" s="37">
        <f t="shared" si="282"/>
        <v>0</v>
      </c>
      <c r="AA277" s="37">
        <f t="shared" si="283"/>
        <v>0</v>
      </c>
      <c r="AB277" s="37">
        <f t="shared" si="284"/>
        <v>0</v>
      </c>
      <c r="AC277" s="37" t="s">
        <v>807</v>
      </c>
      <c r="AD277" s="37">
        <v>1.5</v>
      </c>
      <c r="AE277" s="37">
        <f t="shared" si="285"/>
        <v>0.15000000000000002</v>
      </c>
      <c r="AF277" s="37">
        <v>4</v>
      </c>
      <c r="AG277" s="37">
        <v>3</v>
      </c>
      <c r="AH277" s="37">
        <f t="shared" si="286"/>
        <v>1.1821180555555555E-2</v>
      </c>
      <c r="AI277" s="37">
        <f t="shared" si="287"/>
        <v>0.16182118055555558</v>
      </c>
      <c r="AJ277" s="42">
        <v>0.68102399999999996</v>
      </c>
      <c r="AK277" s="42">
        <f>+OF!$Q$23</f>
        <v>4.4590934459805422E-2</v>
      </c>
      <c r="AL277" s="40">
        <f t="shared" si="288"/>
        <v>44.590934459805425</v>
      </c>
      <c r="AM277" s="40">
        <f>+AJ277/Caudales!$X$7*'DISTRIBUCION DE CAUDALES'!AL277</f>
        <v>2.2263070863217473</v>
      </c>
      <c r="AN277" s="37">
        <f>+Caudales!$U$9*1000</f>
        <v>1.431451612903226</v>
      </c>
      <c r="AO277" s="37">
        <f>+AJ277/Caudales!$X$7*'DISTRIBUCION DE CAUDALES'!AN277</f>
        <v>7.1468582305800207E-2</v>
      </c>
      <c r="AP277" s="37">
        <f t="shared" si="289"/>
        <v>2.154838504015947</v>
      </c>
      <c r="AQ277" s="131">
        <f t="shared" si="291"/>
        <v>2.1048385040159472</v>
      </c>
      <c r="AR277" s="173">
        <f t="shared" si="292"/>
        <v>0.97679640497103826</v>
      </c>
      <c r="AS277" s="50">
        <v>0.05</v>
      </c>
      <c r="AT277" s="119">
        <f t="shared" si="294"/>
        <v>0.67500810185185189</v>
      </c>
      <c r="AU277" s="40">
        <f t="shared" si="290"/>
        <v>1.4298304021640953</v>
      </c>
      <c r="AV277" s="225" t="str">
        <f t="shared" si="293"/>
        <v>La Fuente SI tiene sufiencie oferta para usuarios futuros</v>
      </c>
    </row>
    <row r="278" spans="1:61" x14ac:dyDescent="0.2">
      <c r="A278" s="221"/>
      <c r="B278" s="37">
        <v>94</v>
      </c>
      <c r="C278" s="37" t="s">
        <v>810</v>
      </c>
      <c r="D278" s="37" t="s">
        <v>811</v>
      </c>
      <c r="E278" s="37" t="s">
        <v>812</v>
      </c>
      <c r="F278" s="37" t="s">
        <v>116</v>
      </c>
      <c r="G278" s="37">
        <v>0</v>
      </c>
      <c r="H278" s="99" t="s">
        <v>787</v>
      </c>
      <c r="I278" s="102" t="s">
        <v>682</v>
      </c>
      <c r="J278" s="105">
        <v>10</v>
      </c>
      <c r="K278" s="108" t="s">
        <v>204</v>
      </c>
      <c r="L278" s="37">
        <v>4994579.6637000004</v>
      </c>
      <c r="M278" s="37">
        <v>2283717.4893</v>
      </c>
      <c r="N278" s="37">
        <v>1686.21</v>
      </c>
      <c r="O278" s="37">
        <v>0</v>
      </c>
      <c r="P278" s="37">
        <v>0</v>
      </c>
      <c r="Q278" s="37">
        <v>2</v>
      </c>
      <c r="R278" s="37">
        <v>0</v>
      </c>
      <c r="S278" s="37">
        <v>0</v>
      </c>
      <c r="T278" s="37">
        <v>0</v>
      </c>
      <c r="U278" s="37">
        <v>2000</v>
      </c>
      <c r="V278" s="37">
        <f t="shared" si="278"/>
        <v>0</v>
      </c>
      <c r="W278" s="37">
        <f t="shared" si="279"/>
        <v>0</v>
      </c>
      <c r="X278" s="37">
        <f t="shared" si="280"/>
        <v>4.6296296296296298E-4</v>
      </c>
      <c r="Y278" s="37">
        <f t="shared" si="281"/>
        <v>0</v>
      </c>
      <c r="Z278" s="37">
        <f t="shared" si="282"/>
        <v>0</v>
      </c>
      <c r="AA278" s="37">
        <f t="shared" si="283"/>
        <v>0</v>
      </c>
      <c r="AB278" s="37">
        <f t="shared" si="284"/>
        <v>5.5555555555555552E-2</v>
      </c>
      <c r="AC278" s="37" t="s">
        <v>194</v>
      </c>
      <c r="AD278" s="37">
        <v>1</v>
      </c>
      <c r="AE278" s="37">
        <f t="shared" si="285"/>
        <v>0.1</v>
      </c>
      <c r="AF278" s="37">
        <v>1</v>
      </c>
      <c r="AG278" s="37">
        <v>20</v>
      </c>
      <c r="AH278" s="37">
        <f t="shared" si="286"/>
        <v>2.3642361111111111E-2</v>
      </c>
      <c r="AI278" s="37">
        <f t="shared" si="287"/>
        <v>0.17966087962962965</v>
      </c>
      <c r="AJ278" s="42">
        <v>0.68102399999999996</v>
      </c>
      <c r="AK278" s="42">
        <f>+OF!$Q$23</f>
        <v>4.4590934459805422E-2</v>
      </c>
      <c r="AL278" s="40">
        <f t="shared" si="288"/>
        <v>44.590934459805425</v>
      </c>
      <c r="AM278" s="40">
        <f>+AJ278/Caudales!$X$7*'DISTRIBUCION DE CAUDALES'!AL278</f>
        <v>2.2263070863217473</v>
      </c>
      <c r="AN278" s="37">
        <f>+Caudales!$U$9*1000</f>
        <v>1.431451612903226</v>
      </c>
      <c r="AO278" s="37">
        <f>+AJ278/Caudales!$X$7*'DISTRIBUCION DE CAUDALES'!AN278</f>
        <v>7.1468582305800207E-2</v>
      </c>
      <c r="AP278" s="37">
        <f t="shared" si="289"/>
        <v>2.154838504015947</v>
      </c>
      <c r="AQ278" s="131">
        <f t="shared" si="291"/>
        <v>2.1048385040159472</v>
      </c>
      <c r="AR278" s="173">
        <f t="shared" si="292"/>
        <v>0.97679640497103826</v>
      </c>
      <c r="AS278" s="50">
        <v>0.05</v>
      </c>
      <c r="AT278" s="119">
        <f t="shared" si="294"/>
        <v>0.72500810185185194</v>
      </c>
      <c r="AU278" s="40">
        <f t="shared" si="290"/>
        <v>1.3798304021640952</v>
      </c>
      <c r="AV278" s="225" t="str">
        <f t="shared" si="293"/>
        <v>La Fuente SI tiene sufiencie oferta para usuarios futuros</v>
      </c>
    </row>
    <row r="279" spans="1:61" x14ac:dyDescent="0.2">
      <c r="A279" s="221"/>
      <c r="B279" s="37">
        <v>100</v>
      </c>
      <c r="C279" s="37" t="s">
        <v>813</v>
      </c>
      <c r="D279" s="37" t="s">
        <v>814</v>
      </c>
      <c r="E279" s="37" t="s">
        <v>812</v>
      </c>
      <c r="F279" s="37" t="s">
        <v>51</v>
      </c>
      <c r="G279" s="37">
        <v>0.106</v>
      </c>
      <c r="H279" s="99" t="s">
        <v>787</v>
      </c>
      <c r="I279" s="102" t="s">
        <v>682</v>
      </c>
      <c r="J279" s="105">
        <v>11</v>
      </c>
      <c r="K279" s="108" t="s">
        <v>204</v>
      </c>
      <c r="L279" s="37">
        <v>4994579.6637000004</v>
      </c>
      <c r="M279" s="37">
        <v>2283717.4893</v>
      </c>
      <c r="N279" s="37">
        <v>1647.84</v>
      </c>
      <c r="O279" s="37">
        <v>0</v>
      </c>
      <c r="P279" s="37">
        <v>0</v>
      </c>
      <c r="Q279" s="37">
        <v>40</v>
      </c>
      <c r="R279" s="37">
        <v>0</v>
      </c>
      <c r="S279" s="37">
        <v>0</v>
      </c>
      <c r="T279" s="37">
        <v>0</v>
      </c>
      <c r="U279" s="37">
        <v>4000</v>
      </c>
      <c r="V279" s="37">
        <f t="shared" si="278"/>
        <v>0</v>
      </c>
      <c r="W279" s="37">
        <f t="shared" si="279"/>
        <v>0</v>
      </c>
      <c r="X279" s="37">
        <f t="shared" si="280"/>
        <v>9.2592592592592587E-3</v>
      </c>
      <c r="Y279" s="37">
        <f t="shared" si="281"/>
        <v>0</v>
      </c>
      <c r="Z279" s="37">
        <f t="shared" si="282"/>
        <v>0</v>
      </c>
      <c r="AA279" s="37">
        <f t="shared" si="283"/>
        <v>0</v>
      </c>
      <c r="AB279" s="37">
        <f t="shared" si="284"/>
        <v>0.1111111111111111</v>
      </c>
      <c r="AC279" s="37" t="s">
        <v>815</v>
      </c>
      <c r="AD279" s="37">
        <v>8</v>
      </c>
      <c r="AE279" s="37">
        <f t="shared" si="285"/>
        <v>0.8</v>
      </c>
      <c r="AF279" s="37">
        <v>8</v>
      </c>
      <c r="AG279" s="37">
        <v>15</v>
      </c>
      <c r="AH279" s="37">
        <f t="shared" si="286"/>
        <v>3.331423611111111E-2</v>
      </c>
      <c r="AI279" s="37">
        <f t="shared" si="287"/>
        <v>0.95368460648148146</v>
      </c>
      <c r="AJ279" s="42">
        <v>0.68102399999999996</v>
      </c>
      <c r="AK279" s="42">
        <f>+OF!$Q$23</f>
        <v>4.4590934459805422E-2</v>
      </c>
      <c r="AL279" s="40">
        <f t="shared" si="288"/>
        <v>44.590934459805425</v>
      </c>
      <c r="AM279" s="40">
        <f>+AJ279/Caudales!$X$7*'DISTRIBUCION DE CAUDALES'!AL279</f>
        <v>2.2263070863217473</v>
      </c>
      <c r="AN279" s="37">
        <f>+Caudales!$U$9*1000</f>
        <v>1.431451612903226</v>
      </c>
      <c r="AO279" s="37">
        <f>+AJ279/Caudales!$X$7*'DISTRIBUCION DE CAUDALES'!AN279</f>
        <v>7.1468582305800207E-2</v>
      </c>
      <c r="AP279" s="37">
        <f t="shared" si="289"/>
        <v>2.154838504015947</v>
      </c>
      <c r="AQ279" s="131">
        <f t="shared" si="291"/>
        <v>2.1048385040159472</v>
      </c>
      <c r="AR279" s="173">
        <f t="shared" si="292"/>
        <v>0.97679640497103826</v>
      </c>
      <c r="AS279" s="50">
        <v>0.05</v>
      </c>
      <c r="AT279" s="119">
        <f t="shared" si="294"/>
        <v>0.77500810185185198</v>
      </c>
      <c r="AU279" s="40">
        <f t="shared" si="290"/>
        <v>1.3298304021640952</v>
      </c>
      <c r="AV279" s="225" t="str">
        <f t="shared" si="293"/>
        <v>La Fuente SI tiene sufiencie oferta para usuarios futuros</v>
      </c>
    </row>
    <row r="280" spans="1:61" x14ac:dyDescent="0.2">
      <c r="A280" s="221"/>
      <c r="B280" s="37">
        <v>101</v>
      </c>
      <c r="C280" s="37" t="s">
        <v>816</v>
      </c>
      <c r="D280" s="37" t="s">
        <v>817</v>
      </c>
      <c r="E280" s="37" t="s">
        <v>818</v>
      </c>
      <c r="F280" s="37" t="s">
        <v>116</v>
      </c>
      <c r="G280" s="37">
        <v>0</v>
      </c>
      <c r="H280" s="99" t="s">
        <v>787</v>
      </c>
      <c r="I280" s="102" t="s">
        <v>682</v>
      </c>
      <c r="J280" s="105">
        <v>12</v>
      </c>
      <c r="K280" s="108" t="s">
        <v>204</v>
      </c>
      <c r="L280" s="37">
        <v>4994579.6637000004</v>
      </c>
      <c r="M280" s="37">
        <v>2283717.4893</v>
      </c>
      <c r="N280" s="37">
        <v>1686.21</v>
      </c>
      <c r="O280" s="37">
        <v>0</v>
      </c>
      <c r="P280" s="37">
        <v>0</v>
      </c>
      <c r="Q280" s="37">
        <v>7</v>
      </c>
      <c r="R280" s="37">
        <v>0</v>
      </c>
      <c r="S280" s="37">
        <v>8</v>
      </c>
      <c r="T280" s="37">
        <v>0</v>
      </c>
      <c r="U280" s="37">
        <v>0</v>
      </c>
      <c r="V280" s="37">
        <f t="shared" si="278"/>
        <v>0</v>
      </c>
      <c r="W280" s="37">
        <f t="shared" si="279"/>
        <v>0</v>
      </c>
      <c r="X280" s="37">
        <f t="shared" si="280"/>
        <v>1.6203703703703703E-3</v>
      </c>
      <c r="Y280" s="37">
        <f t="shared" si="281"/>
        <v>0</v>
      </c>
      <c r="Z280" s="37">
        <f t="shared" si="282"/>
        <v>6.4814814814814813E-4</v>
      </c>
      <c r="AA280" s="37">
        <f t="shared" si="283"/>
        <v>0</v>
      </c>
      <c r="AB280" s="37">
        <f t="shared" si="284"/>
        <v>0</v>
      </c>
      <c r="AC280" s="37" t="s">
        <v>58</v>
      </c>
      <c r="AD280" s="37">
        <v>3.5</v>
      </c>
      <c r="AE280" s="37">
        <f t="shared" si="285"/>
        <v>0.35000000000000003</v>
      </c>
      <c r="AF280" s="37">
        <v>5</v>
      </c>
      <c r="AG280" s="37">
        <v>15</v>
      </c>
      <c r="AH280" s="37">
        <f t="shared" si="286"/>
        <v>2.6866319444444446E-2</v>
      </c>
      <c r="AI280" s="37">
        <f t="shared" si="287"/>
        <v>0.37913483796296299</v>
      </c>
      <c r="AJ280" s="42">
        <v>0.68102399999999996</v>
      </c>
      <c r="AK280" s="42">
        <f>+OF!$Q$23</f>
        <v>4.4590934459805422E-2</v>
      </c>
      <c r="AL280" s="40">
        <f t="shared" si="288"/>
        <v>44.590934459805425</v>
      </c>
      <c r="AM280" s="40">
        <f>+AJ280/Caudales!$X$7*'DISTRIBUCION DE CAUDALES'!AL280</f>
        <v>2.2263070863217473</v>
      </c>
      <c r="AN280" s="37">
        <f>+Caudales!$U$9*1000</f>
        <v>1.431451612903226</v>
      </c>
      <c r="AO280" s="37">
        <f>+AJ280/Caudales!$X$7*'DISTRIBUCION DE CAUDALES'!AN280</f>
        <v>7.1468582305800207E-2</v>
      </c>
      <c r="AP280" s="37">
        <f t="shared" si="289"/>
        <v>2.154838504015947</v>
      </c>
      <c r="AQ280" s="131">
        <f t="shared" si="291"/>
        <v>2.1048385040159472</v>
      </c>
      <c r="AR280" s="173">
        <f t="shared" si="292"/>
        <v>0.97679640497103826</v>
      </c>
      <c r="AS280" s="50">
        <v>0.05</v>
      </c>
      <c r="AT280" s="119">
        <f t="shared" si="294"/>
        <v>0.82500810185185203</v>
      </c>
      <c r="AU280" s="40">
        <f t="shared" si="290"/>
        <v>1.2798304021640952</v>
      </c>
      <c r="AV280" s="225" t="str">
        <f t="shared" si="293"/>
        <v>La Fuente SI tiene sufiencie oferta para usuarios futuros</v>
      </c>
    </row>
    <row r="281" spans="1:61" x14ac:dyDescent="0.2">
      <c r="A281" s="221"/>
      <c r="B281" s="37">
        <v>101</v>
      </c>
      <c r="C281" s="37" t="s">
        <v>819</v>
      </c>
      <c r="D281" s="37" t="s">
        <v>820</v>
      </c>
      <c r="E281" s="37" t="s">
        <v>818</v>
      </c>
      <c r="F281" s="37" t="s">
        <v>116</v>
      </c>
      <c r="G281" s="37">
        <v>0</v>
      </c>
      <c r="H281" s="99" t="s">
        <v>787</v>
      </c>
      <c r="I281" s="102" t="s">
        <v>682</v>
      </c>
      <c r="J281" s="105">
        <v>13</v>
      </c>
      <c r="K281" s="108" t="s">
        <v>60</v>
      </c>
      <c r="L281" s="37">
        <v>4994579.6637000004</v>
      </c>
      <c r="M281" s="37">
        <v>2283717.4893</v>
      </c>
      <c r="N281" s="37">
        <v>1686.21</v>
      </c>
      <c r="O281" s="37">
        <v>0</v>
      </c>
      <c r="P281" s="37">
        <v>0</v>
      </c>
      <c r="Q281" s="37">
        <v>7</v>
      </c>
      <c r="R281" s="37">
        <v>0</v>
      </c>
      <c r="S281" s="37">
        <v>8</v>
      </c>
      <c r="T281" s="37">
        <v>300</v>
      </c>
      <c r="U281" s="37">
        <v>0</v>
      </c>
      <c r="V281" s="37">
        <f t="shared" si="278"/>
        <v>0</v>
      </c>
      <c r="W281" s="37">
        <f t="shared" si="279"/>
        <v>0</v>
      </c>
      <c r="X281" s="37">
        <f t="shared" si="280"/>
        <v>1.6203703703703703E-3</v>
      </c>
      <c r="Y281" s="37">
        <f t="shared" si="281"/>
        <v>0</v>
      </c>
      <c r="Z281" s="37">
        <f t="shared" si="282"/>
        <v>6.4814814814814813E-4</v>
      </c>
      <c r="AA281" s="37">
        <f t="shared" si="283"/>
        <v>8.3333333333333332E-3</v>
      </c>
      <c r="AB281" s="37">
        <f t="shared" si="284"/>
        <v>0</v>
      </c>
      <c r="AC281" s="37" t="s">
        <v>821</v>
      </c>
      <c r="AD281" s="37">
        <v>0.7</v>
      </c>
      <c r="AE281" s="37">
        <f t="shared" si="285"/>
        <v>6.9999999999999993E-2</v>
      </c>
      <c r="AF281" s="37">
        <v>5</v>
      </c>
      <c r="AG281" s="37">
        <v>15</v>
      </c>
      <c r="AH281" s="37">
        <f t="shared" si="286"/>
        <v>2.6866319444444446E-2</v>
      </c>
      <c r="AI281" s="37">
        <f t="shared" si="287"/>
        <v>0.10746817129629629</v>
      </c>
      <c r="AJ281" s="42">
        <v>0.68102399999999996</v>
      </c>
      <c r="AK281" s="42">
        <f>+OF!$Q$23</f>
        <v>4.4590934459805422E-2</v>
      </c>
      <c r="AL281" s="40">
        <f t="shared" si="288"/>
        <v>44.590934459805425</v>
      </c>
      <c r="AM281" s="40">
        <f>+AJ281/Caudales!$X$7*'DISTRIBUCION DE CAUDALES'!AL281</f>
        <v>2.2263070863217473</v>
      </c>
      <c r="AN281" s="37">
        <f>+Caudales!$U$9*1000</f>
        <v>1.431451612903226</v>
      </c>
      <c r="AO281" s="37">
        <f>+AJ281/Caudales!$X$7*'DISTRIBUCION DE CAUDALES'!AN281</f>
        <v>7.1468582305800207E-2</v>
      </c>
      <c r="AP281" s="37">
        <f t="shared" si="289"/>
        <v>2.154838504015947</v>
      </c>
      <c r="AQ281" s="131">
        <f t="shared" si="291"/>
        <v>2.1048385040159472</v>
      </c>
      <c r="AR281" s="173">
        <f t="shared" si="292"/>
        <v>0.97679640497103826</v>
      </c>
      <c r="AS281" s="50">
        <v>0.05</v>
      </c>
      <c r="AT281" s="119">
        <f t="shared" si="294"/>
        <v>0.87500810185185207</v>
      </c>
      <c r="AU281" s="40">
        <f t="shared" si="290"/>
        <v>1.2298304021640951</v>
      </c>
      <c r="AV281" s="225" t="str">
        <f t="shared" si="293"/>
        <v>La Fuente SI tiene sufiencie oferta para usuarios futuros</v>
      </c>
    </row>
    <row r="282" spans="1:61" x14ac:dyDescent="0.2">
      <c r="A282" s="221"/>
      <c r="B282" s="37">
        <v>113</v>
      </c>
      <c r="C282" s="37" t="s">
        <v>822</v>
      </c>
      <c r="D282" s="37" t="s">
        <v>823</v>
      </c>
      <c r="E282" s="37" t="s">
        <v>824</v>
      </c>
      <c r="F282" s="37" t="s">
        <v>825</v>
      </c>
      <c r="G282" s="37">
        <v>6.7000000000000004E-2</v>
      </c>
      <c r="H282" s="99" t="s">
        <v>787</v>
      </c>
      <c r="I282" s="102" t="s">
        <v>682</v>
      </c>
      <c r="J282" s="105">
        <v>14</v>
      </c>
      <c r="K282" s="108" t="s">
        <v>60</v>
      </c>
      <c r="L282" s="37">
        <v>4994579.6637000004</v>
      </c>
      <c r="M282" s="37">
        <v>2283717.4893</v>
      </c>
      <c r="N282" s="37">
        <v>0</v>
      </c>
      <c r="O282" s="37">
        <v>0</v>
      </c>
      <c r="P282" s="37">
        <v>0</v>
      </c>
      <c r="Q282" s="37">
        <v>18</v>
      </c>
      <c r="R282" s="37">
        <v>0</v>
      </c>
      <c r="S282" s="37">
        <v>0</v>
      </c>
      <c r="T282" s="37">
        <v>0</v>
      </c>
      <c r="U282" s="37">
        <v>0</v>
      </c>
      <c r="V282" s="37">
        <f t="shared" si="278"/>
        <v>0</v>
      </c>
      <c r="W282" s="37">
        <f t="shared" si="279"/>
        <v>0</v>
      </c>
      <c r="X282" s="37">
        <f t="shared" si="280"/>
        <v>4.1666666666666666E-3</v>
      </c>
      <c r="Y282" s="37">
        <f t="shared" si="281"/>
        <v>0</v>
      </c>
      <c r="Z282" s="37">
        <f t="shared" si="282"/>
        <v>0</v>
      </c>
      <c r="AA282" s="37">
        <f t="shared" si="283"/>
        <v>0</v>
      </c>
      <c r="AB282" s="37">
        <f t="shared" si="284"/>
        <v>0</v>
      </c>
      <c r="AC282" s="37" t="s">
        <v>73</v>
      </c>
      <c r="AD282" s="37">
        <v>1</v>
      </c>
      <c r="AE282" s="37">
        <f t="shared" si="285"/>
        <v>0.1</v>
      </c>
      <c r="AF282" s="37">
        <v>4</v>
      </c>
      <c r="AG282" s="37">
        <v>15</v>
      </c>
      <c r="AH282" s="37">
        <f t="shared" si="286"/>
        <v>2.4717013888888886E-2</v>
      </c>
      <c r="AI282" s="37">
        <f t="shared" si="287"/>
        <v>0.12888368055555555</v>
      </c>
      <c r="AJ282" s="37">
        <v>0.68102399999999996</v>
      </c>
      <c r="AK282" s="37">
        <f>+OF!$Q$23</f>
        <v>4.4590934459805422E-2</v>
      </c>
      <c r="AL282" s="40">
        <f t="shared" si="288"/>
        <v>44.590934459805425</v>
      </c>
      <c r="AM282" s="40">
        <f>+AJ282/Caudales!$X$7*'DISTRIBUCION DE CAUDALES'!AL282</f>
        <v>2.2263070863217473</v>
      </c>
      <c r="AN282" s="37">
        <f>+Caudales!$U$9*1000</f>
        <v>1.431451612903226</v>
      </c>
      <c r="AO282" s="37">
        <f>+AJ282/Caudales!$X$7*'DISTRIBUCION DE CAUDALES'!AN282</f>
        <v>7.1468582305800207E-2</v>
      </c>
      <c r="AP282" s="37">
        <f t="shared" si="289"/>
        <v>2.154838504015947</v>
      </c>
      <c r="AQ282" s="131">
        <f t="shared" si="291"/>
        <v>2.0878385040159468</v>
      </c>
      <c r="AR282" s="173">
        <f t="shared" si="292"/>
        <v>0.96890718266119102</v>
      </c>
      <c r="AS282" s="50">
        <f>IF(G282=0,AI282,IF(AI282&lt;G282,AI282,G282))</f>
        <v>6.7000000000000004E-2</v>
      </c>
      <c r="AT282" s="119">
        <f t="shared" si="294"/>
        <v>0.94200810185185202</v>
      </c>
      <c r="AU282" s="40">
        <f t="shared" si="290"/>
        <v>1.1458304021640948</v>
      </c>
      <c r="AV282" s="225" t="str">
        <f t="shared" si="293"/>
        <v>La Fuente SI tiene sufiencie oferta para usuarios futuros</v>
      </c>
    </row>
    <row r="283" spans="1:61" ht="13.5" thickBot="1" x14ac:dyDescent="0.25">
      <c r="A283" s="207"/>
      <c r="B283" s="208">
        <v>317</v>
      </c>
      <c r="C283" s="208" t="s">
        <v>826</v>
      </c>
      <c r="D283" s="208" t="s">
        <v>827</v>
      </c>
      <c r="E283" s="208" t="s">
        <v>58</v>
      </c>
      <c r="F283" s="208" t="s">
        <v>116</v>
      </c>
      <c r="G283" s="208">
        <v>0</v>
      </c>
      <c r="H283" s="153" t="s">
        <v>787</v>
      </c>
      <c r="I283" s="154" t="s">
        <v>682</v>
      </c>
      <c r="J283" s="155">
        <v>15</v>
      </c>
      <c r="K283" s="156" t="s">
        <v>204</v>
      </c>
      <c r="L283" s="208">
        <v>4994648.2835999997</v>
      </c>
      <c r="M283" s="208">
        <v>2283571.4815000002</v>
      </c>
      <c r="N283" s="208">
        <v>1700</v>
      </c>
      <c r="O283" s="208">
        <v>0</v>
      </c>
      <c r="P283" s="208">
        <v>0</v>
      </c>
      <c r="Q283" s="208">
        <v>0</v>
      </c>
      <c r="R283" s="208">
        <v>0</v>
      </c>
      <c r="S283" s="208">
        <v>0</v>
      </c>
      <c r="T283" s="208">
        <v>0</v>
      </c>
      <c r="U283" s="208">
        <v>0</v>
      </c>
      <c r="V283" s="208">
        <f t="shared" si="278"/>
        <v>0</v>
      </c>
      <c r="W283" s="208">
        <f t="shared" si="279"/>
        <v>0</v>
      </c>
      <c r="X283" s="208">
        <f t="shared" si="280"/>
        <v>0</v>
      </c>
      <c r="Y283" s="208">
        <f t="shared" si="281"/>
        <v>0</v>
      </c>
      <c r="Z283" s="208">
        <f t="shared" si="282"/>
        <v>0</v>
      </c>
      <c r="AA283" s="208">
        <f t="shared" si="283"/>
        <v>0</v>
      </c>
      <c r="AB283" s="208">
        <f t="shared" si="284"/>
        <v>0</v>
      </c>
      <c r="AC283" s="208" t="s">
        <v>205</v>
      </c>
      <c r="AD283" s="208">
        <v>10</v>
      </c>
      <c r="AE283" s="208">
        <f t="shared" si="285"/>
        <v>1</v>
      </c>
      <c r="AF283" s="208">
        <v>2</v>
      </c>
      <c r="AG283" s="208">
        <v>5</v>
      </c>
      <c r="AH283" s="208">
        <f t="shared" si="286"/>
        <v>9.6718749999999999E-3</v>
      </c>
      <c r="AI283" s="208">
        <f t="shared" si="287"/>
        <v>1.009671875</v>
      </c>
      <c r="AJ283" s="210">
        <v>0.68102399999999996</v>
      </c>
      <c r="AK283" s="208">
        <f>+OF!$Q$23</f>
        <v>4.4590934459805422E-2</v>
      </c>
      <c r="AL283" s="163">
        <f t="shared" si="288"/>
        <v>44.590934459805425</v>
      </c>
      <c r="AM283" s="163">
        <f>+AJ283/Caudales!$X$7*'DISTRIBUCION DE CAUDALES'!AL283</f>
        <v>2.2263070863217473</v>
      </c>
      <c r="AN283" s="208">
        <f>+Caudales!$U$9*1000</f>
        <v>1.431451612903226</v>
      </c>
      <c r="AO283" s="208">
        <f>+AJ283/Caudales!$X$7*'DISTRIBUCION DE CAUDALES'!AN283</f>
        <v>7.1468582305800207E-2</v>
      </c>
      <c r="AP283" s="208">
        <f t="shared" si="289"/>
        <v>2.154838504015947</v>
      </c>
      <c r="AQ283" s="175">
        <f t="shared" si="291"/>
        <v>2.1048385040159472</v>
      </c>
      <c r="AR283" s="176">
        <f t="shared" si="292"/>
        <v>0.97679640497103826</v>
      </c>
      <c r="AS283" s="161">
        <v>0.05</v>
      </c>
      <c r="AT283" s="162">
        <f t="shared" si="294"/>
        <v>0.99200810185185206</v>
      </c>
      <c r="AU283" s="233">
        <f t="shared" si="290"/>
        <v>1.1128304021640951</v>
      </c>
      <c r="AV283" s="334" t="str">
        <f t="shared" si="293"/>
        <v>La Fuente SI tiene sufiencie oferta para usuarios futuros</v>
      </c>
    </row>
    <row r="284" spans="1:61" x14ac:dyDescent="0.2">
      <c r="A284" s="201"/>
      <c r="B284" s="202">
        <v>0</v>
      </c>
      <c r="C284" s="202" t="s">
        <v>828</v>
      </c>
      <c r="D284" s="202" t="s">
        <v>58</v>
      </c>
      <c r="E284" s="202" t="s">
        <v>58</v>
      </c>
      <c r="F284" s="202" t="s">
        <v>58</v>
      </c>
      <c r="G284" s="202">
        <v>0</v>
      </c>
      <c r="H284" s="137" t="s">
        <v>829</v>
      </c>
      <c r="I284" s="138" t="s">
        <v>682</v>
      </c>
      <c r="J284" s="139">
        <v>1</v>
      </c>
      <c r="K284" s="140" t="s">
        <v>60</v>
      </c>
      <c r="L284" s="202">
        <v>4994990.0376000004</v>
      </c>
      <c r="M284" s="202">
        <v>2284537.8187000002</v>
      </c>
      <c r="N284" s="202">
        <v>0</v>
      </c>
      <c r="O284" s="202">
        <v>0</v>
      </c>
      <c r="P284" s="202">
        <v>0</v>
      </c>
      <c r="Q284" s="202">
        <v>0</v>
      </c>
      <c r="R284" s="202">
        <v>0</v>
      </c>
      <c r="S284" s="202">
        <v>0</v>
      </c>
      <c r="T284" s="202">
        <v>0</v>
      </c>
      <c r="U284" s="202">
        <v>0</v>
      </c>
      <c r="V284" s="202">
        <f t="shared" si="278"/>
        <v>0</v>
      </c>
      <c r="W284" s="202">
        <f t="shared" si="279"/>
        <v>0</v>
      </c>
      <c r="X284" s="202">
        <f t="shared" si="280"/>
        <v>0</v>
      </c>
      <c r="Y284" s="202">
        <f t="shared" si="281"/>
        <v>0</v>
      </c>
      <c r="Z284" s="202">
        <f t="shared" si="282"/>
        <v>0</v>
      </c>
      <c r="AA284" s="202">
        <f t="shared" si="283"/>
        <v>0</v>
      </c>
      <c r="AB284" s="202">
        <f t="shared" si="284"/>
        <v>0</v>
      </c>
      <c r="AC284" s="202"/>
      <c r="AD284" s="202">
        <v>0</v>
      </c>
      <c r="AE284" s="202">
        <f t="shared" si="285"/>
        <v>0</v>
      </c>
      <c r="AF284" s="202">
        <v>20</v>
      </c>
      <c r="AG284" s="202">
        <v>0</v>
      </c>
      <c r="AH284" s="202">
        <f t="shared" si="286"/>
        <v>4.2986111111111114E-2</v>
      </c>
      <c r="AI284" s="202">
        <f t="shared" si="287"/>
        <v>4.2986111111111114E-2</v>
      </c>
      <c r="AJ284" s="204">
        <v>9.24803</v>
      </c>
      <c r="AK284" s="202">
        <f>+OF!$Q$23</f>
        <v>4.4590934459805422E-2</v>
      </c>
      <c r="AL284" s="147">
        <f t="shared" si="288"/>
        <v>44.590934459805425</v>
      </c>
      <c r="AM284" s="147">
        <f>+AJ284/Caudales!$X$7*'DISTRIBUCION DE CAUDALES'!AL284</f>
        <v>30.232348233712923</v>
      </c>
      <c r="AN284" s="202">
        <f>+Caudales!$U$9*1000</f>
        <v>1.431451612903226</v>
      </c>
      <c r="AO284" s="202">
        <f>+AJ284/Caudales!$X$7*'DISTRIBUCION DE CAUDALES'!AN284</f>
        <v>0.97051439188855237</v>
      </c>
      <c r="AP284" s="202">
        <f t="shared" si="289"/>
        <v>29.26183384182437</v>
      </c>
      <c r="AQ284" s="143">
        <f>+AP284-AS284</f>
        <v>29.218847730713257</v>
      </c>
      <c r="AR284" s="144">
        <f>+AQ284/AP284</f>
        <v>0.99853098369215432</v>
      </c>
      <c r="AS284" s="145">
        <f>IF(G284=0,AI284,IF(AI284&lt;G284,AI284,G284))</f>
        <v>4.2986111111111114E-2</v>
      </c>
      <c r="AT284" s="167">
        <f>+AS284+AT257+AT241+AT232+AT225</f>
        <v>4.633404259259259</v>
      </c>
      <c r="AU284" s="147">
        <f t="shared" si="290"/>
        <v>24.585443471453999</v>
      </c>
      <c r="AV284" s="206" t="str">
        <f>IF(AU284&gt;AO284,"La Fuente SI tiene sufiencie oferta para usuarios futuros", "La Fuente NO tiene sufiencie oferta para usuarios futuros")</f>
        <v>La Fuente SI tiene sufiencie oferta para usuarios futuros</v>
      </c>
      <c r="BI284" s="36" t="s">
        <v>58</v>
      </c>
    </row>
    <row r="285" spans="1:61" x14ac:dyDescent="0.2">
      <c r="A285" s="221"/>
      <c r="B285" s="37">
        <v>96</v>
      </c>
      <c r="C285" s="37" t="s">
        <v>830</v>
      </c>
      <c r="D285" s="37" t="s">
        <v>784</v>
      </c>
      <c r="E285" s="37" t="s">
        <v>58</v>
      </c>
      <c r="F285" s="37" t="s">
        <v>831</v>
      </c>
      <c r="G285" s="37">
        <v>0</v>
      </c>
      <c r="H285" s="126" t="s">
        <v>829</v>
      </c>
      <c r="I285" s="102" t="s">
        <v>682</v>
      </c>
      <c r="J285" s="105">
        <v>2</v>
      </c>
      <c r="K285" s="108" t="s">
        <v>60</v>
      </c>
      <c r="L285" s="37">
        <v>4993949.0070000002</v>
      </c>
      <c r="M285" s="37">
        <v>2283740.5452000001</v>
      </c>
      <c r="N285" s="37">
        <v>1515.95</v>
      </c>
      <c r="O285" s="37">
        <v>0</v>
      </c>
      <c r="P285" s="37">
        <v>0</v>
      </c>
      <c r="Q285" s="37">
        <v>0</v>
      </c>
      <c r="R285" s="37">
        <v>0</v>
      </c>
      <c r="S285" s="37">
        <v>0</v>
      </c>
      <c r="T285" s="37">
        <v>0</v>
      </c>
      <c r="U285" s="37">
        <v>0</v>
      </c>
      <c r="V285" s="37">
        <f t="shared" si="278"/>
        <v>0</v>
      </c>
      <c r="W285" s="37">
        <f t="shared" si="279"/>
        <v>0</v>
      </c>
      <c r="X285" s="37">
        <f t="shared" si="280"/>
        <v>0</v>
      </c>
      <c r="Y285" s="37">
        <f t="shared" si="281"/>
        <v>0</v>
      </c>
      <c r="Z285" s="37">
        <f t="shared" si="282"/>
        <v>0</v>
      </c>
      <c r="AA285" s="37">
        <f t="shared" si="283"/>
        <v>0</v>
      </c>
      <c r="AB285" s="37">
        <f t="shared" si="284"/>
        <v>0</v>
      </c>
      <c r="AC285" s="37" t="s">
        <v>832</v>
      </c>
      <c r="AD285" s="37">
        <v>2</v>
      </c>
      <c r="AE285" s="37">
        <f t="shared" si="285"/>
        <v>0.2</v>
      </c>
      <c r="AF285" s="37">
        <v>0</v>
      </c>
      <c r="AG285" s="37">
        <v>0</v>
      </c>
      <c r="AH285" s="37">
        <f t="shared" si="286"/>
        <v>0</v>
      </c>
      <c r="AI285" s="37">
        <f t="shared" si="287"/>
        <v>0.2</v>
      </c>
      <c r="AJ285" s="42">
        <v>9.7026869999999992</v>
      </c>
      <c r="AK285" s="42">
        <f>+OF!$Q$23</f>
        <v>4.4590934459805422E-2</v>
      </c>
      <c r="AL285" s="40">
        <f t="shared" si="288"/>
        <v>44.590934459805425</v>
      </c>
      <c r="AM285" s="40">
        <f>+AJ285/Caudales!$X$7*'DISTRIBUCION DE CAUDALES'!AL285</f>
        <v>31.718648424228654</v>
      </c>
      <c r="AN285" s="37">
        <f>+Caudales!$U$9*1000</f>
        <v>1.431451612903226</v>
      </c>
      <c r="AO285" s="37">
        <f>+AJ285/Caudales!$X$7*'DISTRIBUCION DE CAUDALES'!AN285</f>
        <v>1.0182273817764391</v>
      </c>
      <c r="AP285" s="37">
        <f t="shared" si="289"/>
        <v>30.700421042452216</v>
      </c>
      <c r="AQ285" s="131">
        <f>+AP285-AS285</f>
        <v>30.600421042452215</v>
      </c>
      <c r="AR285" s="173">
        <f>+AQ285/AP285</f>
        <v>0.99674271568257244</v>
      </c>
      <c r="AS285" s="50">
        <v>0.1</v>
      </c>
      <c r="AT285" s="118">
        <f>+AS285+AT284+AT283+AT268</f>
        <v>8.5777428009259253</v>
      </c>
      <c r="AU285" s="39">
        <f t="shared" si="290"/>
        <v>22.02267824152629</v>
      </c>
      <c r="AV285" s="225" t="str">
        <f>IF(AU285&gt;AO285,"La Fuente SI tiene sufiencie oferta para usuarios futuros", "La Fuente NO tiene sufiencie oferta para usuarios futuros")</f>
        <v>La Fuente SI tiene sufiencie oferta para usuarios futuros</v>
      </c>
    </row>
    <row r="286" spans="1:61" ht="13.5" thickBot="1" x14ac:dyDescent="0.25">
      <c r="A286" s="207"/>
      <c r="B286" s="208">
        <v>93</v>
      </c>
      <c r="C286" s="208" t="s">
        <v>833</v>
      </c>
      <c r="D286" s="208" t="s">
        <v>834</v>
      </c>
      <c r="E286" s="208" t="s">
        <v>835</v>
      </c>
      <c r="F286" s="208" t="s">
        <v>113</v>
      </c>
      <c r="G286" s="208">
        <v>0</v>
      </c>
      <c r="H286" s="335" t="s">
        <v>829</v>
      </c>
      <c r="I286" s="154" t="s">
        <v>682</v>
      </c>
      <c r="J286" s="155">
        <v>3</v>
      </c>
      <c r="K286" s="156" t="s">
        <v>60</v>
      </c>
      <c r="L286" s="208">
        <v>4993868.2876000004</v>
      </c>
      <c r="M286" s="208">
        <v>2283691.0463999999</v>
      </c>
      <c r="N286" s="208">
        <v>1652.18</v>
      </c>
      <c r="O286" s="208">
        <v>0</v>
      </c>
      <c r="P286" s="208">
        <v>0</v>
      </c>
      <c r="Q286" s="208">
        <v>0</v>
      </c>
      <c r="R286" s="208">
        <v>0</v>
      </c>
      <c r="S286" s="208">
        <v>0</v>
      </c>
      <c r="T286" s="208">
        <v>50</v>
      </c>
      <c r="U286" s="208">
        <v>200</v>
      </c>
      <c r="V286" s="208">
        <f t="shared" si="278"/>
        <v>0</v>
      </c>
      <c r="W286" s="208">
        <f t="shared" si="279"/>
        <v>0</v>
      </c>
      <c r="X286" s="208">
        <f t="shared" si="280"/>
        <v>0</v>
      </c>
      <c r="Y286" s="208">
        <f t="shared" si="281"/>
        <v>0</v>
      </c>
      <c r="Z286" s="208">
        <f t="shared" si="282"/>
        <v>0</v>
      </c>
      <c r="AA286" s="208">
        <f t="shared" si="283"/>
        <v>1.3888888888888887E-3</v>
      </c>
      <c r="AB286" s="208">
        <f t="shared" si="284"/>
        <v>5.5555555555555549E-3</v>
      </c>
      <c r="AC286" s="208" t="s">
        <v>194</v>
      </c>
      <c r="AD286" s="208">
        <v>1</v>
      </c>
      <c r="AE286" s="208">
        <f t="shared" si="285"/>
        <v>0.1</v>
      </c>
      <c r="AF286" s="208">
        <v>3</v>
      </c>
      <c r="AG286" s="208">
        <v>15</v>
      </c>
      <c r="AH286" s="208">
        <f t="shared" si="286"/>
        <v>2.2567708333333332E-2</v>
      </c>
      <c r="AI286" s="208">
        <f t="shared" si="287"/>
        <v>0.12951215277777778</v>
      </c>
      <c r="AJ286" s="210">
        <v>9.7026869999999992</v>
      </c>
      <c r="AK286" s="210">
        <f>+OF!$Q$23</f>
        <v>4.4590934459805422E-2</v>
      </c>
      <c r="AL286" s="163">
        <f t="shared" si="288"/>
        <v>44.590934459805425</v>
      </c>
      <c r="AM286" s="163">
        <f>+AJ286/Caudales!$X$7*'DISTRIBUCION DE CAUDALES'!AL286</f>
        <v>31.718648424228654</v>
      </c>
      <c r="AN286" s="208">
        <f>+Caudales!$U$9*1000</f>
        <v>1.431451612903226</v>
      </c>
      <c r="AO286" s="208">
        <f>+AJ286/Caudales!$X$7*'DISTRIBUCION DE CAUDALES'!AN286</f>
        <v>1.0182273817764391</v>
      </c>
      <c r="AP286" s="208">
        <f t="shared" si="289"/>
        <v>30.700421042452216</v>
      </c>
      <c r="AQ286" s="175">
        <f>+AP286-AS286</f>
        <v>30.570908889674438</v>
      </c>
      <c r="AR286" s="176">
        <f>+AQ286/AP286</f>
        <v>0.99578142095840672</v>
      </c>
      <c r="AS286" s="227">
        <f t="shared" ref="AS286:AS291" si="295">IF(G286=0,AI286,IF(AI286&lt;G286,AI286,G286))</f>
        <v>0.12951215277777778</v>
      </c>
      <c r="AT286" s="228">
        <f>+AS286+AT285</f>
        <v>8.7072549537037034</v>
      </c>
      <c r="AU286" s="229">
        <f t="shared" si="290"/>
        <v>21.863653935970735</v>
      </c>
      <c r="AV286" s="334" t="str">
        <f>IF(AU286&gt;AO286,"La Fuente SI tiene sufiencie oferta para usuarios futuros", "La Fuente NO tiene sufiencie oferta para usuarios futuros")</f>
        <v>La Fuente SI tiene sufiencie oferta para usuarios futuros</v>
      </c>
    </row>
    <row r="287" spans="1:61" x14ac:dyDescent="0.2">
      <c r="A287" s="201"/>
      <c r="B287" s="202">
        <v>448</v>
      </c>
      <c r="C287" s="202" t="s">
        <v>836</v>
      </c>
      <c r="D287" s="202" t="s">
        <v>837</v>
      </c>
      <c r="E287" s="202" t="s">
        <v>58</v>
      </c>
      <c r="F287" s="202" t="s">
        <v>51</v>
      </c>
      <c r="G287" s="202">
        <v>0</v>
      </c>
      <c r="H287" s="137" t="s">
        <v>838</v>
      </c>
      <c r="I287" s="138" t="s">
        <v>682</v>
      </c>
      <c r="J287" s="139">
        <v>1</v>
      </c>
      <c r="K287" s="140" t="s">
        <v>204</v>
      </c>
      <c r="L287" s="202">
        <v>4995598.7023</v>
      </c>
      <c r="M287" s="202">
        <v>2282330.6280999999</v>
      </c>
      <c r="N287" s="202">
        <v>1980</v>
      </c>
      <c r="O287" s="202">
        <v>0</v>
      </c>
      <c r="P287" s="202">
        <v>0</v>
      </c>
      <c r="Q287" s="202">
        <v>30</v>
      </c>
      <c r="R287" s="202">
        <v>0</v>
      </c>
      <c r="S287" s="202">
        <v>0</v>
      </c>
      <c r="T287" s="202">
        <v>0</v>
      </c>
      <c r="U287" s="202">
        <v>700</v>
      </c>
      <c r="V287" s="202">
        <f t="shared" si="278"/>
        <v>0</v>
      </c>
      <c r="W287" s="202">
        <f t="shared" si="279"/>
        <v>0</v>
      </c>
      <c r="X287" s="202">
        <f t="shared" si="280"/>
        <v>6.9444444444444441E-3</v>
      </c>
      <c r="Y287" s="202">
        <f t="shared" si="281"/>
        <v>0</v>
      </c>
      <c r="Z287" s="202">
        <f t="shared" si="282"/>
        <v>0</v>
      </c>
      <c r="AA287" s="202">
        <f t="shared" si="283"/>
        <v>0</v>
      </c>
      <c r="AB287" s="202">
        <f t="shared" si="284"/>
        <v>1.9444444444444441E-2</v>
      </c>
      <c r="AC287" s="202" t="s">
        <v>58</v>
      </c>
      <c r="AD287" s="202">
        <v>0</v>
      </c>
      <c r="AE287" s="202">
        <f t="shared" si="285"/>
        <v>0</v>
      </c>
      <c r="AF287" s="202">
        <v>8</v>
      </c>
      <c r="AG287" s="202">
        <v>25</v>
      </c>
      <c r="AH287" s="202">
        <f t="shared" si="286"/>
        <v>4.4060763888888889E-2</v>
      </c>
      <c r="AI287" s="202">
        <f t="shared" si="287"/>
        <v>7.0449652777777774E-2</v>
      </c>
      <c r="AJ287" s="204">
        <v>0.33938000000000001</v>
      </c>
      <c r="AK287" s="202">
        <f>+OF!$Q$23</f>
        <v>4.4590934459805422E-2</v>
      </c>
      <c r="AL287" s="147">
        <f t="shared" si="288"/>
        <v>44.590934459805425</v>
      </c>
      <c r="AM287" s="147">
        <f>+AJ287/Caudales!$X$7*'DISTRIBUCION DE CAUDALES'!AL287</f>
        <v>1.1094529692872419</v>
      </c>
      <c r="AN287" s="202">
        <f>+Caudales!$U$9*1000</f>
        <v>1.431451612903226</v>
      </c>
      <c r="AO287" s="202">
        <f>+AJ287/Caudales!$X$7*'DISTRIBUCION DE CAUDALES'!AN287</f>
        <v>3.561549587524445E-2</v>
      </c>
      <c r="AP287" s="202">
        <f t="shared" si="289"/>
        <v>1.0738374734119975</v>
      </c>
      <c r="AQ287" s="143">
        <f t="shared" ref="AQ287:AQ331" si="296">+AP287-AS287</f>
        <v>1.0033878206342197</v>
      </c>
      <c r="AR287" s="144">
        <f t="shared" ref="AR287:AR331" si="297">+AQ287/AP287</f>
        <v>0.93439449216282988</v>
      </c>
      <c r="AS287" s="145">
        <f t="shared" si="295"/>
        <v>7.0449652777777774E-2</v>
      </c>
      <c r="AT287" s="336">
        <f>+AS287</f>
        <v>7.0449652777777774E-2</v>
      </c>
      <c r="AU287" s="147">
        <f t="shared" si="290"/>
        <v>0.9329381678564419</v>
      </c>
      <c r="AV287" s="206" t="str">
        <f t="shared" ref="AV287:AV331" si="298">IF(AU287&gt;AO287,"La Fuente SI tiene sufiencie oferta para usuarios futuros", "La Fuente NO tiene sufiencie oferta para usuarios futuros")</f>
        <v>La Fuente SI tiene sufiencie oferta para usuarios futuros</v>
      </c>
    </row>
    <row r="288" spans="1:61" x14ac:dyDescent="0.2">
      <c r="A288" s="221"/>
      <c r="B288" s="37">
        <v>3</v>
      </c>
      <c r="C288" s="37" t="s">
        <v>839</v>
      </c>
      <c r="D288" s="37" t="s">
        <v>840</v>
      </c>
      <c r="E288" s="37" t="s">
        <v>841</v>
      </c>
      <c r="F288" s="37" t="s">
        <v>51</v>
      </c>
      <c r="G288" s="37">
        <v>0.40500000000000003</v>
      </c>
      <c r="H288" s="99" t="s">
        <v>838</v>
      </c>
      <c r="I288" s="102" t="s">
        <v>682</v>
      </c>
      <c r="J288" s="105">
        <v>2</v>
      </c>
      <c r="K288" s="108" t="s">
        <v>204</v>
      </c>
      <c r="L288" s="37">
        <v>4994593.0575999999</v>
      </c>
      <c r="M288" s="37">
        <v>2282977.1699000001</v>
      </c>
      <c r="N288" s="37">
        <v>0</v>
      </c>
      <c r="O288" s="37">
        <v>0</v>
      </c>
      <c r="P288" s="37">
        <v>0</v>
      </c>
      <c r="Q288" s="37">
        <v>0</v>
      </c>
      <c r="R288" s="37">
        <v>0</v>
      </c>
      <c r="S288" s="37">
        <v>0</v>
      </c>
      <c r="T288" s="37">
        <v>0</v>
      </c>
      <c r="U288" s="37">
        <v>0</v>
      </c>
      <c r="V288" s="37">
        <f t="shared" si="278"/>
        <v>0</v>
      </c>
      <c r="W288" s="37">
        <f t="shared" si="279"/>
        <v>0</v>
      </c>
      <c r="X288" s="37">
        <f t="shared" si="280"/>
        <v>0</v>
      </c>
      <c r="Y288" s="37">
        <f t="shared" si="281"/>
        <v>0</v>
      </c>
      <c r="Z288" s="37">
        <f t="shared" si="282"/>
        <v>0</v>
      </c>
      <c r="AA288" s="37">
        <f t="shared" si="283"/>
        <v>0</v>
      </c>
      <c r="AB288" s="37">
        <f t="shared" si="284"/>
        <v>0</v>
      </c>
      <c r="AC288" s="37" t="s">
        <v>73</v>
      </c>
      <c r="AD288" s="37">
        <v>1</v>
      </c>
      <c r="AE288" s="37">
        <f t="shared" si="285"/>
        <v>0.1</v>
      </c>
      <c r="AF288" s="37">
        <v>5</v>
      </c>
      <c r="AG288" s="37">
        <v>10</v>
      </c>
      <c r="AH288" s="37">
        <f t="shared" si="286"/>
        <v>2.1493055555555557E-2</v>
      </c>
      <c r="AI288" s="37">
        <f t="shared" si="287"/>
        <v>0.12149305555555556</v>
      </c>
      <c r="AJ288" s="37">
        <v>1.9237120000000001</v>
      </c>
      <c r="AK288" s="37">
        <f>+OF!$Q$23</f>
        <v>4.4590934459805422E-2</v>
      </c>
      <c r="AL288" s="40">
        <f t="shared" si="288"/>
        <v>44.590934459805425</v>
      </c>
      <c r="AM288" s="40">
        <f>+AJ288/Caudales!$X$7*'DISTRIBUCION DE CAUDALES'!AL288</f>
        <v>6.2887264731377774</v>
      </c>
      <c r="AN288" s="37">
        <f>+Caudales!$U$9*1000</f>
        <v>1.431451612903226</v>
      </c>
      <c r="AO288" s="37">
        <f>+AJ288/Caudales!$X$7*'DISTRIBUCION DE CAUDALES'!AN288</f>
        <v>0.20187977135116464</v>
      </c>
      <c r="AP288" s="37">
        <f t="shared" si="289"/>
        <v>6.0868467017866124</v>
      </c>
      <c r="AQ288" s="131">
        <f t="shared" si="296"/>
        <v>5.9653536462310566</v>
      </c>
      <c r="AR288" s="173">
        <f t="shared" si="297"/>
        <v>0.98004006647318798</v>
      </c>
      <c r="AS288" s="50">
        <f t="shared" si="295"/>
        <v>0.12149305555555556</v>
      </c>
      <c r="AT288" s="119">
        <f>+AS288+AT287</f>
        <v>0.19194270833333332</v>
      </c>
      <c r="AU288" s="40">
        <f t="shared" si="290"/>
        <v>5.7734109378977232</v>
      </c>
      <c r="AV288" s="225" t="str">
        <f t="shared" si="298"/>
        <v>La Fuente SI tiene sufiencie oferta para usuarios futuros</v>
      </c>
    </row>
    <row r="289" spans="1:48" x14ac:dyDescent="0.2">
      <c r="A289" s="221"/>
      <c r="B289" s="37">
        <v>0</v>
      </c>
      <c r="C289" s="37" t="s">
        <v>842</v>
      </c>
      <c r="D289" s="37" t="s">
        <v>58</v>
      </c>
      <c r="E289" s="37" t="s">
        <v>58</v>
      </c>
      <c r="F289" s="37" t="s">
        <v>58</v>
      </c>
      <c r="G289" s="37">
        <v>0</v>
      </c>
      <c r="H289" s="99" t="s">
        <v>838</v>
      </c>
      <c r="I289" s="102" t="s">
        <v>682</v>
      </c>
      <c r="J289" s="105">
        <v>3</v>
      </c>
      <c r="K289" s="108" t="s">
        <v>204</v>
      </c>
      <c r="L289" s="37">
        <v>4994569.3296999997</v>
      </c>
      <c r="M289" s="37">
        <v>2283093.1098000002</v>
      </c>
      <c r="N289" s="37">
        <v>0</v>
      </c>
      <c r="O289" s="37">
        <v>0</v>
      </c>
      <c r="P289" s="37">
        <v>0</v>
      </c>
      <c r="Q289" s="37">
        <v>0</v>
      </c>
      <c r="R289" s="37">
        <v>0</v>
      </c>
      <c r="S289" s="37">
        <v>0</v>
      </c>
      <c r="T289" s="37">
        <v>0</v>
      </c>
      <c r="U289" s="37">
        <v>0</v>
      </c>
      <c r="V289" s="37">
        <f t="shared" ref="V289:V302" si="299">+O289*80/86400</f>
        <v>0</v>
      </c>
      <c r="W289" s="37">
        <f t="shared" ref="W289:W302" si="300">+O289*50/86400</f>
        <v>0</v>
      </c>
      <c r="X289" s="37">
        <f t="shared" ref="X289:X302" si="301">+Q289*20/86400</f>
        <v>0</v>
      </c>
      <c r="Y289" s="37">
        <f t="shared" ref="Y289:Y302" si="302">(9.6/86400)*R289</f>
        <v>0</v>
      </c>
      <c r="Z289" s="37">
        <f t="shared" ref="Z289:Z302" si="303">(7/86400)*S289</f>
        <v>0</v>
      </c>
      <c r="AA289" s="37">
        <f t="shared" ref="AA289:AA302" si="304">(2.4/86400)*T289</f>
        <v>0</v>
      </c>
      <c r="AB289" s="37">
        <f t="shared" ref="AB289:AB302" si="305">(2.4/86400)*U289</f>
        <v>0</v>
      </c>
      <c r="AC289" s="37" t="s">
        <v>73</v>
      </c>
      <c r="AD289" s="37">
        <v>1.5</v>
      </c>
      <c r="AE289" s="37">
        <f t="shared" ref="AE289:AE302" si="306">0.1*AD289</f>
        <v>0.15000000000000002</v>
      </c>
      <c r="AF289" s="37">
        <v>0</v>
      </c>
      <c r="AG289" s="37">
        <v>0</v>
      </c>
      <c r="AH289" s="37">
        <f t="shared" ref="AH289:AH302" si="307">(AF289+(AG289*0.5)  )*185.7/86400</f>
        <v>0</v>
      </c>
      <c r="AI289" s="37">
        <f t="shared" ref="AI289:AI302" si="308">+V289+W289+X289+Y289+Z289+AA289+AB289+AE289+AH289</f>
        <v>0.15000000000000002</v>
      </c>
      <c r="AJ289" s="37">
        <v>1.9237120000000001</v>
      </c>
      <c r="AK289" s="37">
        <f>+OF!$Q$23</f>
        <v>4.4590934459805422E-2</v>
      </c>
      <c r="AL289" s="40">
        <f t="shared" ref="AL289:AL302" si="309">+AK289*1000</f>
        <v>44.590934459805425</v>
      </c>
      <c r="AM289" s="40">
        <f>+AJ289/Caudales!$X$7*'DISTRIBUCION DE CAUDALES'!AL289</f>
        <v>6.2887264731377774</v>
      </c>
      <c r="AN289" s="37">
        <f>+Caudales!$U$9*1000</f>
        <v>1.431451612903226</v>
      </c>
      <c r="AO289" s="37">
        <f>+AJ289/Caudales!$X$7*'DISTRIBUCION DE CAUDALES'!AN289</f>
        <v>0.20187977135116464</v>
      </c>
      <c r="AP289" s="37">
        <f t="shared" ref="AP289:AP302" si="310">+AM289-AO289</f>
        <v>6.0868467017866124</v>
      </c>
      <c r="AQ289" s="131">
        <f t="shared" si="296"/>
        <v>5.936846701786612</v>
      </c>
      <c r="AR289" s="173">
        <f t="shared" si="297"/>
        <v>0.97535669824640525</v>
      </c>
      <c r="AS289" s="50">
        <f t="shared" si="295"/>
        <v>0.15000000000000002</v>
      </c>
      <c r="AT289" s="119">
        <f>+AS289+AT288</f>
        <v>0.34194270833333335</v>
      </c>
      <c r="AU289" s="40">
        <f t="shared" ref="AU289:AU320" si="311">+AQ289-AT289</f>
        <v>5.5949039934532783</v>
      </c>
      <c r="AV289" s="225" t="str">
        <f t="shared" si="298"/>
        <v>La Fuente SI tiene sufiencie oferta para usuarios futuros</v>
      </c>
    </row>
    <row r="290" spans="1:48" x14ac:dyDescent="0.2">
      <c r="A290" s="221"/>
      <c r="B290" s="37">
        <v>6</v>
      </c>
      <c r="C290" s="37" t="s">
        <v>843</v>
      </c>
      <c r="D290" s="37" t="s">
        <v>844</v>
      </c>
      <c r="E290" s="37" t="s">
        <v>845</v>
      </c>
      <c r="F290" s="37" t="s">
        <v>846</v>
      </c>
      <c r="G290" s="37">
        <v>0.04</v>
      </c>
      <c r="H290" s="99" t="s">
        <v>838</v>
      </c>
      <c r="I290" s="102" t="s">
        <v>682</v>
      </c>
      <c r="J290" s="105">
        <v>4</v>
      </c>
      <c r="K290" s="108" t="s">
        <v>204</v>
      </c>
      <c r="L290" s="37">
        <v>4994630.3801999995</v>
      </c>
      <c r="M290" s="37">
        <v>2283185.5998</v>
      </c>
      <c r="N290" s="37">
        <v>1687.3</v>
      </c>
      <c r="O290" s="37">
        <v>0</v>
      </c>
      <c r="P290" s="37">
        <v>0</v>
      </c>
      <c r="Q290" s="37">
        <v>10</v>
      </c>
      <c r="R290" s="37">
        <v>0</v>
      </c>
      <c r="S290" s="37">
        <v>0</v>
      </c>
      <c r="T290" s="37">
        <v>0</v>
      </c>
      <c r="U290" s="37">
        <v>0</v>
      </c>
      <c r="V290" s="37">
        <f t="shared" si="299"/>
        <v>0</v>
      </c>
      <c r="W290" s="37">
        <f t="shared" si="300"/>
        <v>0</v>
      </c>
      <c r="X290" s="37">
        <f t="shared" si="301"/>
        <v>2.3148148148148147E-3</v>
      </c>
      <c r="Y290" s="37">
        <f t="shared" si="302"/>
        <v>0</v>
      </c>
      <c r="Z290" s="37">
        <f t="shared" si="303"/>
        <v>0</v>
      </c>
      <c r="AA290" s="37">
        <f t="shared" si="304"/>
        <v>0</v>
      </c>
      <c r="AB290" s="37">
        <f t="shared" si="305"/>
        <v>0</v>
      </c>
      <c r="AC290" s="37" t="s">
        <v>73</v>
      </c>
      <c r="AD290" s="37">
        <v>0</v>
      </c>
      <c r="AE290" s="37">
        <f t="shared" si="306"/>
        <v>0</v>
      </c>
      <c r="AF290" s="37">
        <v>4</v>
      </c>
      <c r="AG290" s="37">
        <v>2</v>
      </c>
      <c r="AH290" s="37">
        <f t="shared" si="307"/>
        <v>1.0746527777777778E-2</v>
      </c>
      <c r="AI290" s="37">
        <f t="shared" si="308"/>
        <v>1.3061342592592593E-2</v>
      </c>
      <c r="AJ290" s="37">
        <v>1.9237120000000001</v>
      </c>
      <c r="AK290" s="37">
        <f>+OF!$Q$23</f>
        <v>4.4590934459805422E-2</v>
      </c>
      <c r="AL290" s="40">
        <f t="shared" si="309"/>
        <v>44.590934459805425</v>
      </c>
      <c r="AM290" s="40">
        <f>+AJ290/Caudales!$X$7*'DISTRIBUCION DE CAUDALES'!AL290</f>
        <v>6.2887264731377774</v>
      </c>
      <c r="AN290" s="37">
        <f>+Caudales!$U$9*1000</f>
        <v>1.431451612903226</v>
      </c>
      <c r="AO290" s="37">
        <f>+AJ290/Caudales!$X$7*'DISTRIBUCION DE CAUDALES'!AN290</f>
        <v>0.20187977135116464</v>
      </c>
      <c r="AP290" s="37">
        <f t="shared" si="310"/>
        <v>6.0868467017866124</v>
      </c>
      <c r="AQ290" s="131">
        <f t="shared" si="296"/>
        <v>6.0737853591940194</v>
      </c>
      <c r="AR290" s="173">
        <f t="shared" si="297"/>
        <v>0.99785416928789106</v>
      </c>
      <c r="AS290" s="50">
        <f t="shared" si="295"/>
        <v>1.3061342592592593E-2</v>
      </c>
      <c r="AT290" s="119">
        <f t="shared" ref="AT290:AT310" si="312">+AS290+AT289</f>
        <v>0.35500405092592596</v>
      </c>
      <c r="AU290" s="40">
        <f t="shared" si="311"/>
        <v>5.7187813082680936</v>
      </c>
      <c r="AV290" s="225" t="str">
        <f t="shared" si="298"/>
        <v>La Fuente SI tiene sufiencie oferta para usuarios futuros</v>
      </c>
    </row>
    <row r="291" spans="1:48" x14ac:dyDescent="0.2">
      <c r="A291" s="221"/>
      <c r="B291" s="37">
        <v>7</v>
      </c>
      <c r="C291" s="37" t="s">
        <v>847</v>
      </c>
      <c r="D291" s="37" t="s">
        <v>844</v>
      </c>
      <c r="E291" s="37" t="s">
        <v>845</v>
      </c>
      <c r="F291" s="37" t="s">
        <v>846</v>
      </c>
      <c r="G291" s="37">
        <v>0.04</v>
      </c>
      <c r="H291" s="99" t="s">
        <v>838</v>
      </c>
      <c r="I291" s="102" t="s">
        <v>682</v>
      </c>
      <c r="J291" s="105">
        <v>5</v>
      </c>
      <c r="K291" s="108" t="s">
        <v>204</v>
      </c>
      <c r="L291" s="37">
        <v>4994630.3801999995</v>
      </c>
      <c r="M291" s="37">
        <v>2283185.5998</v>
      </c>
      <c r="N291" s="37">
        <v>1687.3</v>
      </c>
      <c r="O291" s="37">
        <v>0</v>
      </c>
      <c r="P291" s="37">
        <v>0</v>
      </c>
      <c r="Q291" s="37">
        <v>0</v>
      </c>
      <c r="R291" s="37">
        <v>0</v>
      </c>
      <c r="S291" s="37">
        <v>0</v>
      </c>
      <c r="T291" s="37">
        <v>20</v>
      </c>
      <c r="U291" s="37">
        <v>0</v>
      </c>
      <c r="V291" s="37">
        <f t="shared" si="299"/>
        <v>0</v>
      </c>
      <c r="W291" s="37">
        <f t="shared" si="300"/>
        <v>0</v>
      </c>
      <c r="X291" s="37">
        <f t="shared" si="301"/>
        <v>0</v>
      </c>
      <c r="Y291" s="37">
        <f t="shared" si="302"/>
        <v>0</v>
      </c>
      <c r="Z291" s="37">
        <f t="shared" si="303"/>
        <v>0</v>
      </c>
      <c r="AA291" s="37">
        <f t="shared" si="304"/>
        <v>5.5555555555555556E-4</v>
      </c>
      <c r="AB291" s="37">
        <f t="shared" si="305"/>
        <v>0</v>
      </c>
      <c r="AC291" s="37" t="s">
        <v>58</v>
      </c>
      <c r="AD291" s="37">
        <v>0</v>
      </c>
      <c r="AE291" s="37">
        <f t="shared" si="306"/>
        <v>0</v>
      </c>
      <c r="AF291" s="37">
        <v>5</v>
      </c>
      <c r="AG291" s="37">
        <v>0</v>
      </c>
      <c r="AH291" s="37">
        <f t="shared" si="307"/>
        <v>1.0746527777777778E-2</v>
      </c>
      <c r="AI291" s="37">
        <f t="shared" si="308"/>
        <v>1.1302083333333334E-2</v>
      </c>
      <c r="AJ291" s="37">
        <v>1.9237120000000001</v>
      </c>
      <c r="AK291" s="37">
        <f>+OF!$Q$23</f>
        <v>4.4590934459805422E-2</v>
      </c>
      <c r="AL291" s="40">
        <f t="shared" si="309"/>
        <v>44.590934459805425</v>
      </c>
      <c r="AM291" s="40">
        <f>+AJ291/Caudales!$X$7*'DISTRIBUCION DE CAUDALES'!AL291</f>
        <v>6.2887264731377774</v>
      </c>
      <c r="AN291" s="37">
        <f>+Caudales!$U$9*1000</f>
        <v>1.431451612903226</v>
      </c>
      <c r="AO291" s="37">
        <f>+AJ291/Caudales!$X$7*'DISTRIBUCION DE CAUDALES'!AN291</f>
        <v>0.20187977135116464</v>
      </c>
      <c r="AP291" s="37">
        <f t="shared" si="310"/>
        <v>6.0868467017866124</v>
      </c>
      <c r="AQ291" s="131">
        <f t="shared" si="296"/>
        <v>6.0755446184532786</v>
      </c>
      <c r="AR291" s="173">
        <f t="shared" si="297"/>
        <v>0.99814319566648257</v>
      </c>
      <c r="AS291" s="50">
        <f t="shared" si="295"/>
        <v>1.1302083333333334E-2</v>
      </c>
      <c r="AT291" s="119">
        <f t="shared" si="312"/>
        <v>0.36630613425925929</v>
      </c>
      <c r="AU291" s="40">
        <f t="shared" si="311"/>
        <v>5.7092384841940191</v>
      </c>
      <c r="AV291" s="225" t="str">
        <f t="shared" si="298"/>
        <v>La Fuente SI tiene sufiencie oferta para usuarios futuros</v>
      </c>
    </row>
    <row r="292" spans="1:48" x14ac:dyDescent="0.2">
      <c r="A292" s="221"/>
      <c r="B292" s="37">
        <v>37</v>
      </c>
      <c r="C292" s="37" t="s">
        <v>848</v>
      </c>
      <c r="D292" s="37" t="s">
        <v>849</v>
      </c>
      <c r="E292" s="37" t="s">
        <v>850</v>
      </c>
      <c r="F292" s="37" t="s">
        <v>116</v>
      </c>
      <c r="G292" s="37">
        <v>0</v>
      </c>
      <c r="H292" s="99" t="s">
        <v>838</v>
      </c>
      <c r="I292" s="102" t="s">
        <v>682</v>
      </c>
      <c r="J292" s="105">
        <v>6</v>
      </c>
      <c r="K292" s="108" t="s">
        <v>204</v>
      </c>
      <c r="L292" s="37">
        <v>4994555.8916999996</v>
      </c>
      <c r="M292" s="37">
        <v>2283022.9558999999</v>
      </c>
      <c r="N292" s="37">
        <v>1646.18</v>
      </c>
      <c r="O292" s="37">
        <v>0</v>
      </c>
      <c r="P292" s="37">
        <v>0</v>
      </c>
      <c r="Q292" s="37">
        <v>0</v>
      </c>
      <c r="R292" s="37">
        <v>0</v>
      </c>
      <c r="S292" s="37">
        <v>0</v>
      </c>
      <c r="T292" s="37">
        <v>0</v>
      </c>
      <c r="U292" s="37">
        <v>0</v>
      </c>
      <c r="V292" s="37">
        <f t="shared" si="299"/>
        <v>0</v>
      </c>
      <c r="W292" s="37">
        <f t="shared" si="300"/>
        <v>0</v>
      </c>
      <c r="X292" s="37">
        <f t="shared" si="301"/>
        <v>0</v>
      </c>
      <c r="Y292" s="37">
        <f t="shared" si="302"/>
        <v>0</v>
      </c>
      <c r="Z292" s="37">
        <f t="shared" si="303"/>
        <v>0</v>
      </c>
      <c r="AA292" s="37">
        <f t="shared" si="304"/>
        <v>0</v>
      </c>
      <c r="AB292" s="37">
        <f t="shared" si="305"/>
        <v>0</v>
      </c>
      <c r="AC292" s="37" t="s">
        <v>186</v>
      </c>
      <c r="AD292" s="37">
        <v>3</v>
      </c>
      <c r="AE292" s="37">
        <f t="shared" si="306"/>
        <v>0.30000000000000004</v>
      </c>
      <c r="AF292" s="37">
        <v>1</v>
      </c>
      <c r="AG292" s="37">
        <v>1</v>
      </c>
      <c r="AH292" s="37">
        <f t="shared" si="307"/>
        <v>3.223958333333333E-3</v>
      </c>
      <c r="AI292" s="37">
        <f t="shared" si="308"/>
        <v>0.30322395833333338</v>
      </c>
      <c r="AJ292" s="42">
        <v>1.9237120000000001</v>
      </c>
      <c r="AK292" s="37">
        <f>+OF!$Q$23</f>
        <v>4.4590934459805422E-2</v>
      </c>
      <c r="AL292" s="40">
        <f t="shared" si="309"/>
        <v>44.590934459805425</v>
      </c>
      <c r="AM292" s="40">
        <f>+AJ292/Caudales!$X$7*'DISTRIBUCION DE CAUDALES'!AL292</f>
        <v>6.2887264731377774</v>
      </c>
      <c r="AN292" s="37">
        <f>+Caudales!$U$9*1000</f>
        <v>1.431451612903226</v>
      </c>
      <c r="AO292" s="37">
        <f>+AJ292/Caudales!$X$7*'DISTRIBUCION DE CAUDALES'!AN292</f>
        <v>0.20187977135116464</v>
      </c>
      <c r="AP292" s="37">
        <f t="shared" si="310"/>
        <v>6.0868467017866124</v>
      </c>
      <c r="AQ292" s="131">
        <f t="shared" si="296"/>
        <v>5.9868467017866127</v>
      </c>
      <c r="AR292" s="173">
        <f t="shared" si="297"/>
        <v>0.98357113216427028</v>
      </c>
      <c r="AS292" s="50">
        <v>0.1</v>
      </c>
      <c r="AT292" s="119">
        <f t="shared" si="312"/>
        <v>0.46630613425925926</v>
      </c>
      <c r="AU292" s="40">
        <f t="shared" si="311"/>
        <v>5.5205405675273536</v>
      </c>
      <c r="AV292" s="225" t="str">
        <f t="shared" si="298"/>
        <v>La Fuente SI tiene sufiencie oferta para usuarios futuros</v>
      </c>
    </row>
    <row r="293" spans="1:48" x14ac:dyDescent="0.2">
      <c r="A293" s="221"/>
      <c r="B293" s="37">
        <v>39</v>
      </c>
      <c r="C293" s="37" t="s">
        <v>851</v>
      </c>
      <c r="D293" s="37" t="s">
        <v>852</v>
      </c>
      <c r="E293" s="37">
        <v>110053000</v>
      </c>
      <c r="F293" s="37" t="s">
        <v>116</v>
      </c>
      <c r="G293" s="37">
        <v>0</v>
      </c>
      <c r="H293" s="99" t="s">
        <v>838</v>
      </c>
      <c r="I293" s="102" t="s">
        <v>682</v>
      </c>
      <c r="J293" s="105">
        <v>7</v>
      </c>
      <c r="K293" s="108" t="s">
        <v>204</v>
      </c>
      <c r="L293" s="37">
        <v>4994555.8916999996</v>
      </c>
      <c r="M293" s="37">
        <v>2283022.9558999999</v>
      </c>
      <c r="N293" s="37">
        <v>1646.18</v>
      </c>
      <c r="O293" s="37">
        <v>0</v>
      </c>
      <c r="P293" s="37">
        <v>0</v>
      </c>
      <c r="Q293" s="37">
        <v>0</v>
      </c>
      <c r="R293" s="37">
        <v>0</v>
      </c>
      <c r="S293" s="37">
        <v>0</v>
      </c>
      <c r="T293" s="37">
        <v>0</v>
      </c>
      <c r="U293" s="37">
        <v>0</v>
      </c>
      <c r="V293" s="37">
        <f t="shared" si="299"/>
        <v>0</v>
      </c>
      <c r="W293" s="37">
        <f t="shared" si="300"/>
        <v>0</v>
      </c>
      <c r="X293" s="37">
        <f t="shared" si="301"/>
        <v>0</v>
      </c>
      <c r="Y293" s="37">
        <f t="shared" si="302"/>
        <v>0</v>
      </c>
      <c r="Z293" s="37">
        <f t="shared" si="303"/>
        <v>0</v>
      </c>
      <c r="AA293" s="37">
        <f t="shared" si="304"/>
        <v>0</v>
      </c>
      <c r="AB293" s="37">
        <f t="shared" si="305"/>
        <v>0</v>
      </c>
      <c r="AC293" s="37" t="s">
        <v>194</v>
      </c>
      <c r="AD293" s="37">
        <v>3</v>
      </c>
      <c r="AE293" s="37">
        <f t="shared" si="306"/>
        <v>0.30000000000000004</v>
      </c>
      <c r="AF293" s="37">
        <v>2</v>
      </c>
      <c r="AG293" s="37">
        <v>10</v>
      </c>
      <c r="AH293" s="37">
        <f t="shared" si="307"/>
        <v>1.5045138888888887E-2</v>
      </c>
      <c r="AI293" s="37">
        <f t="shared" si="308"/>
        <v>0.31504513888888891</v>
      </c>
      <c r="AJ293" s="42">
        <v>1.9237120000000001</v>
      </c>
      <c r="AK293" s="37">
        <f>+OF!$Q$23</f>
        <v>4.4590934459805422E-2</v>
      </c>
      <c r="AL293" s="40">
        <f t="shared" si="309"/>
        <v>44.590934459805425</v>
      </c>
      <c r="AM293" s="40">
        <f>+AJ293/Caudales!$X$7*'DISTRIBUCION DE CAUDALES'!AL293</f>
        <v>6.2887264731377774</v>
      </c>
      <c r="AN293" s="37">
        <f>+Caudales!$U$9*1000</f>
        <v>1.431451612903226</v>
      </c>
      <c r="AO293" s="37">
        <f>+AJ293/Caudales!$X$7*'DISTRIBUCION DE CAUDALES'!AN293</f>
        <v>0.20187977135116464</v>
      </c>
      <c r="AP293" s="37">
        <f t="shared" si="310"/>
        <v>6.0868467017866124</v>
      </c>
      <c r="AQ293" s="131">
        <f t="shared" si="296"/>
        <v>5.9868467017866127</v>
      </c>
      <c r="AR293" s="173">
        <f t="shared" si="297"/>
        <v>0.98357113216427028</v>
      </c>
      <c r="AS293" s="50">
        <v>0.1</v>
      </c>
      <c r="AT293" s="119">
        <f t="shared" si="312"/>
        <v>0.56630613425925924</v>
      </c>
      <c r="AU293" s="40">
        <f t="shared" si="311"/>
        <v>5.4205405675273539</v>
      </c>
      <c r="AV293" s="225" t="str">
        <f t="shared" si="298"/>
        <v>La Fuente SI tiene sufiencie oferta para usuarios futuros</v>
      </c>
    </row>
    <row r="294" spans="1:48" x14ac:dyDescent="0.2">
      <c r="A294" s="221"/>
      <c r="B294" s="37">
        <v>48</v>
      </c>
      <c r="C294" s="37" t="s">
        <v>853</v>
      </c>
      <c r="D294" s="37" t="s">
        <v>854</v>
      </c>
      <c r="E294" s="37" t="s">
        <v>855</v>
      </c>
      <c r="F294" s="37" t="s">
        <v>51</v>
      </c>
      <c r="G294" s="37">
        <v>5.8000000000000003E-2</v>
      </c>
      <c r="H294" s="99" t="s">
        <v>838</v>
      </c>
      <c r="I294" s="102" t="s">
        <v>682</v>
      </c>
      <c r="J294" s="105">
        <v>8</v>
      </c>
      <c r="K294" s="108" t="s">
        <v>204</v>
      </c>
      <c r="L294" s="37">
        <v>4994555.8916999996</v>
      </c>
      <c r="M294" s="37">
        <v>2283022.9558999999</v>
      </c>
      <c r="N294" s="37">
        <v>1646.18</v>
      </c>
      <c r="O294" s="37">
        <v>0</v>
      </c>
      <c r="P294" s="37">
        <v>0</v>
      </c>
      <c r="Q294" s="37">
        <v>0</v>
      </c>
      <c r="R294" s="37">
        <v>0</v>
      </c>
      <c r="S294" s="37">
        <v>0</v>
      </c>
      <c r="T294" s="37">
        <v>0</v>
      </c>
      <c r="U294" s="37">
        <v>0</v>
      </c>
      <c r="V294" s="37">
        <f t="shared" si="299"/>
        <v>0</v>
      </c>
      <c r="W294" s="37">
        <f t="shared" si="300"/>
        <v>0</v>
      </c>
      <c r="X294" s="37">
        <f t="shared" si="301"/>
        <v>0</v>
      </c>
      <c r="Y294" s="37">
        <f t="shared" si="302"/>
        <v>0</v>
      </c>
      <c r="Z294" s="37">
        <f t="shared" si="303"/>
        <v>0</v>
      </c>
      <c r="AA294" s="37">
        <f t="shared" si="304"/>
        <v>0</v>
      </c>
      <c r="AB294" s="37">
        <f t="shared" si="305"/>
        <v>0</v>
      </c>
      <c r="AC294" s="37" t="s">
        <v>73</v>
      </c>
      <c r="AD294" s="37">
        <v>19</v>
      </c>
      <c r="AE294" s="37">
        <f t="shared" si="306"/>
        <v>1.9000000000000001</v>
      </c>
      <c r="AF294" s="37">
        <v>0</v>
      </c>
      <c r="AG294" s="37">
        <v>0</v>
      </c>
      <c r="AH294" s="37">
        <f t="shared" si="307"/>
        <v>0</v>
      </c>
      <c r="AI294" s="37">
        <f t="shared" si="308"/>
        <v>1.9000000000000001</v>
      </c>
      <c r="AJ294" s="42">
        <v>1.9237120000000001</v>
      </c>
      <c r="AK294" s="37">
        <f>+OF!$Q$23</f>
        <v>4.4590934459805422E-2</v>
      </c>
      <c r="AL294" s="40">
        <f t="shared" si="309"/>
        <v>44.590934459805425</v>
      </c>
      <c r="AM294" s="40">
        <f>+AJ294/Caudales!$X$7*'DISTRIBUCION DE CAUDALES'!AL294</f>
        <v>6.2887264731377774</v>
      </c>
      <c r="AN294" s="37">
        <f>+Caudales!$U$9*1000</f>
        <v>1.431451612903226</v>
      </c>
      <c r="AO294" s="37">
        <f>+AJ294/Caudales!$X$7*'DISTRIBUCION DE CAUDALES'!AN294</f>
        <v>0.20187977135116464</v>
      </c>
      <c r="AP294" s="37">
        <f t="shared" si="310"/>
        <v>6.0868467017866124</v>
      </c>
      <c r="AQ294" s="131">
        <f t="shared" si="296"/>
        <v>6.0288467017866125</v>
      </c>
      <c r="AR294" s="173">
        <f t="shared" si="297"/>
        <v>0.9904712566552768</v>
      </c>
      <c r="AS294" s="50">
        <f>IF(G294=0,AI294,IF(AI294&lt;G294,AI294,G294))</f>
        <v>5.8000000000000003E-2</v>
      </c>
      <c r="AT294" s="119">
        <f t="shared" si="312"/>
        <v>0.62430613425925929</v>
      </c>
      <c r="AU294" s="40">
        <f t="shared" si="311"/>
        <v>5.404540567527353</v>
      </c>
      <c r="AV294" s="225" t="str">
        <f t="shared" si="298"/>
        <v>La Fuente SI tiene sufiencie oferta para usuarios futuros</v>
      </c>
    </row>
    <row r="295" spans="1:48" x14ac:dyDescent="0.2">
      <c r="A295" s="221"/>
      <c r="B295" s="37">
        <v>49</v>
      </c>
      <c r="C295" s="37" t="s">
        <v>856</v>
      </c>
      <c r="D295" s="37" t="s">
        <v>857</v>
      </c>
      <c r="E295" s="37" t="s">
        <v>858</v>
      </c>
      <c r="F295" s="37" t="s">
        <v>116</v>
      </c>
      <c r="G295" s="37">
        <v>0</v>
      </c>
      <c r="H295" s="99" t="s">
        <v>838</v>
      </c>
      <c r="I295" s="102" t="s">
        <v>682</v>
      </c>
      <c r="J295" s="105">
        <v>9</v>
      </c>
      <c r="K295" s="108" t="s">
        <v>204</v>
      </c>
      <c r="L295" s="37">
        <v>4994555.8916999996</v>
      </c>
      <c r="M295" s="37">
        <v>2283022.9558999999</v>
      </c>
      <c r="N295" s="37">
        <v>1646.18</v>
      </c>
      <c r="O295" s="37">
        <v>0</v>
      </c>
      <c r="P295" s="37">
        <v>0</v>
      </c>
      <c r="Q295" s="37">
        <v>0</v>
      </c>
      <c r="R295" s="37">
        <v>0</v>
      </c>
      <c r="S295" s="37">
        <v>5</v>
      </c>
      <c r="T295" s="37">
        <v>0</v>
      </c>
      <c r="U295" s="37">
        <v>0</v>
      </c>
      <c r="V295" s="37">
        <f t="shared" si="299"/>
        <v>0</v>
      </c>
      <c r="W295" s="37">
        <f t="shared" si="300"/>
        <v>0</v>
      </c>
      <c r="X295" s="37">
        <f t="shared" si="301"/>
        <v>0</v>
      </c>
      <c r="Y295" s="37">
        <f t="shared" si="302"/>
        <v>0</v>
      </c>
      <c r="Z295" s="37">
        <f t="shared" si="303"/>
        <v>4.0509259259259258E-4</v>
      </c>
      <c r="AA295" s="37">
        <f t="shared" si="304"/>
        <v>0</v>
      </c>
      <c r="AB295" s="37">
        <f t="shared" si="305"/>
        <v>0</v>
      </c>
      <c r="AC295" s="37" t="s">
        <v>73</v>
      </c>
      <c r="AD295" s="37">
        <v>6</v>
      </c>
      <c r="AE295" s="37">
        <f t="shared" si="306"/>
        <v>0.60000000000000009</v>
      </c>
      <c r="AF295" s="37">
        <v>4</v>
      </c>
      <c r="AG295" s="37">
        <v>4</v>
      </c>
      <c r="AH295" s="37">
        <f t="shared" si="307"/>
        <v>1.2895833333333332E-2</v>
      </c>
      <c r="AI295" s="37">
        <f t="shared" si="308"/>
        <v>0.613300925925926</v>
      </c>
      <c r="AJ295" s="42">
        <v>1.9237120000000001</v>
      </c>
      <c r="AK295" s="37">
        <f>+OF!$Q$23</f>
        <v>4.4590934459805422E-2</v>
      </c>
      <c r="AL295" s="40">
        <f t="shared" si="309"/>
        <v>44.590934459805425</v>
      </c>
      <c r="AM295" s="40">
        <f>+AJ295/Caudales!$X$7*'DISTRIBUCION DE CAUDALES'!AL295</f>
        <v>6.2887264731377774</v>
      </c>
      <c r="AN295" s="37">
        <f>+Caudales!$U$9*1000</f>
        <v>1.431451612903226</v>
      </c>
      <c r="AO295" s="37">
        <f>+AJ295/Caudales!$X$7*'DISTRIBUCION DE CAUDALES'!AN295</f>
        <v>0.20187977135116464</v>
      </c>
      <c r="AP295" s="37">
        <f t="shared" si="310"/>
        <v>6.0868467017866124</v>
      </c>
      <c r="AQ295" s="131">
        <f t="shared" si="296"/>
        <v>5.9868467017866127</v>
      </c>
      <c r="AR295" s="173">
        <f t="shared" si="297"/>
        <v>0.98357113216427028</v>
      </c>
      <c r="AS295" s="50">
        <v>0.1</v>
      </c>
      <c r="AT295" s="119">
        <f t="shared" si="312"/>
        <v>0.72430613425925927</v>
      </c>
      <c r="AU295" s="40">
        <f t="shared" si="311"/>
        <v>5.2625405675273536</v>
      </c>
      <c r="AV295" s="225" t="str">
        <f t="shared" si="298"/>
        <v>La Fuente SI tiene sufiencie oferta para usuarios futuros</v>
      </c>
    </row>
    <row r="296" spans="1:48" x14ac:dyDescent="0.2">
      <c r="A296" s="221"/>
      <c r="B296" s="37">
        <v>50</v>
      </c>
      <c r="C296" s="37" t="s">
        <v>859</v>
      </c>
      <c r="D296" s="37" t="s">
        <v>860</v>
      </c>
      <c r="E296" s="37" t="s">
        <v>861</v>
      </c>
      <c r="F296" s="37" t="s">
        <v>116</v>
      </c>
      <c r="G296" s="37">
        <v>0</v>
      </c>
      <c r="H296" s="99" t="s">
        <v>838</v>
      </c>
      <c r="I296" s="102" t="s">
        <v>682</v>
      </c>
      <c r="J296" s="105">
        <v>10</v>
      </c>
      <c r="K296" s="108" t="s">
        <v>204</v>
      </c>
      <c r="L296" s="37">
        <v>4994555.8916999996</v>
      </c>
      <c r="M296" s="37">
        <v>2283022.9558999999</v>
      </c>
      <c r="N296" s="37">
        <v>1646.18</v>
      </c>
      <c r="O296" s="37">
        <v>0</v>
      </c>
      <c r="P296" s="37">
        <v>0</v>
      </c>
      <c r="Q296" s="37">
        <v>0</v>
      </c>
      <c r="R296" s="37">
        <v>0</v>
      </c>
      <c r="S296" s="37">
        <v>0</v>
      </c>
      <c r="T296" s="37">
        <v>7000</v>
      </c>
      <c r="U296" s="37">
        <v>0</v>
      </c>
      <c r="V296" s="37">
        <f t="shared" si="299"/>
        <v>0</v>
      </c>
      <c r="W296" s="37">
        <f t="shared" si="300"/>
        <v>0</v>
      </c>
      <c r="X296" s="37">
        <f t="shared" si="301"/>
        <v>0</v>
      </c>
      <c r="Y296" s="37">
        <f t="shared" si="302"/>
        <v>0</v>
      </c>
      <c r="Z296" s="37">
        <f t="shared" si="303"/>
        <v>0</v>
      </c>
      <c r="AA296" s="37">
        <f t="shared" si="304"/>
        <v>0.19444444444444442</v>
      </c>
      <c r="AB296" s="37">
        <f t="shared" si="305"/>
        <v>0</v>
      </c>
      <c r="AC296" s="37" t="s">
        <v>73</v>
      </c>
      <c r="AD296" s="37">
        <v>3</v>
      </c>
      <c r="AE296" s="37">
        <f t="shared" si="306"/>
        <v>0.30000000000000004</v>
      </c>
      <c r="AF296" s="37">
        <v>5</v>
      </c>
      <c r="AG296" s="37">
        <v>3</v>
      </c>
      <c r="AH296" s="37">
        <f t="shared" si="307"/>
        <v>1.3970486111111111E-2</v>
      </c>
      <c r="AI296" s="37">
        <f t="shared" si="308"/>
        <v>0.50841493055555553</v>
      </c>
      <c r="AJ296" s="42">
        <v>1.9237120000000001</v>
      </c>
      <c r="AK296" s="37">
        <f>+OF!$Q$23</f>
        <v>4.4590934459805422E-2</v>
      </c>
      <c r="AL296" s="40">
        <f t="shared" si="309"/>
        <v>44.590934459805425</v>
      </c>
      <c r="AM296" s="40">
        <f>+AJ296/Caudales!$X$7*'DISTRIBUCION DE CAUDALES'!AL296</f>
        <v>6.2887264731377774</v>
      </c>
      <c r="AN296" s="37">
        <f>+Caudales!$U$9*1000</f>
        <v>1.431451612903226</v>
      </c>
      <c r="AO296" s="37">
        <f>+AJ296/Caudales!$X$7*'DISTRIBUCION DE CAUDALES'!AN296</f>
        <v>0.20187977135116464</v>
      </c>
      <c r="AP296" s="37">
        <f t="shared" si="310"/>
        <v>6.0868467017866124</v>
      </c>
      <c r="AQ296" s="131">
        <f t="shared" si="296"/>
        <v>5.9868467017866127</v>
      </c>
      <c r="AR296" s="173">
        <f t="shared" si="297"/>
        <v>0.98357113216427028</v>
      </c>
      <c r="AS296" s="50">
        <v>0.1</v>
      </c>
      <c r="AT296" s="119">
        <f t="shared" si="312"/>
        <v>0.82430613425925925</v>
      </c>
      <c r="AU296" s="40">
        <f t="shared" si="311"/>
        <v>5.162540567527353</v>
      </c>
      <c r="AV296" s="225" t="str">
        <f t="shared" si="298"/>
        <v>La Fuente SI tiene sufiencie oferta para usuarios futuros</v>
      </c>
    </row>
    <row r="297" spans="1:48" x14ac:dyDescent="0.2">
      <c r="A297" s="221"/>
      <c r="B297" s="37">
        <v>51</v>
      </c>
      <c r="C297" s="37" t="s">
        <v>862</v>
      </c>
      <c r="D297" s="37" t="s">
        <v>863</v>
      </c>
      <c r="E297" s="37" t="s">
        <v>864</v>
      </c>
      <c r="F297" s="37" t="s">
        <v>116</v>
      </c>
      <c r="G297" s="37">
        <v>0</v>
      </c>
      <c r="H297" s="99" t="s">
        <v>838</v>
      </c>
      <c r="I297" s="102" t="s">
        <v>682</v>
      </c>
      <c r="J297" s="105">
        <v>11</v>
      </c>
      <c r="K297" s="108" t="s">
        <v>204</v>
      </c>
      <c r="L297" s="37">
        <v>4994555.8916999996</v>
      </c>
      <c r="M297" s="37">
        <v>2283022.9558999999</v>
      </c>
      <c r="N297" s="37">
        <v>1646.18</v>
      </c>
      <c r="O297" s="37">
        <v>0</v>
      </c>
      <c r="P297" s="37">
        <v>0</v>
      </c>
      <c r="Q297" s="37">
        <v>0</v>
      </c>
      <c r="R297" s="37">
        <v>0</v>
      </c>
      <c r="S297" s="37">
        <v>0</v>
      </c>
      <c r="T297" s="37">
        <v>0</v>
      </c>
      <c r="U297" s="37">
        <v>0</v>
      </c>
      <c r="V297" s="37">
        <f t="shared" si="299"/>
        <v>0</v>
      </c>
      <c r="W297" s="37">
        <f t="shared" si="300"/>
        <v>0</v>
      </c>
      <c r="X297" s="37">
        <f t="shared" si="301"/>
        <v>0</v>
      </c>
      <c r="Y297" s="37">
        <f t="shared" si="302"/>
        <v>0</v>
      </c>
      <c r="Z297" s="37">
        <f t="shared" si="303"/>
        <v>0</v>
      </c>
      <c r="AA297" s="37">
        <f t="shared" si="304"/>
        <v>0</v>
      </c>
      <c r="AB297" s="37">
        <f t="shared" si="305"/>
        <v>0</v>
      </c>
      <c r="AC297" s="37" t="s">
        <v>73</v>
      </c>
      <c r="AD297" s="37">
        <v>6</v>
      </c>
      <c r="AE297" s="37">
        <f t="shared" si="306"/>
        <v>0.60000000000000009</v>
      </c>
      <c r="AF297" s="37">
        <v>4</v>
      </c>
      <c r="AG297" s="37">
        <v>2</v>
      </c>
      <c r="AH297" s="37">
        <f t="shared" si="307"/>
        <v>1.0746527777777778E-2</v>
      </c>
      <c r="AI297" s="37">
        <f t="shared" si="308"/>
        <v>0.61074652777777783</v>
      </c>
      <c r="AJ297" s="42">
        <v>1.9237120000000001</v>
      </c>
      <c r="AK297" s="37">
        <f>+OF!$Q$23</f>
        <v>4.4590934459805422E-2</v>
      </c>
      <c r="AL297" s="40">
        <f t="shared" si="309"/>
        <v>44.590934459805425</v>
      </c>
      <c r="AM297" s="40">
        <f>+AJ297/Caudales!$X$7*'DISTRIBUCION DE CAUDALES'!AL297</f>
        <v>6.2887264731377774</v>
      </c>
      <c r="AN297" s="37">
        <f>+Caudales!$U$9*1000</f>
        <v>1.431451612903226</v>
      </c>
      <c r="AO297" s="37">
        <f>+AJ297/Caudales!$X$7*'DISTRIBUCION DE CAUDALES'!AN297</f>
        <v>0.20187977135116464</v>
      </c>
      <c r="AP297" s="37">
        <f t="shared" si="310"/>
        <v>6.0868467017866124</v>
      </c>
      <c r="AQ297" s="131">
        <f t="shared" si="296"/>
        <v>5.9868467017866127</v>
      </c>
      <c r="AR297" s="173">
        <f t="shared" si="297"/>
        <v>0.98357113216427028</v>
      </c>
      <c r="AS297" s="50">
        <v>0.1</v>
      </c>
      <c r="AT297" s="119">
        <f t="shared" si="312"/>
        <v>0.92430613425925923</v>
      </c>
      <c r="AU297" s="40">
        <f t="shared" si="311"/>
        <v>5.0625405675273534</v>
      </c>
      <c r="AV297" s="225" t="str">
        <f t="shared" si="298"/>
        <v>La Fuente SI tiene sufiencie oferta para usuarios futuros</v>
      </c>
    </row>
    <row r="298" spans="1:48" x14ac:dyDescent="0.2">
      <c r="A298" s="221"/>
      <c r="B298" s="37">
        <v>52</v>
      </c>
      <c r="C298" s="37" t="s">
        <v>865</v>
      </c>
      <c r="D298" s="37" t="s">
        <v>866</v>
      </c>
      <c r="E298" s="37" t="s">
        <v>867</v>
      </c>
      <c r="F298" s="37" t="s">
        <v>116</v>
      </c>
      <c r="G298" s="37">
        <v>0</v>
      </c>
      <c r="H298" s="99" t="s">
        <v>838</v>
      </c>
      <c r="I298" s="102" t="s">
        <v>682</v>
      </c>
      <c r="J298" s="105">
        <v>12</v>
      </c>
      <c r="K298" s="108" t="s">
        <v>204</v>
      </c>
      <c r="L298" s="37">
        <v>4994555.8916999996</v>
      </c>
      <c r="M298" s="37">
        <v>2283022.9558999999</v>
      </c>
      <c r="N298" s="37">
        <v>1646.18</v>
      </c>
      <c r="O298" s="37">
        <v>0</v>
      </c>
      <c r="P298" s="37">
        <v>0</v>
      </c>
      <c r="Q298" s="37">
        <v>0</v>
      </c>
      <c r="R298" s="37">
        <v>0</v>
      </c>
      <c r="S298" s="37">
        <v>0</v>
      </c>
      <c r="T298" s="37">
        <v>0</v>
      </c>
      <c r="U298" s="37">
        <v>0</v>
      </c>
      <c r="V298" s="37">
        <f t="shared" si="299"/>
        <v>0</v>
      </c>
      <c r="W298" s="37">
        <f t="shared" si="300"/>
        <v>0</v>
      </c>
      <c r="X298" s="37">
        <f t="shared" si="301"/>
        <v>0</v>
      </c>
      <c r="Y298" s="37">
        <f t="shared" si="302"/>
        <v>0</v>
      </c>
      <c r="Z298" s="37">
        <f t="shared" si="303"/>
        <v>0</v>
      </c>
      <c r="AA298" s="37">
        <f t="shared" si="304"/>
        <v>0</v>
      </c>
      <c r="AB298" s="37">
        <f t="shared" si="305"/>
        <v>0</v>
      </c>
      <c r="AC298" s="37" t="s">
        <v>73</v>
      </c>
      <c r="AD298" s="37">
        <v>3.2</v>
      </c>
      <c r="AE298" s="37">
        <f t="shared" si="306"/>
        <v>0.32000000000000006</v>
      </c>
      <c r="AF298" s="37">
        <v>9</v>
      </c>
      <c r="AG298" s="37">
        <v>2</v>
      </c>
      <c r="AH298" s="37">
        <f t="shared" si="307"/>
        <v>2.1493055555555557E-2</v>
      </c>
      <c r="AI298" s="37">
        <f t="shared" si="308"/>
        <v>0.34149305555555565</v>
      </c>
      <c r="AJ298" s="42">
        <v>1.9237120000000001</v>
      </c>
      <c r="AK298" s="37">
        <f>+OF!$Q$23</f>
        <v>4.4590934459805422E-2</v>
      </c>
      <c r="AL298" s="40">
        <f t="shared" si="309"/>
        <v>44.590934459805425</v>
      </c>
      <c r="AM298" s="40">
        <f>+AJ298/Caudales!$X$7*'DISTRIBUCION DE CAUDALES'!AL298</f>
        <v>6.2887264731377774</v>
      </c>
      <c r="AN298" s="37">
        <f>+Caudales!$U$9*1000</f>
        <v>1.431451612903226</v>
      </c>
      <c r="AO298" s="37">
        <f>+AJ298/Caudales!$X$7*'DISTRIBUCION DE CAUDALES'!AN298</f>
        <v>0.20187977135116464</v>
      </c>
      <c r="AP298" s="37">
        <f t="shared" si="310"/>
        <v>6.0868467017866124</v>
      </c>
      <c r="AQ298" s="131">
        <f t="shared" si="296"/>
        <v>5.9868467017866127</v>
      </c>
      <c r="AR298" s="173">
        <f t="shared" si="297"/>
        <v>0.98357113216427028</v>
      </c>
      <c r="AS298" s="50">
        <v>0.1</v>
      </c>
      <c r="AT298" s="119">
        <f t="shared" si="312"/>
        <v>1.0243061342592592</v>
      </c>
      <c r="AU298" s="40">
        <f t="shared" si="311"/>
        <v>4.9625405675273537</v>
      </c>
      <c r="AV298" s="225" t="str">
        <f t="shared" si="298"/>
        <v>La Fuente SI tiene sufiencie oferta para usuarios futuros</v>
      </c>
    </row>
    <row r="299" spans="1:48" x14ac:dyDescent="0.2">
      <c r="A299" s="221"/>
      <c r="B299" s="37">
        <v>53</v>
      </c>
      <c r="C299" s="37" t="s">
        <v>868</v>
      </c>
      <c r="D299" s="37" t="s">
        <v>155</v>
      </c>
      <c r="E299" s="37" t="s">
        <v>869</v>
      </c>
      <c r="F299" s="37" t="s">
        <v>116</v>
      </c>
      <c r="G299" s="37">
        <v>0</v>
      </c>
      <c r="H299" s="99" t="s">
        <v>838</v>
      </c>
      <c r="I299" s="102" t="s">
        <v>682</v>
      </c>
      <c r="J299" s="105">
        <v>13</v>
      </c>
      <c r="K299" s="108" t="s">
        <v>204</v>
      </c>
      <c r="L299" s="37">
        <v>4994555.8916999996</v>
      </c>
      <c r="M299" s="37">
        <v>2283022.9558999999</v>
      </c>
      <c r="N299" s="37">
        <v>1646.18</v>
      </c>
      <c r="O299" s="37">
        <v>0</v>
      </c>
      <c r="P299" s="37">
        <v>0</v>
      </c>
      <c r="Q299" s="37">
        <v>0</v>
      </c>
      <c r="R299" s="37">
        <v>0</v>
      </c>
      <c r="S299" s="37">
        <v>0</v>
      </c>
      <c r="T299" s="37">
        <v>0</v>
      </c>
      <c r="U299" s="37">
        <v>0</v>
      </c>
      <c r="V299" s="37">
        <f t="shared" si="299"/>
        <v>0</v>
      </c>
      <c r="W299" s="37">
        <f t="shared" si="300"/>
        <v>0</v>
      </c>
      <c r="X299" s="37">
        <f t="shared" si="301"/>
        <v>0</v>
      </c>
      <c r="Y299" s="37">
        <f t="shared" si="302"/>
        <v>0</v>
      </c>
      <c r="Z299" s="37">
        <f t="shared" si="303"/>
        <v>0</v>
      </c>
      <c r="AA299" s="37">
        <f t="shared" si="304"/>
        <v>0</v>
      </c>
      <c r="AB299" s="37">
        <f t="shared" si="305"/>
        <v>0</v>
      </c>
      <c r="AC299" s="37" t="s">
        <v>73</v>
      </c>
      <c r="AD299" s="37">
        <v>0.3</v>
      </c>
      <c r="AE299" s="37">
        <f t="shared" si="306"/>
        <v>0.03</v>
      </c>
      <c r="AF299" s="37">
        <v>0</v>
      </c>
      <c r="AG299" s="37">
        <v>0</v>
      </c>
      <c r="AH299" s="37">
        <f t="shared" si="307"/>
        <v>0</v>
      </c>
      <c r="AI299" s="37">
        <f t="shared" si="308"/>
        <v>0.03</v>
      </c>
      <c r="AJ299" s="42">
        <v>1.9237120000000001</v>
      </c>
      <c r="AK299" s="37">
        <f>+OF!$Q$23</f>
        <v>4.4590934459805422E-2</v>
      </c>
      <c r="AL299" s="40">
        <f t="shared" si="309"/>
        <v>44.590934459805425</v>
      </c>
      <c r="AM299" s="40">
        <f>+AJ299/Caudales!$X$7*'DISTRIBUCION DE CAUDALES'!AL299</f>
        <v>6.2887264731377774</v>
      </c>
      <c r="AN299" s="37">
        <f>+Caudales!$U$9*1000</f>
        <v>1.431451612903226</v>
      </c>
      <c r="AO299" s="37">
        <f>+AJ299/Caudales!$X$7*'DISTRIBUCION DE CAUDALES'!AN299</f>
        <v>0.20187977135116464</v>
      </c>
      <c r="AP299" s="37">
        <f t="shared" si="310"/>
        <v>6.0868467017866124</v>
      </c>
      <c r="AQ299" s="131">
        <f t="shared" si="296"/>
        <v>6.0568467017866121</v>
      </c>
      <c r="AR299" s="173">
        <f t="shared" si="297"/>
        <v>0.99507133964928107</v>
      </c>
      <c r="AS299" s="50">
        <f>IF(G299=0,AI299,IF(AI299&lt;G299,AI299,G299))</f>
        <v>0.03</v>
      </c>
      <c r="AT299" s="119">
        <f t="shared" si="312"/>
        <v>1.0543061342592592</v>
      </c>
      <c r="AU299" s="40">
        <f t="shared" si="311"/>
        <v>5.0025405675273529</v>
      </c>
      <c r="AV299" s="225" t="str">
        <f t="shared" si="298"/>
        <v>La Fuente SI tiene sufiencie oferta para usuarios futuros</v>
      </c>
    </row>
    <row r="300" spans="1:48" x14ac:dyDescent="0.2">
      <c r="A300" s="221"/>
      <c r="B300" s="37">
        <v>54</v>
      </c>
      <c r="C300" s="37" t="s">
        <v>870</v>
      </c>
      <c r="D300" s="37" t="s">
        <v>264</v>
      </c>
      <c r="E300" s="37" t="s">
        <v>871</v>
      </c>
      <c r="F300" s="37" t="s">
        <v>116</v>
      </c>
      <c r="G300" s="37">
        <v>0</v>
      </c>
      <c r="H300" s="99" t="s">
        <v>838</v>
      </c>
      <c r="I300" s="102" t="s">
        <v>682</v>
      </c>
      <c r="J300" s="105">
        <v>14</v>
      </c>
      <c r="K300" s="108" t="s">
        <v>204</v>
      </c>
      <c r="L300" s="37">
        <v>4994555.8916999996</v>
      </c>
      <c r="M300" s="37">
        <v>2283022.9558999999</v>
      </c>
      <c r="N300" s="37">
        <v>1646.18</v>
      </c>
      <c r="O300" s="37">
        <v>0</v>
      </c>
      <c r="P300" s="37">
        <v>0</v>
      </c>
      <c r="Q300" s="37">
        <v>0</v>
      </c>
      <c r="R300" s="37">
        <v>0</v>
      </c>
      <c r="S300" s="37">
        <v>0</v>
      </c>
      <c r="T300" s="37">
        <v>0</v>
      </c>
      <c r="U300" s="37">
        <v>0</v>
      </c>
      <c r="V300" s="37">
        <f t="shared" si="299"/>
        <v>0</v>
      </c>
      <c r="W300" s="37">
        <f t="shared" si="300"/>
        <v>0</v>
      </c>
      <c r="X300" s="37">
        <f t="shared" si="301"/>
        <v>0</v>
      </c>
      <c r="Y300" s="37">
        <f t="shared" si="302"/>
        <v>0</v>
      </c>
      <c r="Z300" s="37">
        <f t="shared" si="303"/>
        <v>0</v>
      </c>
      <c r="AA300" s="37">
        <f t="shared" si="304"/>
        <v>0</v>
      </c>
      <c r="AB300" s="37">
        <f t="shared" si="305"/>
        <v>0</v>
      </c>
      <c r="AC300" s="37" t="s">
        <v>728</v>
      </c>
      <c r="AD300" s="37">
        <v>6</v>
      </c>
      <c r="AE300" s="37">
        <f t="shared" si="306"/>
        <v>0.60000000000000009</v>
      </c>
      <c r="AF300" s="37">
        <v>3</v>
      </c>
      <c r="AG300" s="37">
        <v>15</v>
      </c>
      <c r="AH300" s="37">
        <f t="shared" si="307"/>
        <v>2.2567708333333332E-2</v>
      </c>
      <c r="AI300" s="37">
        <f t="shared" si="308"/>
        <v>0.62256770833333341</v>
      </c>
      <c r="AJ300" s="42">
        <v>1.9237120000000001</v>
      </c>
      <c r="AK300" s="37">
        <f>+OF!$Q$23</f>
        <v>4.4590934459805422E-2</v>
      </c>
      <c r="AL300" s="40">
        <f t="shared" si="309"/>
        <v>44.590934459805425</v>
      </c>
      <c r="AM300" s="40">
        <f>+AJ300/Caudales!$X$7*'DISTRIBUCION DE CAUDALES'!AL300</f>
        <v>6.2887264731377774</v>
      </c>
      <c r="AN300" s="37">
        <f>+Caudales!$U$9*1000</f>
        <v>1.431451612903226</v>
      </c>
      <c r="AO300" s="37">
        <f>+AJ300/Caudales!$X$7*'DISTRIBUCION DE CAUDALES'!AN300</f>
        <v>0.20187977135116464</v>
      </c>
      <c r="AP300" s="37">
        <f t="shared" si="310"/>
        <v>6.0868467017866124</v>
      </c>
      <c r="AQ300" s="131">
        <f t="shared" si="296"/>
        <v>5.9868467017866127</v>
      </c>
      <c r="AR300" s="173">
        <f t="shared" si="297"/>
        <v>0.98357113216427028</v>
      </c>
      <c r="AS300" s="50">
        <v>0.1</v>
      </c>
      <c r="AT300" s="119">
        <f t="shared" si="312"/>
        <v>1.1543061342592593</v>
      </c>
      <c r="AU300" s="40">
        <f t="shared" si="311"/>
        <v>4.8325405675273529</v>
      </c>
      <c r="AV300" s="225" t="str">
        <f t="shared" si="298"/>
        <v>La Fuente SI tiene sufiencie oferta para usuarios futuros</v>
      </c>
    </row>
    <row r="301" spans="1:48" x14ac:dyDescent="0.2">
      <c r="A301" s="221"/>
      <c r="B301" s="37">
        <v>55</v>
      </c>
      <c r="C301" s="37" t="s">
        <v>872</v>
      </c>
      <c r="D301" s="37" t="s">
        <v>873</v>
      </c>
      <c r="E301" s="37" t="s">
        <v>874</v>
      </c>
      <c r="F301" s="37" t="s">
        <v>116</v>
      </c>
      <c r="G301" s="37">
        <v>0</v>
      </c>
      <c r="H301" s="99" t="s">
        <v>838</v>
      </c>
      <c r="I301" s="102" t="s">
        <v>682</v>
      </c>
      <c r="J301" s="105">
        <v>15</v>
      </c>
      <c r="K301" s="108" t="s">
        <v>204</v>
      </c>
      <c r="L301" s="37">
        <v>4994555.8916999996</v>
      </c>
      <c r="M301" s="37">
        <v>2283022.9558999999</v>
      </c>
      <c r="N301" s="37">
        <v>1646.18</v>
      </c>
      <c r="O301" s="37">
        <v>0</v>
      </c>
      <c r="P301" s="37">
        <v>0</v>
      </c>
      <c r="Q301" s="37">
        <v>0</v>
      </c>
      <c r="R301" s="37">
        <v>0</v>
      </c>
      <c r="S301" s="37">
        <v>0</v>
      </c>
      <c r="T301" s="37">
        <v>0</v>
      </c>
      <c r="U301" s="37">
        <v>0</v>
      </c>
      <c r="V301" s="37">
        <f t="shared" si="299"/>
        <v>0</v>
      </c>
      <c r="W301" s="37">
        <f t="shared" si="300"/>
        <v>0</v>
      </c>
      <c r="X301" s="37">
        <f t="shared" si="301"/>
        <v>0</v>
      </c>
      <c r="Y301" s="37">
        <f t="shared" si="302"/>
        <v>0</v>
      </c>
      <c r="Z301" s="37">
        <f t="shared" si="303"/>
        <v>0</v>
      </c>
      <c r="AA301" s="37">
        <f t="shared" si="304"/>
        <v>0</v>
      </c>
      <c r="AB301" s="37">
        <f t="shared" si="305"/>
        <v>0</v>
      </c>
      <c r="AC301" s="37" t="s">
        <v>728</v>
      </c>
      <c r="AD301" s="37">
        <v>6</v>
      </c>
      <c r="AE301" s="37">
        <f t="shared" si="306"/>
        <v>0.60000000000000009</v>
      </c>
      <c r="AF301" s="37">
        <v>0</v>
      </c>
      <c r="AG301" s="37">
        <v>0</v>
      </c>
      <c r="AH301" s="37">
        <f t="shared" si="307"/>
        <v>0</v>
      </c>
      <c r="AI301" s="37">
        <f t="shared" si="308"/>
        <v>0.60000000000000009</v>
      </c>
      <c r="AJ301" s="42">
        <v>1.9237120000000001</v>
      </c>
      <c r="AK301" s="37">
        <f>+OF!$Q$23</f>
        <v>4.4590934459805422E-2</v>
      </c>
      <c r="AL301" s="40">
        <f t="shared" si="309"/>
        <v>44.590934459805425</v>
      </c>
      <c r="AM301" s="40">
        <f>+AJ301/Caudales!$X$7*'DISTRIBUCION DE CAUDALES'!AL301</f>
        <v>6.2887264731377774</v>
      </c>
      <c r="AN301" s="37">
        <f>+Caudales!$U$9*1000</f>
        <v>1.431451612903226</v>
      </c>
      <c r="AO301" s="37">
        <f>+AJ301/Caudales!$X$7*'DISTRIBUCION DE CAUDALES'!AN301</f>
        <v>0.20187977135116464</v>
      </c>
      <c r="AP301" s="37">
        <f t="shared" si="310"/>
        <v>6.0868467017866124</v>
      </c>
      <c r="AQ301" s="131">
        <f t="shared" si="296"/>
        <v>5.9868467017866127</v>
      </c>
      <c r="AR301" s="173">
        <f t="shared" si="297"/>
        <v>0.98357113216427028</v>
      </c>
      <c r="AS301" s="50">
        <v>0.1</v>
      </c>
      <c r="AT301" s="119">
        <f t="shared" si="312"/>
        <v>1.2543061342592594</v>
      </c>
      <c r="AU301" s="40">
        <f t="shared" si="311"/>
        <v>4.7325405675273533</v>
      </c>
      <c r="AV301" s="225" t="str">
        <f t="shared" si="298"/>
        <v>La Fuente SI tiene sufiencie oferta para usuarios futuros</v>
      </c>
    </row>
    <row r="302" spans="1:48" x14ac:dyDescent="0.2">
      <c r="A302" s="221"/>
      <c r="B302" s="37">
        <v>56</v>
      </c>
      <c r="C302" s="37" t="s">
        <v>875</v>
      </c>
      <c r="D302" s="37" t="s">
        <v>876</v>
      </c>
      <c r="E302" s="37" t="s">
        <v>877</v>
      </c>
      <c r="F302" s="37" t="s">
        <v>116</v>
      </c>
      <c r="G302" s="37">
        <v>0</v>
      </c>
      <c r="H302" s="99" t="s">
        <v>838</v>
      </c>
      <c r="I302" s="102" t="s">
        <v>682</v>
      </c>
      <c r="J302" s="105">
        <v>16</v>
      </c>
      <c r="K302" s="108" t="s">
        <v>204</v>
      </c>
      <c r="L302" s="37">
        <v>4994555.8916999996</v>
      </c>
      <c r="M302" s="37">
        <v>2283022.9558999999</v>
      </c>
      <c r="N302" s="37">
        <v>1646.18</v>
      </c>
      <c r="O302" s="37">
        <v>0</v>
      </c>
      <c r="P302" s="37">
        <v>0</v>
      </c>
      <c r="Q302" s="37">
        <v>0</v>
      </c>
      <c r="R302" s="37">
        <v>0</v>
      </c>
      <c r="S302" s="37">
        <v>0</v>
      </c>
      <c r="T302" s="37">
        <v>0</v>
      </c>
      <c r="U302" s="37">
        <v>0</v>
      </c>
      <c r="V302" s="37">
        <f t="shared" si="299"/>
        <v>0</v>
      </c>
      <c r="W302" s="37">
        <f t="shared" si="300"/>
        <v>0</v>
      </c>
      <c r="X302" s="37">
        <f t="shared" si="301"/>
        <v>0</v>
      </c>
      <c r="Y302" s="37">
        <f t="shared" si="302"/>
        <v>0</v>
      </c>
      <c r="Z302" s="37">
        <f t="shared" si="303"/>
        <v>0</v>
      </c>
      <c r="AA302" s="37">
        <f t="shared" si="304"/>
        <v>0</v>
      </c>
      <c r="AB302" s="37">
        <f t="shared" si="305"/>
        <v>0</v>
      </c>
      <c r="AC302" s="37" t="s">
        <v>728</v>
      </c>
      <c r="AD302" s="37">
        <v>6</v>
      </c>
      <c r="AE302" s="37">
        <f t="shared" si="306"/>
        <v>0.60000000000000009</v>
      </c>
      <c r="AF302" s="37">
        <v>0</v>
      </c>
      <c r="AG302" s="37">
        <v>0</v>
      </c>
      <c r="AH302" s="37">
        <f t="shared" si="307"/>
        <v>0</v>
      </c>
      <c r="AI302" s="37">
        <f t="shared" si="308"/>
        <v>0.60000000000000009</v>
      </c>
      <c r="AJ302" s="42">
        <v>1.9237120000000001</v>
      </c>
      <c r="AK302" s="37">
        <f>+OF!$Q$23</f>
        <v>4.4590934459805422E-2</v>
      </c>
      <c r="AL302" s="40">
        <f t="shared" si="309"/>
        <v>44.590934459805425</v>
      </c>
      <c r="AM302" s="40">
        <f>+AJ302/Caudales!$X$7*'DISTRIBUCION DE CAUDALES'!AL302</f>
        <v>6.2887264731377774</v>
      </c>
      <c r="AN302" s="37">
        <f>+Caudales!$U$9*1000</f>
        <v>1.431451612903226</v>
      </c>
      <c r="AO302" s="37">
        <f>+AJ302/Caudales!$X$7*'DISTRIBUCION DE CAUDALES'!AN302</f>
        <v>0.20187977135116464</v>
      </c>
      <c r="AP302" s="37">
        <f t="shared" si="310"/>
        <v>6.0868467017866124</v>
      </c>
      <c r="AQ302" s="131">
        <f t="shared" si="296"/>
        <v>5.9868467017866127</v>
      </c>
      <c r="AR302" s="173">
        <f t="shared" si="297"/>
        <v>0.98357113216427028</v>
      </c>
      <c r="AS302" s="50">
        <v>0.1</v>
      </c>
      <c r="AT302" s="119">
        <f t="shared" si="312"/>
        <v>1.3543061342592595</v>
      </c>
      <c r="AU302" s="40">
        <f t="shared" si="311"/>
        <v>4.6325405675273537</v>
      </c>
      <c r="AV302" s="225" t="str">
        <f t="shared" si="298"/>
        <v>La Fuente SI tiene sufiencie oferta para usuarios futuros</v>
      </c>
    </row>
    <row r="303" spans="1:48" x14ac:dyDescent="0.2">
      <c r="A303" s="221"/>
      <c r="B303" s="37">
        <v>64</v>
      </c>
      <c r="C303" s="37" t="s">
        <v>745</v>
      </c>
      <c r="D303" s="37" t="s">
        <v>878</v>
      </c>
      <c r="E303" s="37" t="s">
        <v>879</v>
      </c>
      <c r="F303" s="37" t="s">
        <v>116</v>
      </c>
      <c r="G303" s="37">
        <v>0</v>
      </c>
      <c r="H303" s="99" t="s">
        <v>838</v>
      </c>
      <c r="I303" s="102" t="s">
        <v>682</v>
      </c>
      <c r="J303" s="105">
        <v>17</v>
      </c>
      <c r="K303" s="108" t="s">
        <v>204</v>
      </c>
      <c r="L303" s="37">
        <v>4994555.8916999996</v>
      </c>
      <c r="M303" s="37">
        <v>2283022.9558999999</v>
      </c>
      <c r="N303" s="37">
        <v>1646.18</v>
      </c>
      <c r="O303" s="37">
        <v>0</v>
      </c>
      <c r="P303" s="37">
        <v>0</v>
      </c>
      <c r="Q303" s="37">
        <v>0</v>
      </c>
      <c r="R303" s="37">
        <v>0</v>
      </c>
      <c r="S303" s="37">
        <v>0</v>
      </c>
      <c r="T303" s="37">
        <v>0</v>
      </c>
      <c r="U303" s="37">
        <v>0</v>
      </c>
      <c r="V303" s="37">
        <f t="shared" ref="V303:V306" si="313">+O303*80/86400</f>
        <v>0</v>
      </c>
      <c r="W303" s="37">
        <f t="shared" ref="W303:W306" si="314">+O303*50/86400</f>
        <v>0</v>
      </c>
      <c r="X303" s="37">
        <f t="shared" ref="X303:X306" si="315">+Q303*20/86400</f>
        <v>0</v>
      </c>
      <c r="Y303" s="37">
        <f t="shared" ref="Y303:Y306" si="316">(9.6/86400)*R303</f>
        <v>0</v>
      </c>
      <c r="Z303" s="37">
        <f t="shared" ref="Z303:Z306" si="317">(7/86400)*S303</f>
        <v>0</v>
      </c>
      <c r="AA303" s="37">
        <f t="shared" ref="AA303:AA306" si="318">(2.4/86400)*T303</f>
        <v>0</v>
      </c>
      <c r="AB303" s="37">
        <f t="shared" ref="AB303:AB306" si="319">(2.4/86400)*U303</f>
        <v>0</v>
      </c>
      <c r="AC303" s="37" t="s">
        <v>880</v>
      </c>
      <c r="AD303" s="37">
        <v>1</v>
      </c>
      <c r="AE303" s="37">
        <f t="shared" ref="AE303:AE306" si="320">0.1*AD303</f>
        <v>0.1</v>
      </c>
      <c r="AF303" s="37">
        <v>0</v>
      </c>
      <c r="AG303" s="37">
        <v>0</v>
      </c>
      <c r="AH303" s="37">
        <f t="shared" ref="AH303:AH306" si="321">(AF303+(AG303*0.5)  )*185.7/86400</f>
        <v>0</v>
      </c>
      <c r="AI303" s="37">
        <f t="shared" ref="AI303:AI306" si="322">+V303+W303+X303+Y303+Z303+AA303+AB303+AE303+AH303</f>
        <v>0.1</v>
      </c>
      <c r="AJ303" s="42">
        <v>1.9237120000000001</v>
      </c>
      <c r="AK303" s="37">
        <f>+OF!$Q$23</f>
        <v>4.4590934459805422E-2</v>
      </c>
      <c r="AL303" s="40">
        <f t="shared" ref="AL303:AL306" si="323">+AK303*1000</f>
        <v>44.590934459805425</v>
      </c>
      <c r="AM303" s="40">
        <f>+AJ303/Caudales!$X$7*'DISTRIBUCION DE CAUDALES'!AL303</f>
        <v>6.2887264731377774</v>
      </c>
      <c r="AN303" s="37">
        <f>+Caudales!$U$9*1000</f>
        <v>1.431451612903226</v>
      </c>
      <c r="AO303" s="37">
        <f>+AJ303/Caudales!$X$7*'DISTRIBUCION DE CAUDALES'!AN303</f>
        <v>0.20187977135116464</v>
      </c>
      <c r="AP303" s="37">
        <f t="shared" ref="AP303:AP306" si="324">+AM303-AO303</f>
        <v>6.0868467017866124</v>
      </c>
      <c r="AQ303" s="131">
        <f t="shared" si="296"/>
        <v>5.9868467017866127</v>
      </c>
      <c r="AR303" s="173">
        <f t="shared" si="297"/>
        <v>0.98357113216427028</v>
      </c>
      <c r="AS303" s="50">
        <f t="shared" ref="AS303:AS331" si="325">IF(G303=0,AI303,IF(AI303&lt;G303,AI303,G303))</f>
        <v>0.1</v>
      </c>
      <c r="AT303" s="119">
        <f t="shared" si="312"/>
        <v>1.4543061342592596</v>
      </c>
      <c r="AU303" s="40">
        <f t="shared" si="311"/>
        <v>4.5325405675273531</v>
      </c>
      <c r="AV303" s="225" t="str">
        <f t="shared" si="298"/>
        <v>La Fuente SI tiene sufiencie oferta para usuarios futuros</v>
      </c>
    </row>
    <row r="304" spans="1:48" x14ac:dyDescent="0.2">
      <c r="A304" s="221"/>
      <c r="B304" s="37">
        <v>65</v>
      </c>
      <c r="C304" s="37" t="s">
        <v>745</v>
      </c>
      <c r="D304" s="37" t="s">
        <v>881</v>
      </c>
      <c r="E304" s="37" t="s">
        <v>882</v>
      </c>
      <c r="F304" s="37" t="s">
        <v>116</v>
      </c>
      <c r="G304" s="37">
        <v>0</v>
      </c>
      <c r="H304" s="99" t="s">
        <v>838</v>
      </c>
      <c r="I304" s="102" t="s">
        <v>682</v>
      </c>
      <c r="J304" s="105">
        <v>18</v>
      </c>
      <c r="K304" s="108" t="s">
        <v>204</v>
      </c>
      <c r="L304" s="37">
        <v>4994555.8916999996</v>
      </c>
      <c r="M304" s="37">
        <v>2283022.9558999999</v>
      </c>
      <c r="N304" s="37">
        <v>1646.18</v>
      </c>
      <c r="O304" s="37">
        <v>0</v>
      </c>
      <c r="P304" s="37">
        <v>0</v>
      </c>
      <c r="Q304" s="37">
        <v>0</v>
      </c>
      <c r="R304" s="37">
        <v>0</v>
      </c>
      <c r="S304" s="37">
        <v>0</v>
      </c>
      <c r="T304" s="37">
        <v>0</v>
      </c>
      <c r="U304" s="37">
        <v>0</v>
      </c>
      <c r="V304" s="37">
        <f t="shared" si="313"/>
        <v>0</v>
      </c>
      <c r="W304" s="37">
        <f t="shared" si="314"/>
        <v>0</v>
      </c>
      <c r="X304" s="37">
        <f t="shared" si="315"/>
        <v>0</v>
      </c>
      <c r="Y304" s="37">
        <f t="shared" si="316"/>
        <v>0</v>
      </c>
      <c r="Z304" s="37">
        <f t="shared" si="317"/>
        <v>0</v>
      </c>
      <c r="AA304" s="37">
        <f t="shared" si="318"/>
        <v>0</v>
      </c>
      <c r="AB304" s="37">
        <f t="shared" si="319"/>
        <v>0</v>
      </c>
      <c r="AC304" s="37" t="s">
        <v>883</v>
      </c>
      <c r="AD304" s="37">
        <v>2</v>
      </c>
      <c r="AE304" s="37">
        <f t="shared" si="320"/>
        <v>0.2</v>
      </c>
      <c r="AF304" s="37">
        <v>0</v>
      </c>
      <c r="AG304" s="37">
        <v>3</v>
      </c>
      <c r="AH304" s="37">
        <f t="shared" si="321"/>
        <v>3.223958333333333E-3</v>
      </c>
      <c r="AI304" s="37">
        <f t="shared" si="322"/>
        <v>0.20322395833333334</v>
      </c>
      <c r="AJ304" s="37">
        <v>1.9237120000000001</v>
      </c>
      <c r="AK304" s="37">
        <f>+OF!$Q$23</f>
        <v>4.4590934459805422E-2</v>
      </c>
      <c r="AL304" s="40">
        <f t="shared" si="323"/>
        <v>44.590934459805425</v>
      </c>
      <c r="AM304" s="40">
        <f>+AJ304/Caudales!$X$7*'DISTRIBUCION DE CAUDALES'!AL304</f>
        <v>6.2887264731377774</v>
      </c>
      <c r="AN304" s="37">
        <f>+Caudales!$U$9*1000</f>
        <v>1.431451612903226</v>
      </c>
      <c r="AO304" s="37">
        <f>+AJ304/Caudales!$X$7*'DISTRIBUCION DE CAUDALES'!AN304</f>
        <v>0.20187977135116464</v>
      </c>
      <c r="AP304" s="37">
        <f t="shared" si="324"/>
        <v>6.0868467017866124</v>
      </c>
      <c r="AQ304" s="131">
        <f t="shared" si="296"/>
        <v>5.8836227434532793</v>
      </c>
      <c r="AR304" s="173">
        <f t="shared" si="297"/>
        <v>0.96661260447487818</v>
      </c>
      <c r="AS304" s="50">
        <f t="shared" si="325"/>
        <v>0.20322395833333334</v>
      </c>
      <c r="AT304" s="119">
        <f t="shared" si="312"/>
        <v>1.6575300925925929</v>
      </c>
      <c r="AU304" s="40">
        <f t="shared" si="311"/>
        <v>4.2260926508606866</v>
      </c>
      <c r="AV304" s="225" t="str">
        <f t="shared" si="298"/>
        <v>La Fuente SI tiene sufiencie oferta para usuarios futuros</v>
      </c>
    </row>
    <row r="305" spans="1:48" x14ac:dyDescent="0.2">
      <c r="A305" s="221"/>
      <c r="B305" s="37">
        <v>66</v>
      </c>
      <c r="C305" s="37" t="s">
        <v>745</v>
      </c>
      <c r="D305" s="37" t="s">
        <v>884</v>
      </c>
      <c r="E305" s="37" t="s">
        <v>885</v>
      </c>
      <c r="F305" s="37" t="s">
        <v>116</v>
      </c>
      <c r="G305" s="37">
        <v>0</v>
      </c>
      <c r="H305" s="99" t="s">
        <v>838</v>
      </c>
      <c r="I305" s="102" t="s">
        <v>682</v>
      </c>
      <c r="J305" s="105">
        <v>19</v>
      </c>
      <c r="K305" s="108" t="s">
        <v>204</v>
      </c>
      <c r="L305" s="37">
        <v>4994555.8916999996</v>
      </c>
      <c r="M305" s="37">
        <v>2283022.9558999999</v>
      </c>
      <c r="N305" s="37">
        <v>1646.18</v>
      </c>
      <c r="O305" s="37">
        <v>0</v>
      </c>
      <c r="P305" s="37">
        <v>0</v>
      </c>
      <c r="Q305" s="37">
        <v>0</v>
      </c>
      <c r="R305" s="37">
        <v>0</v>
      </c>
      <c r="S305" s="37">
        <v>0</v>
      </c>
      <c r="T305" s="37">
        <v>0</v>
      </c>
      <c r="U305" s="37">
        <v>0</v>
      </c>
      <c r="V305" s="37">
        <f t="shared" si="313"/>
        <v>0</v>
      </c>
      <c r="W305" s="37">
        <f t="shared" si="314"/>
        <v>0</v>
      </c>
      <c r="X305" s="37">
        <f t="shared" si="315"/>
        <v>0</v>
      </c>
      <c r="Y305" s="37">
        <f t="shared" si="316"/>
        <v>0</v>
      </c>
      <c r="Z305" s="37">
        <f t="shared" si="317"/>
        <v>0</v>
      </c>
      <c r="AA305" s="37">
        <f t="shared" si="318"/>
        <v>0</v>
      </c>
      <c r="AB305" s="37">
        <f t="shared" si="319"/>
        <v>0</v>
      </c>
      <c r="AC305" s="37" t="s">
        <v>767</v>
      </c>
      <c r="AD305" s="37">
        <v>0</v>
      </c>
      <c r="AE305" s="37">
        <f t="shared" si="320"/>
        <v>0</v>
      </c>
      <c r="AF305" s="37">
        <v>0</v>
      </c>
      <c r="AG305" s="37">
        <v>3</v>
      </c>
      <c r="AH305" s="37">
        <f t="shared" si="321"/>
        <v>3.223958333333333E-3</v>
      </c>
      <c r="AI305" s="37">
        <f t="shared" si="322"/>
        <v>3.223958333333333E-3</v>
      </c>
      <c r="AJ305" s="37">
        <v>1.9237120000000001</v>
      </c>
      <c r="AK305" s="37">
        <f>+OF!$Q$23</f>
        <v>4.4590934459805422E-2</v>
      </c>
      <c r="AL305" s="40">
        <f t="shared" si="323"/>
        <v>44.590934459805425</v>
      </c>
      <c r="AM305" s="40">
        <f>+AJ305/Caudales!$X$7*'DISTRIBUCION DE CAUDALES'!AL305</f>
        <v>6.2887264731377774</v>
      </c>
      <c r="AN305" s="37">
        <f>+Caudales!$U$9*1000</f>
        <v>1.431451612903226</v>
      </c>
      <c r="AO305" s="37">
        <f>+AJ305/Caudales!$X$7*'DISTRIBUCION DE CAUDALES'!AN305</f>
        <v>0.20187977135116464</v>
      </c>
      <c r="AP305" s="37">
        <f t="shared" si="324"/>
        <v>6.0868467017866124</v>
      </c>
      <c r="AQ305" s="131">
        <f t="shared" si="296"/>
        <v>6.0836227434532786</v>
      </c>
      <c r="AR305" s="173">
        <f t="shared" si="297"/>
        <v>0.99947034014633762</v>
      </c>
      <c r="AS305" s="50">
        <f t="shared" si="325"/>
        <v>3.223958333333333E-3</v>
      </c>
      <c r="AT305" s="119">
        <f t="shared" si="312"/>
        <v>1.6607540509259262</v>
      </c>
      <c r="AU305" s="40">
        <f t="shared" si="311"/>
        <v>4.4228686925273522</v>
      </c>
      <c r="AV305" s="225" t="str">
        <f t="shared" si="298"/>
        <v>La Fuente SI tiene sufiencie oferta para usuarios futuros</v>
      </c>
    </row>
    <row r="306" spans="1:48" x14ac:dyDescent="0.2">
      <c r="A306" s="221"/>
      <c r="B306" s="37">
        <v>67</v>
      </c>
      <c r="C306" s="37" t="s">
        <v>886</v>
      </c>
      <c r="D306" s="37" t="s">
        <v>887</v>
      </c>
      <c r="E306" s="37" t="s">
        <v>58</v>
      </c>
      <c r="F306" s="37" t="s">
        <v>51</v>
      </c>
      <c r="G306" s="37">
        <v>0</v>
      </c>
      <c r="H306" s="99" t="s">
        <v>838</v>
      </c>
      <c r="I306" s="102" t="s">
        <v>682</v>
      </c>
      <c r="J306" s="105">
        <v>20</v>
      </c>
      <c r="K306" s="108" t="s">
        <v>204</v>
      </c>
      <c r="L306" s="37">
        <v>4995552.7165999999</v>
      </c>
      <c r="M306" s="37">
        <v>2284639.5079999999</v>
      </c>
      <c r="N306" s="37">
        <v>1635</v>
      </c>
      <c r="O306" s="37">
        <v>0</v>
      </c>
      <c r="P306" s="37">
        <v>0</v>
      </c>
      <c r="Q306" s="37">
        <v>0</v>
      </c>
      <c r="R306" s="37">
        <v>0</v>
      </c>
      <c r="S306" s="37">
        <v>0</v>
      </c>
      <c r="T306" s="37">
        <v>0</v>
      </c>
      <c r="U306" s="37">
        <v>0</v>
      </c>
      <c r="V306" s="37">
        <f t="shared" si="313"/>
        <v>0</v>
      </c>
      <c r="W306" s="37">
        <f t="shared" si="314"/>
        <v>0</v>
      </c>
      <c r="X306" s="37">
        <f t="shared" si="315"/>
        <v>0</v>
      </c>
      <c r="Y306" s="37">
        <f t="shared" si="316"/>
        <v>0</v>
      </c>
      <c r="Z306" s="37">
        <f t="shared" si="317"/>
        <v>0</v>
      </c>
      <c r="AA306" s="37">
        <f t="shared" si="318"/>
        <v>0</v>
      </c>
      <c r="AB306" s="37">
        <f t="shared" si="319"/>
        <v>0</v>
      </c>
      <c r="AC306" s="37" t="s">
        <v>821</v>
      </c>
      <c r="AD306" s="37">
        <v>1</v>
      </c>
      <c r="AE306" s="37">
        <f t="shared" si="320"/>
        <v>0.1</v>
      </c>
      <c r="AF306" s="37">
        <v>0</v>
      </c>
      <c r="AG306" s="37">
        <v>5</v>
      </c>
      <c r="AH306" s="37">
        <f t="shared" si="321"/>
        <v>5.3732638888888892E-3</v>
      </c>
      <c r="AI306" s="37">
        <f t="shared" si="322"/>
        <v>0.1053732638888889</v>
      </c>
      <c r="AJ306" s="42">
        <v>1.9653339999999999</v>
      </c>
      <c r="AK306" s="42">
        <f>+OF!$Q$23</f>
        <v>4.4590934459805422E-2</v>
      </c>
      <c r="AL306" s="40">
        <f t="shared" si="323"/>
        <v>44.590934459805425</v>
      </c>
      <c r="AM306" s="40">
        <f>+AJ306/Caudales!$X$7*'DISTRIBUCION DE CAUDALES'!AL306</f>
        <v>6.4247912132157827</v>
      </c>
      <c r="AN306" s="37">
        <f>+Caudales!$U$9*1000</f>
        <v>1.431451612903226</v>
      </c>
      <c r="AO306" s="37">
        <f>+AJ306/Caudales!$X$7*'DISTRIBUCION DE CAUDALES'!AN306</f>
        <v>0.20624770160433045</v>
      </c>
      <c r="AP306" s="37">
        <f t="shared" si="324"/>
        <v>6.2185435116114522</v>
      </c>
      <c r="AQ306" s="131">
        <f t="shared" si="296"/>
        <v>6.1131702477225636</v>
      </c>
      <c r="AR306" s="173">
        <f t="shared" si="297"/>
        <v>0.98305499291077847</v>
      </c>
      <c r="AS306" s="50">
        <f t="shared" si="325"/>
        <v>0.1053732638888889</v>
      </c>
      <c r="AT306" s="119">
        <f t="shared" si="312"/>
        <v>1.7661273148148151</v>
      </c>
      <c r="AU306" s="40">
        <f t="shared" si="311"/>
        <v>4.3470429329077485</v>
      </c>
      <c r="AV306" s="225" t="str">
        <f t="shared" si="298"/>
        <v>La Fuente SI tiene sufiencie oferta para usuarios futuros</v>
      </c>
    </row>
    <row r="307" spans="1:48" x14ac:dyDescent="0.2">
      <c r="A307" s="221"/>
      <c r="B307" s="37">
        <v>102</v>
      </c>
      <c r="C307" s="37" t="s">
        <v>888</v>
      </c>
      <c r="D307" s="37" t="s">
        <v>817</v>
      </c>
      <c r="E307" s="37" t="s">
        <v>818</v>
      </c>
      <c r="F307" s="37" t="s">
        <v>116</v>
      </c>
      <c r="G307" s="37">
        <v>0</v>
      </c>
      <c r="H307" s="99" t="s">
        <v>838</v>
      </c>
      <c r="I307" s="102" t="s">
        <v>682</v>
      </c>
      <c r="J307" s="105">
        <v>21</v>
      </c>
      <c r="K307" s="108" t="s">
        <v>204</v>
      </c>
      <c r="L307" s="37">
        <v>4994629.5710000005</v>
      </c>
      <c r="M307" s="37">
        <v>2283185.6016000002</v>
      </c>
      <c r="N307" s="37">
        <v>1687.03</v>
      </c>
      <c r="O307" s="37">
        <v>0</v>
      </c>
      <c r="P307" s="37">
        <v>0</v>
      </c>
      <c r="Q307" s="37">
        <v>10</v>
      </c>
      <c r="R307" s="37">
        <v>0</v>
      </c>
      <c r="S307" s="37">
        <v>0</v>
      </c>
      <c r="T307" s="37">
        <v>0</v>
      </c>
      <c r="U307" s="37">
        <v>1000</v>
      </c>
      <c r="V307" s="37">
        <f t="shared" ref="V307:V325" si="326">+O307*80/86400</f>
        <v>0</v>
      </c>
      <c r="W307" s="37">
        <f t="shared" ref="W307:W325" si="327">+O307*50/86400</f>
        <v>0</v>
      </c>
      <c r="X307" s="37">
        <f t="shared" ref="X307:X325" si="328">+Q307*20/86400</f>
        <v>2.3148148148148147E-3</v>
      </c>
      <c r="Y307" s="37">
        <f t="shared" ref="Y307:Y325" si="329">(9.6/86400)*R307</f>
        <v>0</v>
      </c>
      <c r="Z307" s="37">
        <f t="shared" ref="Z307:Z325" si="330">(7/86400)*S307</f>
        <v>0</v>
      </c>
      <c r="AA307" s="37">
        <f t="shared" ref="AA307:AA325" si="331">(2.4/86400)*T307</f>
        <v>0</v>
      </c>
      <c r="AB307" s="37">
        <f t="shared" ref="AB307:AB325" si="332">(2.4/86400)*U307</f>
        <v>2.7777777777777776E-2</v>
      </c>
      <c r="AC307" s="37" t="s">
        <v>889</v>
      </c>
      <c r="AD307" s="37">
        <v>10</v>
      </c>
      <c r="AE307" s="37">
        <f t="shared" ref="AE307:AE325" si="333">0.1*AD307</f>
        <v>1</v>
      </c>
      <c r="AF307" s="37">
        <v>4</v>
      </c>
      <c r="AG307" s="37">
        <v>10</v>
      </c>
      <c r="AH307" s="37">
        <f t="shared" ref="AH307:AH325" si="334">(AF307+(AG307*0.5)  )*185.7/86400</f>
        <v>1.934375E-2</v>
      </c>
      <c r="AI307" s="37">
        <f t="shared" ref="AI307:AI325" si="335">+V307+W307+X307+Y307+Z307+AA307+AB307+AE307+AH307</f>
        <v>1.0494363425925926</v>
      </c>
      <c r="AJ307" s="42">
        <v>1.9237120000000001</v>
      </c>
      <c r="AK307" s="42">
        <f>+OF!$Q$23</f>
        <v>4.4590934459805422E-2</v>
      </c>
      <c r="AL307" s="40">
        <f t="shared" ref="AL307:AL325" si="336">+AK307*1000</f>
        <v>44.590934459805425</v>
      </c>
      <c r="AM307" s="40">
        <f>+AJ307/Caudales!$X$7*'DISTRIBUCION DE CAUDALES'!AL307</f>
        <v>6.2887264731377774</v>
      </c>
      <c r="AN307" s="37">
        <f>+Caudales!$U$9*1000</f>
        <v>1.431451612903226</v>
      </c>
      <c r="AO307" s="37">
        <f>+AJ307/Caudales!$X$7*'DISTRIBUCION DE CAUDALES'!AN307</f>
        <v>0.20187977135116464</v>
      </c>
      <c r="AP307" s="37">
        <f t="shared" ref="AP307:AP325" si="337">+AM307-AO307</f>
        <v>6.0868467017866124</v>
      </c>
      <c r="AQ307" s="131">
        <f t="shared" si="296"/>
        <v>5.0374103591940198</v>
      </c>
      <c r="AR307" s="173">
        <f t="shared" si="297"/>
        <v>0.82758949025534656</v>
      </c>
      <c r="AS307" s="50">
        <f t="shared" si="325"/>
        <v>1.0494363425925926</v>
      </c>
      <c r="AT307" s="119">
        <f t="shared" si="312"/>
        <v>2.8155636574074077</v>
      </c>
      <c r="AU307" s="40">
        <f t="shared" si="311"/>
        <v>2.2218467017866121</v>
      </c>
      <c r="AV307" s="225" t="str">
        <f t="shared" si="298"/>
        <v>La Fuente SI tiene sufiencie oferta para usuarios futuros</v>
      </c>
    </row>
    <row r="308" spans="1:48" x14ac:dyDescent="0.2">
      <c r="A308" s="221"/>
      <c r="B308" s="37">
        <v>102</v>
      </c>
      <c r="C308" s="37" t="s">
        <v>888</v>
      </c>
      <c r="D308" s="37" t="s">
        <v>820</v>
      </c>
      <c r="E308" s="37" t="s">
        <v>818</v>
      </c>
      <c r="F308" s="37" t="s">
        <v>116</v>
      </c>
      <c r="G308" s="37">
        <v>0</v>
      </c>
      <c r="H308" s="99" t="s">
        <v>838</v>
      </c>
      <c r="I308" s="102" t="s">
        <v>682</v>
      </c>
      <c r="J308" s="105">
        <v>22</v>
      </c>
      <c r="K308" s="108" t="s">
        <v>204</v>
      </c>
      <c r="L308" s="37">
        <v>4994629.5710000005</v>
      </c>
      <c r="M308" s="37">
        <v>2283185.6016000002</v>
      </c>
      <c r="N308" s="37">
        <v>1687.03</v>
      </c>
      <c r="O308" s="37">
        <v>0</v>
      </c>
      <c r="P308" s="37">
        <v>0</v>
      </c>
      <c r="Q308" s="37">
        <v>10</v>
      </c>
      <c r="R308" s="37">
        <v>0</v>
      </c>
      <c r="S308" s="37">
        <v>0</v>
      </c>
      <c r="T308" s="37">
        <v>100</v>
      </c>
      <c r="U308" s="37">
        <v>1000</v>
      </c>
      <c r="V308" s="37">
        <f t="shared" si="326"/>
        <v>0</v>
      </c>
      <c r="W308" s="37">
        <f t="shared" si="327"/>
        <v>0</v>
      </c>
      <c r="X308" s="37">
        <f t="shared" si="328"/>
        <v>2.3148148148148147E-3</v>
      </c>
      <c r="Y308" s="37">
        <f t="shared" si="329"/>
        <v>0</v>
      </c>
      <c r="Z308" s="37">
        <f t="shared" si="330"/>
        <v>0</v>
      </c>
      <c r="AA308" s="37">
        <f t="shared" si="331"/>
        <v>2.7777777777777775E-3</v>
      </c>
      <c r="AB308" s="37">
        <f t="shared" si="332"/>
        <v>2.7777777777777776E-2</v>
      </c>
      <c r="AC308" s="37" t="s">
        <v>73</v>
      </c>
      <c r="AD308" s="37">
        <v>5</v>
      </c>
      <c r="AE308" s="37">
        <f t="shared" si="333"/>
        <v>0.5</v>
      </c>
      <c r="AF308" s="37">
        <v>4</v>
      </c>
      <c r="AG308" s="37">
        <v>10</v>
      </c>
      <c r="AH308" s="37">
        <f t="shared" si="334"/>
        <v>1.934375E-2</v>
      </c>
      <c r="AI308" s="37">
        <f t="shared" si="335"/>
        <v>0.55221412037037032</v>
      </c>
      <c r="AJ308" s="42">
        <v>1.9237120000000001</v>
      </c>
      <c r="AK308" s="42">
        <f>+OF!$Q$23</f>
        <v>4.4590934459805422E-2</v>
      </c>
      <c r="AL308" s="40">
        <f t="shared" si="336"/>
        <v>44.590934459805425</v>
      </c>
      <c r="AM308" s="40">
        <f>+AJ308/Caudales!$X$7*'DISTRIBUCION DE CAUDALES'!AL308</f>
        <v>6.2887264731377774</v>
      </c>
      <c r="AN308" s="37">
        <f>+Caudales!$U$9*1000</f>
        <v>1.431451612903226</v>
      </c>
      <c r="AO308" s="37">
        <f>+AJ308/Caudales!$X$7*'DISTRIBUCION DE CAUDALES'!AN308</f>
        <v>0.20187977135116464</v>
      </c>
      <c r="AP308" s="37">
        <f t="shared" si="337"/>
        <v>6.0868467017866124</v>
      </c>
      <c r="AQ308" s="131">
        <f t="shared" si="296"/>
        <v>5.5346325814162416</v>
      </c>
      <c r="AR308" s="173">
        <f t="shared" si="297"/>
        <v>0.90927747199411402</v>
      </c>
      <c r="AS308" s="50">
        <f t="shared" si="325"/>
        <v>0.55221412037037032</v>
      </c>
      <c r="AT308" s="119">
        <f t="shared" si="312"/>
        <v>3.367777777777778</v>
      </c>
      <c r="AU308" s="40">
        <f t="shared" si="311"/>
        <v>2.1668548036384636</v>
      </c>
      <c r="AV308" s="225" t="str">
        <f t="shared" si="298"/>
        <v>La Fuente SI tiene sufiencie oferta para usuarios futuros</v>
      </c>
    </row>
    <row r="309" spans="1:48" x14ac:dyDescent="0.2">
      <c r="A309" s="221"/>
      <c r="B309" s="37">
        <v>105</v>
      </c>
      <c r="C309" s="37" t="s">
        <v>890</v>
      </c>
      <c r="D309" s="37" t="s">
        <v>891</v>
      </c>
      <c r="E309" s="37" t="s">
        <v>892</v>
      </c>
      <c r="F309" s="37">
        <v>43812</v>
      </c>
      <c r="G309" s="37">
        <v>4.2999999999999997E-2</v>
      </c>
      <c r="H309" s="99" t="s">
        <v>838</v>
      </c>
      <c r="I309" s="102" t="s">
        <v>682</v>
      </c>
      <c r="J309" s="105">
        <v>23</v>
      </c>
      <c r="K309" s="108" t="s">
        <v>204</v>
      </c>
      <c r="L309" s="37">
        <v>4994607.4654000001</v>
      </c>
      <c r="M309" s="37">
        <v>2283219.6365</v>
      </c>
      <c r="N309" s="37">
        <v>1694.61</v>
      </c>
      <c r="O309" s="37">
        <v>0</v>
      </c>
      <c r="P309" s="37">
        <v>0</v>
      </c>
      <c r="Q309" s="37">
        <v>0</v>
      </c>
      <c r="R309" s="37">
        <v>0</v>
      </c>
      <c r="S309" s="37">
        <v>0</v>
      </c>
      <c r="T309" s="37">
        <v>0</v>
      </c>
      <c r="U309" s="37">
        <v>0</v>
      </c>
      <c r="V309" s="37">
        <f t="shared" si="326"/>
        <v>0</v>
      </c>
      <c r="W309" s="37">
        <f t="shared" si="327"/>
        <v>0</v>
      </c>
      <c r="X309" s="37">
        <f t="shared" si="328"/>
        <v>0</v>
      </c>
      <c r="Y309" s="37">
        <f t="shared" si="329"/>
        <v>0</v>
      </c>
      <c r="Z309" s="37">
        <f t="shared" si="330"/>
        <v>0</v>
      </c>
      <c r="AA309" s="37">
        <f t="shared" si="331"/>
        <v>0</v>
      </c>
      <c r="AB309" s="37">
        <f t="shared" si="332"/>
        <v>0</v>
      </c>
      <c r="AC309" s="37" t="s">
        <v>696</v>
      </c>
      <c r="AD309" s="37">
        <v>3</v>
      </c>
      <c r="AE309" s="37">
        <f t="shared" si="333"/>
        <v>0.30000000000000004</v>
      </c>
      <c r="AF309" s="37">
        <v>7</v>
      </c>
      <c r="AG309" s="37">
        <v>5</v>
      </c>
      <c r="AH309" s="37">
        <f t="shared" si="334"/>
        <v>2.0418402777777775E-2</v>
      </c>
      <c r="AI309" s="37">
        <f t="shared" si="335"/>
        <v>0.32041840277777783</v>
      </c>
      <c r="AJ309" s="37">
        <v>1.9237120000000001</v>
      </c>
      <c r="AK309" s="37">
        <f>+OF!$Q$23</f>
        <v>4.4590934459805422E-2</v>
      </c>
      <c r="AL309" s="40">
        <f t="shared" si="336"/>
        <v>44.590934459805425</v>
      </c>
      <c r="AM309" s="40">
        <f>+AJ309/Caudales!$X$7*'DISTRIBUCION DE CAUDALES'!AL309</f>
        <v>6.2887264731377774</v>
      </c>
      <c r="AN309" s="37">
        <f>+Caudales!$U$9*1000</f>
        <v>1.431451612903226</v>
      </c>
      <c r="AO309" s="37">
        <f>+AJ309/Caudales!$X$7*'DISTRIBUCION DE CAUDALES'!AN309</f>
        <v>0.20187977135116464</v>
      </c>
      <c r="AP309" s="37">
        <f t="shared" si="337"/>
        <v>6.0868467017866124</v>
      </c>
      <c r="AQ309" s="131">
        <f t="shared" si="296"/>
        <v>6.0438467017866122</v>
      </c>
      <c r="AR309" s="173">
        <f t="shared" si="297"/>
        <v>0.99293558683063621</v>
      </c>
      <c r="AS309" s="50">
        <f t="shared" si="325"/>
        <v>4.2999999999999997E-2</v>
      </c>
      <c r="AT309" s="119">
        <f t="shared" si="312"/>
        <v>3.4107777777777781</v>
      </c>
      <c r="AU309" s="40">
        <f t="shared" si="311"/>
        <v>2.6330689240088341</v>
      </c>
      <c r="AV309" s="225" t="str">
        <f t="shared" si="298"/>
        <v>La Fuente SI tiene sufiencie oferta para usuarios futuros</v>
      </c>
    </row>
    <row r="310" spans="1:48" ht="13.5" thickBot="1" x14ac:dyDescent="0.25">
      <c r="A310" s="207"/>
      <c r="B310" s="208">
        <v>133</v>
      </c>
      <c r="C310" s="208" t="s">
        <v>893</v>
      </c>
      <c r="D310" s="208" t="s">
        <v>384</v>
      </c>
      <c r="E310" s="208" t="s">
        <v>58</v>
      </c>
      <c r="F310" s="208" t="s">
        <v>116</v>
      </c>
      <c r="G310" s="208">
        <v>0</v>
      </c>
      <c r="H310" s="153" t="s">
        <v>838</v>
      </c>
      <c r="I310" s="154" t="s">
        <v>682</v>
      </c>
      <c r="J310" s="155">
        <v>24</v>
      </c>
      <c r="K310" s="108" t="s">
        <v>204</v>
      </c>
      <c r="L310" s="208">
        <v>4994440.0201000003</v>
      </c>
      <c r="M310" s="208">
        <v>2283049.6696000001</v>
      </c>
      <c r="N310" s="208">
        <v>1602.52</v>
      </c>
      <c r="O310" s="208">
        <v>0</v>
      </c>
      <c r="P310" s="208">
        <v>0</v>
      </c>
      <c r="Q310" s="208">
        <v>0</v>
      </c>
      <c r="R310" s="208">
        <v>0</v>
      </c>
      <c r="S310" s="208">
        <v>0</v>
      </c>
      <c r="T310" s="208">
        <v>0</v>
      </c>
      <c r="U310" s="208">
        <v>1000</v>
      </c>
      <c r="V310" s="208">
        <f t="shared" si="326"/>
        <v>0</v>
      </c>
      <c r="W310" s="208">
        <f t="shared" si="327"/>
        <v>0</v>
      </c>
      <c r="X310" s="208">
        <f t="shared" si="328"/>
        <v>0</v>
      </c>
      <c r="Y310" s="208">
        <f t="shared" si="329"/>
        <v>0</v>
      </c>
      <c r="Z310" s="208">
        <f t="shared" si="330"/>
        <v>0</v>
      </c>
      <c r="AA310" s="208">
        <f t="shared" si="331"/>
        <v>0</v>
      </c>
      <c r="AB310" s="208">
        <f t="shared" si="332"/>
        <v>2.7777777777777776E-2</v>
      </c>
      <c r="AC310" s="208" t="s">
        <v>186</v>
      </c>
      <c r="AD310" s="208">
        <v>3</v>
      </c>
      <c r="AE310" s="208">
        <f t="shared" si="333"/>
        <v>0.30000000000000004</v>
      </c>
      <c r="AF310" s="208">
        <v>8</v>
      </c>
      <c r="AG310" s="208">
        <v>20</v>
      </c>
      <c r="AH310" s="208">
        <f t="shared" si="334"/>
        <v>3.86875E-2</v>
      </c>
      <c r="AI310" s="208">
        <f t="shared" si="335"/>
        <v>0.36646527777777782</v>
      </c>
      <c r="AJ310" s="208">
        <v>1.9237120000000001</v>
      </c>
      <c r="AK310" s="208">
        <f>+OF!$Q$23</f>
        <v>4.4590934459805422E-2</v>
      </c>
      <c r="AL310" s="163">
        <f t="shared" si="336"/>
        <v>44.590934459805425</v>
      </c>
      <c r="AM310" s="163">
        <f>+AJ310/Caudales!$X$7*'DISTRIBUCION DE CAUDALES'!AL310</f>
        <v>6.2887264731377774</v>
      </c>
      <c r="AN310" s="208">
        <f>+Caudales!$U$9*1000</f>
        <v>1.431451612903226</v>
      </c>
      <c r="AO310" s="208">
        <f>+AJ310/Caudales!$X$7*'DISTRIBUCION DE CAUDALES'!AN310</f>
        <v>0.20187977135116464</v>
      </c>
      <c r="AP310" s="208">
        <f t="shared" si="337"/>
        <v>6.0868467017866124</v>
      </c>
      <c r="AQ310" s="175">
        <f t="shared" si="296"/>
        <v>5.7203814240088349</v>
      </c>
      <c r="AR310" s="176">
        <f t="shared" si="297"/>
        <v>0.93979390385004891</v>
      </c>
      <c r="AS310" s="284">
        <f t="shared" si="325"/>
        <v>0.36646527777777782</v>
      </c>
      <c r="AT310" s="168">
        <f t="shared" si="312"/>
        <v>3.7772430555555561</v>
      </c>
      <c r="AU310" s="163">
        <f t="shared" si="311"/>
        <v>1.9431383684532788</v>
      </c>
      <c r="AV310" s="334" t="str">
        <f t="shared" si="298"/>
        <v>La Fuente SI tiene sufiencie oferta para usuarios futuros</v>
      </c>
    </row>
    <row r="311" spans="1:48" x14ac:dyDescent="0.2">
      <c r="A311" s="185"/>
      <c r="B311" s="185">
        <v>446</v>
      </c>
      <c r="C311" s="185" t="s">
        <v>894</v>
      </c>
      <c r="D311" s="185" t="s">
        <v>895</v>
      </c>
      <c r="E311" s="185" t="s">
        <v>58</v>
      </c>
      <c r="F311" s="185" t="s">
        <v>116</v>
      </c>
      <c r="G311" s="185">
        <v>0</v>
      </c>
      <c r="H311" s="126" t="s">
        <v>896</v>
      </c>
      <c r="I311" s="127" t="s">
        <v>682</v>
      </c>
      <c r="J311" s="128">
        <v>1</v>
      </c>
      <c r="K311" s="129"/>
      <c r="L311" s="185">
        <v>4994699.3528000005</v>
      </c>
      <c r="M311" s="185">
        <v>2281766.1020999998</v>
      </c>
      <c r="N311" s="185">
        <v>1942</v>
      </c>
      <c r="O311" s="185">
        <v>0</v>
      </c>
      <c r="P311" s="185">
        <v>0</v>
      </c>
      <c r="Q311" s="185">
        <v>0</v>
      </c>
      <c r="R311" s="185">
        <v>0</v>
      </c>
      <c r="S311" s="185">
        <v>0</v>
      </c>
      <c r="T311" s="185">
        <v>20</v>
      </c>
      <c r="U311" s="185">
        <v>0</v>
      </c>
      <c r="V311" s="185">
        <f t="shared" si="326"/>
        <v>0</v>
      </c>
      <c r="W311" s="185">
        <f t="shared" si="327"/>
        <v>0</v>
      </c>
      <c r="X311" s="185">
        <f t="shared" si="328"/>
        <v>0</v>
      </c>
      <c r="Y311" s="185">
        <f t="shared" si="329"/>
        <v>0</v>
      </c>
      <c r="Z311" s="185">
        <f t="shared" si="330"/>
        <v>0</v>
      </c>
      <c r="AA311" s="185">
        <f t="shared" si="331"/>
        <v>5.5555555555555556E-4</v>
      </c>
      <c r="AB311" s="185">
        <f t="shared" si="332"/>
        <v>0</v>
      </c>
      <c r="AC311" s="185" t="s">
        <v>58</v>
      </c>
      <c r="AD311" s="185">
        <v>0</v>
      </c>
      <c r="AE311" s="185">
        <f t="shared" si="333"/>
        <v>0</v>
      </c>
      <c r="AF311" s="185">
        <v>0</v>
      </c>
      <c r="AG311" s="185">
        <v>3</v>
      </c>
      <c r="AH311" s="185">
        <f t="shared" si="334"/>
        <v>3.223958333333333E-3</v>
      </c>
      <c r="AI311" s="185">
        <f t="shared" si="335"/>
        <v>3.7795138888888887E-3</v>
      </c>
      <c r="AJ311" s="187">
        <v>0.87807999999999997</v>
      </c>
      <c r="AK311" s="185">
        <f>+OF!$Q$23</f>
        <v>4.4590934459805422E-2</v>
      </c>
      <c r="AL311" s="134">
        <f t="shared" si="336"/>
        <v>44.590934459805425</v>
      </c>
      <c r="AM311" s="134">
        <f>+AJ311/Caudales!$X$7*'DISTRIBUCION DE CAUDALES'!AL311</f>
        <v>2.8704946174545976</v>
      </c>
      <c r="AN311" s="185">
        <f>+Caudales!$U$9*1000</f>
        <v>1.431451612903226</v>
      </c>
      <c r="AO311" s="185">
        <f>+AJ311/Caudales!$X$7*'DISTRIBUCION DE CAUDALES'!AN311</f>
        <v>9.2148195586465448E-2</v>
      </c>
      <c r="AP311" s="185">
        <f t="shared" si="337"/>
        <v>2.778346421868132</v>
      </c>
      <c r="AQ311" s="131">
        <f t="shared" si="296"/>
        <v>2.774566907979243</v>
      </c>
      <c r="AR311" s="173">
        <f t="shared" si="297"/>
        <v>0.99863965347908357</v>
      </c>
      <c r="AS311" s="132">
        <f t="shared" si="325"/>
        <v>3.7795138888888887E-3</v>
      </c>
      <c r="AT311" s="174">
        <f>+AS311</f>
        <v>3.7795138888888887E-3</v>
      </c>
      <c r="AU311" s="134">
        <f t="shared" si="311"/>
        <v>2.770787394090354</v>
      </c>
      <c r="AV311" s="185" t="str">
        <f t="shared" si="298"/>
        <v>La Fuente SI tiene sufiencie oferta para usuarios futuros</v>
      </c>
    </row>
    <row r="312" spans="1:48" x14ac:dyDescent="0.2">
      <c r="A312" s="37"/>
      <c r="B312" s="37">
        <v>21</v>
      </c>
      <c r="C312" s="37" t="s">
        <v>897</v>
      </c>
      <c r="D312" s="37" t="s">
        <v>404</v>
      </c>
      <c r="E312" s="37" t="s">
        <v>898</v>
      </c>
      <c r="F312" s="37" t="s">
        <v>116</v>
      </c>
      <c r="G312" s="37">
        <v>0</v>
      </c>
      <c r="H312" s="99" t="s">
        <v>896</v>
      </c>
      <c r="I312" s="102" t="s">
        <v>682</v>
      </c>
      <c r="J312" s="105">
        <v>2</v>
      </c>
      <c r="K312" s="108"/>
      <c r="L312" s="37">
        <v>4994285.1255000001</v>
      </c>
      <c r="M312" s="37">
        <v>2281680.3736999999</v>
      </c>
      <c r="N312" s="37">
        <v>1631.4</v>
      </c>
      <c r="O312" s="37">
        <v>0</v>
      </c>
      <c r="P312" s="37">
        <v>0</v>
      </c>
      <c r="Q312" s="37">
        <v>0</v>
      </c>
      <c r="R312" s="37">
        <v>0</v>
      </c>
      <c r="S312" s="37">
        <v>0</v>
      </c>
      <c r="T312" s="37">
        <v>0</v>
      </c>
      <c r="U312" s="37">
        <v>0</v>
      </c>
      <c r="V312" s="37">
        <f t="shared" si="326"/>
        <v>0</v>
      </c>
      <c r="W312" s="37">
        <f t="shared" si="327"/>
        <v>0</v>
      </c>
      <c r="X312" s="37">
        <f t="shared" si="328"/>
        <v>0</v>
      </c>
      <c r="Y312" s="37">
        <f t="shared" si="329"/>
        <v>0</v>
      </c>
      <c r="Z312" s="37">
        <f t="shared" si="330"/>
        <v>0</v>
      </c>
      <c r="AA312" s="37">
        <f t="shared" si="331"/>
        <v>0</v>
      </c>
      <c r="AB312" s="37">
        <f t="shared" si="332"/>
        <v>0</v>
      </c>
      <c r="AC312" s="37" t="s">
        <v>73</v>
      </c>
      <c r="AD312" s="37">
        <v>2</v>
      </c>
      <c r="AE312" s="37">
        <f t="shared" si="333"/>
        <v>0.2</v>
      </c>
      <c r="AF312" s="37">
        <v>4</v>
      </c>
      <c r="AG312" s="37">
        <v>10</v>
      </c>
      <c r="AH312" s="37">
        <f t="shared" si="334"/>
        <v>1.934375E-2</v>
      </c>
      <c r="AI312" s="37">
        <f t="shared" si="335"/>
        <v>0.21934375</v>
      </c>
      <c r="AJ312" s="37">
        <v>0.87807999999999997</v>
      </c>
      <c r="AK312" s="37">
        <f>+OF!$Q$23</f>
        <v>4.4590934459805422E-2</v>
      </c>
      <c r="AL312" s="40">
        <f t="shared" si="336"/>
        <v>44.590934459805425</v>
      </c>
      <c r="AM312" s="40">
        <f>+AJ312/Caudales!$X$7*'DISTRIBUCION DE CAUDALES'!AL312</f>
        <v>2.8704946174545976</v>
      </c>
      <c r="AN312" s="37">
        <f>+Caudales!$U$9*1000</f>
        <v>1.431451612903226</v>
      </c>
      <c r="AO312" s="37">
        <f>+AJ312/Caudales!$X$7*'DISTRIBUCION DE CAUDALES'!AN312</f>
        <v>9.2148195586465448E-2</v>
      </c>
      <c r="AP312" s="37">
        <f t="shared" si="337"/>
        <v>2.778346421868132</v>
      </c>
      <c r="AQ312" s="131">
        <f t="shared" si="296"/>
        <v>2.5590026718681318</v>
      </c>
      <c r="AR312" s="173">
        <f t="shared" si="297"/>
        <v>0.92105241150867156</v>
      </c>
      <c r="AS312" s="50">
        <f t="shared" si="325"/>
        <v>0.21934375</v>
      </c>
      <c r="AT312" s="119">
        <f>+AS312+AT311</f>
        <v>0.2231232638888889</v>
      </c>
      <c r="AU312" s="40">
        <f t="shared" si="311"/>
        <v>2.3358794079792431</v>
      </c>
      <c r="AV312" s="185" t="str">
        <f t="shared" si="298"/>
        <v>La Fuente SI tiene sufiencie oferta para usuarios futuros</v>
      </c>
    </row>
    <row r="313" spans="1:48" x14ac:dyDescent="0.2">
      <c r="A313" s="37"/>
      <c r="B313" s="37">
        <v>1</v>
      </c>
      <c r="C313" s="37" t="s">
        <v>899</v>
      </c>
      <c r="D313" s="37" t="s">
        <v>900</v>
      </c>
      <c r="E313" s="37" t="s">
        <v>901</v>
      </c>
      <c r="F313" s="37" t="s">
        <v>51</v>
      </c>
      <c r="G313" s="37">
        <v>0.06</v>
      </c>
      <c r="H313" s="99" t="s">
        <v>896</v>
      </c>
      <c r="I313" s="102" t="s">
        <v>682</v>
      </c>
      <c r="J313" s="105">
        <v>3</v>
      </c>
      <c r="K313" s="108"/>
      <c r="L313" s="37">
        <v>4994121.5180000002</v>
      </c>
      <c r="M313" s="37">
        <v>2282311.6009999998</v>
      </c>
      <c r="N313" s="37">
        <v>1672.09</v>
      </c>
      <c r="O313" s="37">
        <v>0</v>
      </c>
      <c r="P313" s="37">
        <v>0</v>
      </c>
      <c r="Q313" s="37">
        <v>0</v>
      </c>
      <c r="R313" s="37">
        <v>0</v>
      </c>
      <c r="S313" s="37">
        <v>0</v>
      </c>
      <c r="T313" s="37">
        <v>0</v>
      </c>
      <c r="U313" s="37">
        <v>0</v>
      </c>
      <c r="V313" s="37">
        <f t="shared" si="326"/>
        <v>0</v>
      </c>
      <c r="W313" s="37">
        <f t="shared" si="327"/>
        <v>0</v>
      </c>
      <c r="X313" s="37">
        <f t="shared" si="328"/>
        <v>0</v>
      </c>
      <c r="Y313" s="37">
        <f t="shared" si="329"/>
        <v>0</v>
      </c>
      <c r="Z313" s="37">
        <f t="shared" si="330"/>
        <v>0</v>
      </c>
      <c r="AA313" s="37">
        <f t="shared" si="331"/>
        <v>0</v>
      </c>
      <c r="AB313" s="37">
        <f t="shared" si="332"/>
        <v>0</v>
      </c>
      <c r="AC313" s="37" t="s">
        <v>73</v>
      </c>
      <c r="AD313" s="37">
        <v>1.5</v>
      </c>
      <c r="AE313" s="37">
        <f t="shared" si="333"/>
        <v>0.15000000000000002</v>
      </c>
      <c r="AF313" s="37">
        <v>3</v>
      </c>
      <c r="AG313" s="37">
        <v>0</v>
      </c>
      <c r="AH313" s="37">
        <f t="shared" si="334"/>
        <v>6.447916666666666E-3</v>
      </c>
      <c r="AI313" s="37">
        <f t="shared" si="335"/>
        <v>0.15644791666666669</v>
      </c>
      <c r="AJ313" s="37">
        <v>1.98</v>
      </c>
      <c r="AK313" s="37">
        <f>+OF!$Q$23</f>
        <v>4.4590934459805422E-2</v>
      </c>
      <c r="AL313" s="40">
        <f t="shared" si="336"/>
        <v>44.590934459805425</v>
      </c>
      <c r="AM313" s="40">
        <f>+AJ313/Caudales!$X$7*'DISTRIBUCION DE CAUDALES'!AL313</f>
        <v>6.4727352206633828</v>
      </c>
      <c r="AN313" s="37">
        <f>+Caudales!$U$9*1000</f>
        <v>1.431451612903226</v>
      </c>
      <c r="AO313" s="37">
        <f>+AJ313/Caudales!$X$7*'DISTRIBUCION DE CAUDALES'!AN313</f>
        <v>0.2077867930726148</v>
      </c>
      <c r="AP313" s="37">
        <f t="shared" si="337"/>
        <v>6.2649484275907676</v>
      </c>
      <c r="AQ313" s="131">
        <f t="shared" si="296"/>
        <v>6.204948427590768</v>
      </c>
      <c r="AR313" s="173">
        <f t="shared" si="297"/>
        <v>0.99042290599939176</v>
      </c>
      <c r="AS313" s="50">
        <f t="shared" si="325"/>
        <v>0.06</v>
      </c>
      <c r="AT313" s="119">
        <f t="shared" ref="AT313:AT330" si="338">+AS313+AT312</f>
        <v>0.28312326388888887</v>
      </c>
      <c r="AU313" s="40">
        <f t="shared" si="311"/>
        <v>5.9218251637018788</v>
      </c>
      <c r="AV313" s="185" t="str">
        <f t="shared" si="298"/>
        <v>La Fuente SI tiene sufiencie oferta para usuarios futuros</v>
      </c>
    </row>
    <row r="314" spans="1:48" x14ac:dyDescent="0.2">
      <c r="A314" s="37"/>
      <c r="B314" s="37">
        <v>22</v>
      </c>
      <c r="C314" s="37" t="s">
        <v>902</v>
      </c>
      <c r="D314" s="37" t="s">
        <v>900</v>
      </c>
      <c r="E314" s="37" t="s">
        <v>901</v>
      </c>
      <c r="F314" s="37" t="s">
        <v>116</v>
      </c>
      <c r="G314" s="37">
        <v>0</v>
      </c>
      <c r="H314" s="99" t="s">
        <v>896</v>
      </c>
      <c r="I314" s="102" t="s">
        <v>682</v>
      </c>
      <c r="J314" s="105">
        <v>4</v>
      </c>
      <c r="K314" s="108"/>
      <c r="L314" s="37">
        <v>4994121.5180000002</v>
      </c>
      <c r="M314" s="37">
        <v>2282311.6009999998</v>
      </c>
      <c r="N314" s="37">
        <v>1672.09</v>
      </c>
      <c r="O314" s="37">
        <v>0</v>
      </c>
      <c r="P314" s="37">
        <v>0</v>
      </c>
      <c r="Q314" s="37">
        <v>0</v>
      </c>
      <c r="R314" s="37">
        <v>0</v>
      </c>
      <c r="S314" s="37">
        <v>0</v>
      </c>
      <c r="T314" s="37">
        <v>0</v>
      </c>
      <c r="U314" s="37">
        <v>0</v>
      </c>
      <c r="V314" s="37">
        <f t="shared" si="326"/>
        <v>0</v>
      </c>
      <c r="W314" s="37">
        <f t="shared" si="327"/>
        <v>0</v>
      </c>
      <c r="X314" s="37">
        <f t="shared" si="328"/>
        <v>0</v>
      </c>
      <c r="Y314" s="37">
        <f t="shared" si="329"/>
        <v>0</v>
      </c>
      <c r="Z314" s="37">
        <f t="shared" si="330"/>
        <v>0</v>
      </c>
      <c r="AA314" s="37">
        <f t="shared" si="331"/>
        <v>0</v>
      </c>
      <c r="AB314" s="37">
        <f t="shared" si="332"/>
        <v>0</v>
      </c>
      <c r="AC314" s="37" t="s">
        <v>73</v>
      </c>
      <c r="AD314" s="37">
        <v>1.5</v>
      </c>
      <c r="AE314" s="37">
        <f t="shared" si="333"/>
        <v>0.15000000000000002</v>
      </c>
      <c r="AF314" s="37">
        <v>0</v>
      </c>
      <c r="AG314" s="37">
        <v>0</v>
      </c>
      <c r="AH314" s="37">
        <f t="shared" si="334"/>
        <v>0</v>
      </c>
      <c r="AI314" s="37">
        <f t="shared" si="335"/>
        <v>0.15000000000000002</v>
      </c>
      <c r="AJ314" s="37">
        <v>1.98</v>
      </c>
      <c r="AK314" s="37">
        <f>+OF!$Q$23</f>
        <v>4.4590934459805422E-2</v>
      </c>
      <c r="AL314" s="40">
        <f t="shared" si="336"/>
        <v>44.590934459805425</v>
      </c>
      <c r="AM314" s="40">
        <f>+AJ314/Caudales!$X$7*'DISTRIBUCION DE CAUDALES'!AL314</f>
        <v>6.4727352206633828</v>
      </c>
      <c r="AN314" s="37">
        <f>+Caudales!$U$9*1000</f>
        <v>1.431451612903226</v>
      </c>
      <c r="AO314" s="37">
        <f>+AJ314/Caudales!$X$7*'DISTRIBUCION DE CAUDALES'!AN314</f>
        <v>0.2077867930726148</v>
      </c>
      <c r="AP314" s="37">
        <f t="shared" si="337"/>
        <v>6.2649484275907676</v>
      </c>
      <c r="AQ314" s="131">
        <f t="shared" si="296"/>
        <v>6.1149484275907673</v>
      </c>
      <c r="AR314" s="173">
        <f t="shared" si="297"/>
        <v>0.97605726499847922</v>
      </c>
      <c r="AS314" s="50">
        <f t="shared" si="325"/>
        <v>0.15000000000000002</v>
      </c>
      <c r="AT314" s="119">
        <f t="shared" si="338"/>
        <v>0.43312326388888889</v>
      </c>
      <c r="AU314" s="40">
        <f t="shared" si="311"/>
        <v>5.6818251637018786</v>
      </c>
      <c r="AV314" s="185" t="str">
        <f t="shared" si="298"/>
        <v>La Fuente SI tiene sufiencie oferta para usuarios futuros</v>
      </c>
    </row>
    <row r="315" spans="1:48" x14ac:dyDescent="0.2">
      <c r="A315" s="37"/>
      <c r="B315" s="37">
        <v>23</v>
      </c>
      <c r="C315" s="37" t="s">
        <v>903</v>
      </c>
      <c r="D315" s="37" t="s">
        <v>900</v>
      </c>
      <c r="E315" s="37" t="s">
        <v>901</v>
      </c>
      <c r="F315" s="37" t="s">
        <v>116</v>
      </c>
      <c r="G315" s="37">
        <v>0</v>
      </c>
      <c r="H315" s="99" t="s">
        <v>896</v>
      </c>
      <c r="I315" s="102" t="s">
        <v>682</v>
      </c>
      <c r="J315" s="105">
        <v>5</v>
      </c>
      <c r="K315" s="108"/>
      <c r="L315" s="37">
        <v>4994121.5180000002</v>
      </c>
      <c r="M315" s="37">
        <v>2282311.6009999998</v>
      </c>
      <c r="N315" s="37">
        <v>1672.09</v>
      </c>
      <c r="O315" s="37">
        <v>0</v>
      </c>
      <c r="P315" s="37">
        <v>0</v>
      </c>
      <c r="Q315" s="37">
        <v>0</v>
      </c>
      <c r="R315" s="37">
        <v>0</v>
      </c>
      <c r="S315" s="37">
        <v>0</v>
      </c>
      <c r="T315" s="37">
        <v>0</v>
      </c>
      <c r="U315" s="37">
        <v>0</v>
      </c>
      <c r="V315" s="37">
        <f t="shared" si="326"/>
        <v>0</v>
      </c>
      <c r="W315" s="37">
        <f t="shared" si="327"/>
        <v>0</v>
      </c>
      <c r="X315" s="37">
        <f t="shared" si="328"/>
        <v>0</v>
      </c>
      <c r="Y315" s="37">
        <f t="shared" si="329"/>
        <v>0</v>
      </c>
      <c r="Z315" s="37">
        <f t="shared" si="330"/>
        <v>0</v>
      </c>
      <c r="AA315" s="37">
        <f t="shared" si="331"/>
        <v>0</v>
      </c>
      <c r="AB315" s="37">
        <f t="shared" si="332"/>
        <v>0</v>
      </c>
      <c r="AC315" s="37" t="s">
        <v>73</v>
      </c>
      <c r="AD315" s="37">
        <v>0.5</v>
      </c>
      <c r="AE315" s="37">
        <f t="shared" si="333"/>
        <v>0.05</v>
      </c>
      <c r="AF315" s="37">
        <v>0</v>
      </c>
      <c r="AG315" s="37">
        <v>10</v>
      </c>
      <c r="AH315" s="37">
        <f t="shared" si="334"/>
        <v>1.0746527777777778E-2</v>
      </c>
      <c r="AI315" s="37">
        <f t="shared" si="335"/>
        <v>6.0746527777777781E-2</v>
      </c>
      <c r="AJ315" s="37">
        <v>1.98</v>
      </c>
      <c r="AK315" s="37">
        <f>+OF!$Q$23</f>
        <v>4.4590934459805422E-2</v>
      </c>
      <c r="AL315" s="40">
        <f t="shared" si="336"/>
        <v>44.590934459805425</v>
      </c>
      <c r="AM315" s="40">
        <f>+AJ315/Caudales!$X$7*'DISTRIBUCION DE CAUDALES'!AL315</f>
        <v>6.4727352206633828</v>
      </c>
      <c r="AN315" s="37">
        <f>+Caudales!$U$9*1000</f>
        <v>1.431451612903226</v>
      </c>
      <c r="AO315" s="37">
        <f>+AJ315/Caudales!$X$7*'DISTRIBUCION DE CAUDALES'!AN315</f>
        <v>0.2077867930726148</v>
      </c>
      <c r="AP315" s="37">
        <f t="shared" si="337"/>
        <v>6.2649484275907676</v>
      </c>
      <c r="AQ315" s="131">
        <f t="shared" si="296"/>
        <v>6.2042018998129898</v>
      </c>
      <c r="AR315" s="173">
        <f t="shared" si="297"/>
        <v>0.99030374655436093</v>
      </c>
      <c r="AS315" s="50">
        <f t="shared" si="325"/>
        <v>6.0746527777777781E-2</v>
      </c>
      <c r="AT315" s="119">
        <f t="shared" si="338"/>
        <v>0.49386979166666667</v>
      </c>
      <c r="AU315" s="40">
        <f t="shared" si="311"/>
        <v>5.7103321081463232</v>
      </c>
      <c r="AV315" s="185" t="str">
        <f t="shared" si="298"/>
        <v>La Fuente SI tiene sufiencie oferta para usuarios futuros</v>
      </c>
    </row>
    <row r="316" spans="1:48" x14ac:dyDescent="0.2">
      <c r="A316" s="37"/>
      <c r="B316" s="37">
        <v>27</v>
      </c>
      <c r="C316" s="37" t="s">
        <v>904</v>
      </c>
      <c r="D316" s="37" t="s">
        <v>900</v>
      </c>
      <c r="E316" s="37" t="s">
        <v>901</v>
      </c>
      <c r="F316" s="37" t="s">
        <v>116</v>
      </c>
      <c r="G316" s="37">
        <v>0</v>
      </c>
      <c r="H316" s="99" t="s">
        <v>896</v>
      </c>
      <c r="I316" s="102" t="s">
        <v>682</v>
      </c>
      <c r="J316" s="105">
        <v>6</v>
      </c>
      <c r="K316" s="108"/>
      <c r="L316" s="37">
        <v>4994121.5180000002</v>
      </c>
      <c r="M316" s="37">
        <v>2282311.6009999998</v>
      </c>
      <c r="N316" s="37">
        <v>1672.09</v>
      </c>
      <c r="O316" s="37">
        <v>0</v>
      </c>
      <c r="P316" s="37">
        <v>0</v>
      </c>
      <c r="Q316" s="37">
        <v>0</v>
      </c>
      <c r="R316" s="37">
        <v>0</v>
      </c>
      <c r="S316" s="37">
        <v>0</v>
      </c>
      <c r="T316" s="37">
        <v>0</v>
      </c>
      <c r="U316" s="37">
        <v>0</v>
      </c>
      <c r="V316" s="37">
        <f t="shared" si="326"/>
        <v>0</v>
      </c>
      <c r="W316" s="37">
        <f t="shared" si="327"/>
        <v>0</v>
      </c>
      <c r="X316" s="37">
        <f t="shared" si="328"/>
        <v>0</v>
      </c>
      <c r="Y316" s="37">
        <f t="shared" si="329"/>
        <v>0</v>
      </c>
      <c r="Z316" s="37">
        <f t="shared" si="330"/>
        <v>0</v>
      </c>
      <c r="AA316" s="37">
        <f t="shared" si="331"/>
        <v>0</v>
      </c>
      <c r="AB316" s="37">
        <f t="shared" si="332"/>
        <v>0</v>
      </c>
      <c r="AC316" s="37" t="s">
        <v>73</v>
      </c>
      <c r="AD316" s="37">
        <v>2.5000000000000001E-2</v>
      </c>
      <c r="AE316" s="37">
        <f t="shared" si="333"/>
        <v>2.5000000000000005E-3</v>
      </c>
      <c r="AF316" s="37">
        <v>5</v>
      </c>
      <c r="AG316" s="37">
        <v>0</v>
      </c>
      <c r="AH316" s="37">
        <f t="shared" si="334"/>
        <v>1.0746527777777778E-2</v>
      </c>
      <c r="AI316" s="37">
        <f t="shared" si="335"/>
        <v>1.3246527777777779E-2</v>
      </c>
      <c r="AJ316" s="37">
        <v>1.98</v>
      </c>
      <c r="AK316" s="37">
        <f>+OF!$Q$23</f>
        <v>4.4590934459805422E-2</v>
      </c>
      <c r="AL316" s="40">
        <f t="shared" si="336"/>
        <v>44.590934459805425</v>
      </c>
      <c r="AM316" s="40">
        <f>+AJ316/Caudales!$X$7*'DISTRIBUCION DE CAUDALES'!AL316</f>
        <v>6.4727352206633828</v>
      </c>
      <c r="AN316" s="37">
        <f>+Caudales!$U$9*1000</f>
        <v>1.431451612903226</v>
      </c>
      <c r="AO316" s="37">
        <f>+AJ316/Caudales!$X$7*'DISTRIBUCION DE CAUDALES'!AN316</f>
        <v>0.2077867930726148</v>
      </c>
      <c r="AP316" s="37">
        <f t="shared" si="337"/>
        <v>6.2649484275907676</v>
      </c>
      <c r="AQ316" s="131">
        <f t="shared" si="296"/>
        <v>6.2517018998129901</v>
      </c>
      <c r="AR316" s="173">
        <f t="shared" si="297"/>
        <v>0.99788561263817588</v>
      </c>
      <c r="AS316" s="50">
        <f t="shared" si="325"/>
        <v>1.3246527777777779E-2</v>
      </c>
      <c r="AT316" s="119">
        <f t="shared" si="338"/>
        <v>0.50711631944444446</v>
      </c>
      <c r="AU316" s="40">
        <f t="shared" si="311"/>
        <v>5.7445855803685459</v>
      </c>
      <c r="AV316" s="185" t="str">
        <f t="shared" si="298"/>
        <v>La Fuente SI tiene sufiencie oferta para usuarios futuros</v>
      </c>
    </row>
    <row r="317" spans="1:48" x14ac:dyDescent="0.2">
      <c r="A317" s="37"/>
      <c r="B317" s="37">
        <v>31</v>
      </c>
      <c r="C317" s="37" t="s">
        <v>905</v>
      </c>
      <c r="D317" s="37" t="s">
        <v>900</v>
      </c>
      <c r="E317" s="37" t="s">
        <v>901</v>
      </c>
      <c r="F317" s="37" t="s">
        <v>96</v>
      </c>
      <c r="G317" s="37">
        <v>0.06</v>
      </c>
      <c r="H317" s="99" t="s">
        <v>896</v>
      </c>
      <c r="I317" s="102" t="s">
        <v>682</v>
      </c>
      <c r="J317" s="105">
        <v>7</v>
      </c>
      <c r="K317" s="108"/>
      <c r="L317" s="37">
        <v>4994121.5180000002</v>
      </c>
      <c r="M317" s="37">
        <v>2282311.6009999998</v>
      </c>
      <c r="N317" s="37">
        <v>1672.09</v>
      </c>
      <c r="O317" s="37">
        <v>0</v>
      </c>
      <c r="P317" s="37">
        <v>0</v>
      </c>
      <c r="Q317" s="37">
        <v>0</v>
      </c>
      <c r="R317" s="37">
        <v>0</v>
      </c>
      <c r="S317" s="37">
        <v>0</v>
      </c>
      <c r="T317" s="37">
        <v>0</v>
      </c>
      <c r="U317" s="37">
        <v>0</v>
      </c>
      <c r="V317" s="37">
        <f t="shared" si="326"/>
        <v>0</v>
      </c>
      <c r="W317" s="37">
        <f t="shared" si="327"/>
        <v>0</v>
      </c>
      <c r="X317" s="37">
        <f t="shared" si="328"/>
        <v>0</v>
      </c>
      <c r="Y317" s="37">
        <f t="shared" si="329"/>
        <v>0</v>
      </c>
      <c r="Z317" s="37">
        <f t="shared" si="330"/>
        <v>0</v>
      </c>
      <c r="AA317" s="37">
        <f t="shared" si="331"/>
        <v>0</v>
      </c>
      <c r="AB317" s="37">
        <f t="shared" si="332"/>
        <v>0</v>
      </c>
      <c r="AC317" s="37" t="s">
        <v>73</v>
      </c>
      <c r="AD317" s="37">
        <v>1</v>
      </c>
      <c r="AE317" s="37">
        <f t="shared" si="333"/>
        <v>0.1</v>
      </c>
      <c r="AF317" s="37">
        <v>5</v>
      </c>
      <c r="AG317" s="37">
        <v>3</v>
      </c>
      <c r="AH317" s="37">
        <f t="shared" si="334"/>
        <v>1.3970486111111111E-2</v>
      </c>
      <c r="AI317" s="37">
        <f t="shared" si="335"/>
        <v>0.11397048611111112</v>
      </c>
      <c r="AJ317" s="42">
        <v>1.98</v>
      </c>
      <c r="AK317" s="37">
        <f>+OF!$Q$23</f>
        <v>4.4590934459805422E-2</v>
      </c>
      <c r="AL317" s="40">
        <f t="shared" si="336"/>
        <v>44.590934459805425</v>
      </c>
      <c r="AM317" s="40">
        <f>+AJ317/Caudales!$X$7*'DISTRIBUCION DE CAUDALES'!AL317</f>
        <v>6.4727352206633828</v>
      </c>
      <c r="AN317" s="37">
        <f>+Caudales!$U$9*1000</f>
        <v>1.431451612903226</v>
      </c>
      <c r="AO317" s="37">
        <f>+AJ317/Caudales!$X$7*'DISTRIBUCION DE CAUDALES'!AN317</f>
        <v>0.2077867930726148</v>
      </c>
      <c r="AP317" s="37">
        <f t="shared" si="337"/>
        <v>6.2649484275907676</v>
      </c>
      <c r="AQ317" s="131">
        <f t="shared" si="296"/>
        <v>6.204948427590768</v>
      </c>
      <c r="AR317" s="173">
        <f t="shared" si="297"/>
        <v>0.99042290599939176</v>
      </c>
      <c r="AS317" s="50">
        <f t="shared" si="325"/>
        <v>0.06</v>
      </c>
      <c r="AT317" s="119">
        <f t="shared" si="338"/>
        <v>0.56711631944444441</v>
      </c>
      <c r="AU317" s="40">
        <f t="shared" si="311"/>
        <v>5.6378321081463234</v>
      </c>
      <c r="AV317" s="185" t="str">
        <f t="shared" si="298"/>
        <v>La Fuente SI tiene sufiencie oferta para usuarios futuros</v>
      </c>
    </row>
    <row r="318" spans="1:48" x14ac:dyDescent="0.2">
      <c r="A318" s="37"/>
      <c r="B318" s="37">
        <v>32</v>
      </c>
      <c r="C318" s="37" t="s">
        <v>906</v>
      </c>
      <c r="D318" s="37" t="s">
        <v>900</v>
      </c>
      <c r="E318" s="37" t="s">
        <v>901</v>
      </c>
      <c r="F318" s="37" t="s">
        <v>116</v>
      </c>
      <c r="G318" s="37">
        <v>0</v>
      </c>
      <c r="H318" s="99" t="s">
        <v>896</v>
      </c>
      <c r="I318" s="102" t="s">
        <v>682</v>
      </c>
      <c r="J318" s="105">
        <v>8</v>
      </c>
      <c r="K318" s="108"/>
      <c r="L318" s="37">
        <v>4994121.5180000002</v>
      </c>
      <c r="M318" s="37">
        <v>2282311.6009999998</v>
      </c>
      <c r="N318" s="37">
        <v>1672.09</v>
      </c>
      <c r="O318" s="37">
        <v>0</v>
      </c>
      <c r="P318" s="37">
        <v>0</v>
      </c>
      <c r="Q318" s="37">
        <v>0</v>
      </c>
      <c r="R318" s="37">
        <v>0</v>
      </c>
      <c r="S318" s="37">
        <v>0</v>
      </c>
      <c r="T318" s="37">
        <v>0</v>
      </c>
      <c r="U318" s="37">
        <v>0</v>
      </c>
      <c r="V318" s="37">
        <f t="shared" si="326"/>
        <v>0</v>
      </c>
      <c r="W318" s="37">
        <f t="shared" si="327"/>
        <v>0</v>
      </c>
      <c r="X318" s="37">
        <f t="shared" si="328"/>
        <v>0</v>
      </c>
      <c r="Y318" s="37">
        <f t="shared" si="329"/>
        <v>0</v>
      </c>
      <c r="Z318" s="37">
        <f t="shared" si="330"/>
        <v>0</v>
      </c>
      <c r="AA318" s="37">
        <f t="shared" si="331"/>
        <v>0</v>
      </c>
      <c r="AB318" s="37">
        <f t="shared" si="332"/>
        <v>0</v>
      </c>
      <c r="AC318" s="37" t="s">
        <v>73</v>
      </c>
      <c r="AD318" s="37">
        <v>6</v>
      </c>
      <c r="AE318" s="37">
        <f t="shared" si="333"/>
        <v>0.60000000000000009</v>
      </c>
      <c r="AF318" s="37">
        <v>2</v>
      </c>
      <c r="AG318" s="37">
        <v>10</v>
      </c>
      <c r="AH318" s="37">
        <f t="shared" si="334"/>
        <v>1.5045138888888887E-2</v>
      </c>
      <c r="AI318" s="37">
        <f t="shared" si="335"/>
        <v>0.61504513888888901</v>
      </c>
      <c r="AJ318" s="42">
        <v>1.98</v>
      </c>
      <c r="AK318" s="37">
        <f>+OF!$Q$23</f>
        <v>4.4590934459805422E-2</v>
      </c>
      <c r="AL318" s="40">
        <f t="shared" si="336"/>
        <v>44.590934459805425</v>
      </c>
      <c r="AM318" s="40">
        <f>+AJ318/Caudales!$X$7*'DISTRIBUCION DE CAUDALES'!AL318</f>
        <v>6.4727352206633828</v>
      </c>
      <c r="AN318" s="37">
        <f>+Caudales!$U$9*1000</f>
        <v>1.431451612903226</v>
      </c>
      <c r="AO318" s="37">
        <f>+AJ318/Caudales!$X$7*'DISTRIBUCION DE CAUDALES'!AN318</f>
        <v>0.2077867930726148</v>
      </c>
      <c r="AP318" s="37">
        <f t="shared" si="337"/>
        <v>6.2649484275907676</v>
      </c>
      <c r="AQ318" s="131">
        <f t="shared" si="296"/>
        <v>5.6499032887018785</v>
      </c>
      <c r="AR318" s="173">
        <f t="shared" si="297"/>
        <v>0.90182758150406528</v>
      </c>
      <c r="AS318" s="50">
        <f t="shared" si="325"/>
        <v>0.61504513888888901</v>
      </c>
      <c r="AT318" s="119">
        <f t="shared" si="338"/>
        <v>1.1821614583333333</v>
      </c>
      <c r="AU318" s="40">
        <f t="shared" si="311"/>
        <v>4.4677418303685457</v>
      </c>
      <c r="AV318" s="185" t="str">
        <f t="shared" si="298"/>
        <v>La Fuente SI tiene sufiencie oferta para usuarios futuros</v>
      </c>
    </row>
    <row r="319" spans="1:48" x14ac:dyDescent="0.2">
      <c r="A319" s="37"/>
      <c r="B319" s="37">
        <v>33</v>
      </c>
      <c r="C319" s="37" t="s">
        <v>907</v>
      </c>
      <c r="D319" s="37" t="s">
        <v>900</v>
      </c>
      <c r="E319" s="37" t="s">
        <v>901</v>
      </c>
      <c r="F319" s="37" t="s">
        <v>96</v>
      </c>
      <c r="G319" s="37">
        <v>0.06</v>
      </c>
      <c r="H319" s="99" t="s">
        <v>896</v>
      </c>
      <c r="I319" s="102" t="s">
        <v>682</v>
      </c>
      <c r="J319" s="105">
        <v>9</v>
      </c>
      <c r="K319" s="108"/>
      <c r="L319" s="37">
        <v>4994121.5180000002</v>
      </c>
      <c r="M319" s="37">
        <v>2282311.6009999998</v>
      </c>
      <c r="N319" s="37">
        <v>1672.09</v>
      </c>
      <c r="O319" s="37">
        <v>0</v>
      </c>
      <c r="P319" s="37">
        <v>0</v>
      </c>
      <c r="Q319" s="37">
        <v>0</v>
      </c>
      <c r="R319" s="37">
        <v>0</v>
      </c>
      <c r="S319" s="37">
        <v>0</v>
      </c>
      <c r="T319" s="37">
        <v>0</v>
      </c>
      <c r="U319" s="37">
        <v>0</v>
      </c>
      <c r="V319" s="37">
        <f t="shared" si="326"/>
        <v>0</v>
      </c>
      <c r="W319" s="37">
        <f t="shared" si="327"/>
        <v>0</v>
      </c>
      <c r="X319" s="37">
        <f t="shared" si="328"/>
        <v>0</v>
      </c>
      <c r="Y319" s="37">
        <f t="shared" si="329"/>
        <v>0</v>
      </c>
      <c r="Z319" s="37">
        <f t="shared" si="330"/>
        <v>0</v>
      </c>
      <c r="AA319" s="37">
        <f t="shared" si="331"/>
        <v>0</v>
      </c>
      <c r="AB319" s="37">
        <f t="shared" si="332"/>
        <v>0</v>
      </c>
      <c r="AC319" s="37"/>
      <c r="AD319" s="37">
        <v>0</v>
      </c>
      <c r="AE319" s="37">
        <f t="shared" si="333"/>
        <v>0</v>
      </c>
      <c r="AF319" s="37">
        <v>2</v>
      </c>
      <c r="AG319" s="37">
        <v>10</v>
      </c>
      <c r="AH319" s="37">
        <f t="shared" si="334"/>
        <v>1.5045138888888887E-2</v>
      </c>
      <c r="AI319" s="37">
        <f t="shared" si="335"/>
        <v>1.5045138888888887E-2</v>
      </c>
      <c r="AJ319" s="42">
        <v>1.98</v>
      </c>
      <c r="AK319" s="37">
        <f>+OF!$Q$23</f>
        <v>4.4590934459805422E-2</v>
      </c>
      <c r="AL319" s="40">
        <f t="shared" si="336"/>
        <v>44.590934459805425</v>
      </c>
      <c r="AM319" s="40">
        <f>+AJ319/Caudales!$X$7*'DISTRIBUCION DE CAUDALES'!AL319</f>
        <v>6.4727352206633828</v>
      </c>
      <c r="AN319" s="37">
        <f>+Caudales!$U$9*1000</f>
        <v>1.431451612903226</v>
      </c>
      <c r="AO319" s="37">
        <f>+AJ319/Caudales!$X$7*'DISTRIBUCION DE CAUDALES'!AN319</f>
        <v>0.2077867930726148</v>
      </c>
      <c r="AP319" s="37">
        <f t="shared" si="337"/>
        <v>6.2649484275907676</v>
      </c>
      <c r="AQ319" s="131">
        <f t="shared" si="296"/>
        <v>6.2499032887018791</v>
      </c>
      <c r="AR319" s="173">
        <f t="shared" si="297"/>
        <v>0.99759852151014838</v>
      </c>
      <c r="AS319" s="50">
        <f t="shared" si="325"/>
        <v>1.5045138888888887E-2</v>
      </c>
      <c r="AT319" s="119">
        <f t="shared" si="338"/>
        <v>1.1972065972222221</v>
      </c>
      <c r="AU319" s="40">
        <f t="shared" si="311"/>
        <v>5.0526966914796567</v>
      </c>
      <c r="AV319" s="185" t="str">
        <f t="shared" si="298"/>
        <v>La Fuente SI tiene sufiencie oferta para usuarios futuros</v>
      </c>
    </row>
    <row r="320" spans="1:48" x14ac:dyDescent="0.2">
      <c r="A320" s="37"/>
      <c r="B320" s="37">
        <v>0</v>
      </c>
      <c r="C320" s="37" t="s">
        <v>908</v>
      </c>
      <c r="D320" s="37" t="s">
        <v>58</v>
      </c>
      <c r="E320" s="37" t="s">
        <v>58</v>
      </c>
      <c r="F320" s="37" t="s">
        <v>58</v>
      </c>
      <c r="G320" s="37">
        <v>0</v>
      </c>
      <c r="H320" s="99" t="s">
        <v>58</v>
      </c>
      <c r="I320" s="102" t="s">
        <v>682</v>
      </c>
      <c r="J320" s="105">
        <v>10</v>
      </c>
      <c r="K320" s="108"/>
      <c r="L320" s="37">
        <v>4993682.7148000002</v>
      </c>
      <c r="M320" s="37">
        <v>2282412.6675</v>
      </c>
      <c r="N320" s="37">
        <v>0</v>
      </c>
      <c r="O320" s="37">
        <v>0</v>
      </c>
      <c r="P320" s="37">
        <v>0</v>
      </c>
      <c r="Q320" s="37">
        <v>0</v>
      </c>
      <c r="R320" s="37">
        <v>0</v>
      </c>
      <c r="S320" s="37">
        <v>0</v>
      </c>
      <c r="T320" s="37">
        <v>0</v>
      </c>
      <c r="U320" s="37">
        <v>0</v>
      </c>
      <c r="V320" s="37">
        <f t="shared" si="326"/>
        <v>0</v>
      </c>
      <c r="W320" s="37">
        <f t="shared" si="327"/>
        <v>0</v>
      </c>
      <c r="X320" s="37">
        <f t="shared" si="328"/>
        <v>0</v>
      </c>
      <c r="Y320" s="37">
        <f t="shared" si="329"/>
        <v>0</v>
      </c>
      <c r="Z320" s="37">
        <f t="shared" si="330"/>
        <v>0</v>
      </c>
      <c r="AA320" s="37">
        <f t="shared" si="331"/>
        <v>0</v>
      </c>
      <c r="AB320" s="37">
        <f t="shared" si="332"/>
        <v>0</v>
      </c>
      <c r="AC320" s="37" t="s">
        <v>73</v>
      </c>
      <c r="AD320" s="37">
        <v>0.5</v>
      </c>
      <c r="AE320" s="37">
        <f t="shared" si="333"/>
        <v>0.05</v>
      </c>
      <c r="AF320" s="37">
        <v>0</v>
      </c>
      <c r="AG320" s="37">
        <v>0</v>
      </c>
      <c r="AH320" s="37">
        <f t="shared" si="334"/>
        <v>0</v>
      </c>
      <c r="AI320" s="37">
        <f t="shared" si="335"/>
        <v>0.05</v>
      </c>
      <c r="AJ320" s="37">
        <v>1.98</v>
      </c>
      <c r="AK320" s="37">
        <f>+OF!$Q$23</f>
        <v>4.4590934459805422E-2</v>
      </c>
      <c r="AL320" s="40">
        <f t="shared" si="336"/>
        <v>44.590934459805425</v>
      </c>
      <c r="AM320" s="40">
        <f>+AJ320/Caudales!$X$7*'DISTRIBUCION DE CAUDALES'!AL320</f>
        <v>6.4727352206633828</v>
      </c>
      <c r="AN320" s="37">
        <f>+Caudales!$U$9*1000</f>
        <v>1.431451612903226</v>
      </c>
      <c r="AO320" s="37">
        <f>+AJ320/Caudales!$X$7*'DISTRIBUCION DE CAUDALES'!AN320</f>
        <v>0.2077867930726148</v>
      </c>
      <c r="AP320" s="37">
        <f t="shared" si="337"/>
        <v>6.2649484275907676</v>
      </c>
      <c r="AQ320" s="131">
        <f t="shared" si="296"/>
        <v>6.2149484275907678</v>
      </c>
      <c r="AR320" s="173">
        <f t="shared" si="297"/>
        <v>0.99201908833282648</v>
      </c>
      <c r="AS320" s="50">
        <f t="shared" si="325"/>
        <v>0.05</v>
      </c>
      <c r="AT320" s="119">
        <f t="shared" si="338"/>
        <v>1.2472065972222222</v>
      </c>
      <c r="AU320" s="40">
        <f t="shared" si="311"/>
        <v>4.9677418303685457</v>
      </c>
      <c r="AV320" s="185" t="str">
        <f t="shared" si="298"/>
        <v>La Fuente SI tiene sufiencie oferta para usuarios futuros</v>
      </c>
    </row>
    <row r="321" spans="1:48" x14ac:dyDescent="0.2">
      <c r="A321" s="37"/>
      <c r="B321" s="37">
        <v>10</v>
      </c>
      <c r="C321" s="37" t="s">
        <v>909</v>
      </c>
      <c r="D321" s="37" t="s">
        <v>910</v>
      </c>
      <c r="E321" s="37" t="s">
        <v>911</v>
      </c>
      <c r="F321" s="37" t="s">
        <v>116</v>
      </c>
      <c r="G321" s="37">
        <v>0</v>
      </c>
      <c r="H321" s="99" t="s">
        <v>896</v>
      </c>
      <c r="I321" s="102" t="s">
        <v>682</v>
      </c>
      <c r="J321" s="105">
        <v>11</v>
      </c>
      <c r="K321" s="108"/>
      <c r="L321" s="37">
        <v>4993644.3541999999</v>
      </c>
      <c r="M321" s="37">
        <v>2282381.3798000002</v>
      </c>
      <c r="N321" s="37">
        <v>1647</v>
      </c>
      <c r="O321" s="37">
        <v>0</v>
      </c>
      <c r="P321" s="37">
        <v>0</v>
      </c>
      <c r="Q321" s="37">
        <v>0</v>
      </c>
      <c r="R321" s="37">
        <v>0</v>
      </c>
      <c r="S321" s="37">
        <v>0</v>
      </c>
      <c r="T321" s="37">
        <v>6</v>
      </c>
      <c r="U321" s="37">
        <v>0</v>
      </c>
      <c r="V321" s="37">
        <f t="shared" si="326"/>
        <v>0</v>
      </c>
      <c r="W321" s="37">
        <f t="shared" si="327"/>
        <v>0</v>
      </c>
      <c r="X321" s="37">
        <f t="shared" si="328"/>
        <v>0</v>
      </c>
      <c r="Y321" s="37">
        <f t="shared" si="329"/>
        <v>0</v>
      </c>
      <c r="Z321" s="37">
        <f t="shared" si="330"/>
        <v>0</v>
      </c>
      <c r="AA321" s="37">
        <f t="shared" si="331"/>
        <v>1.6666666666666666E-4</v>
      </c>
      <c r="AB321" s="37">
        <f t="shared" si="332"/>
        <v>0</v>
      </c>
      <c r="AC321" s="37" t="s">
        <v>73</v>
      </c>
      <c r="AD321" s="37">
        <v>0.5</v>
      </c>
      <c r="AE321" s="37">
        <f t="shared" si="333"/>
        <v>0.05</v>
      </c>
      <c r="AF321" s="37">
        <v>2</v>
      </c>
      <c r="AG321" s="37">
        <v>1</v>
      </c>
      <c r="AH321" s="37">
        <f t="shared" si="334"/>
        <v>5.3732638888888892E-3</v>
      </c>
      <c r="AI321" s="37">
        <f t="shared" si="335"/>
        <v>5.5539930555555561E-2</v>
      </c>
      <c r="AJ321" s="37">
        <v>1.98</v>
      </c>
      <c r="AK321" s="37">
        <f>+OF!$Q$23</f>
        <v>4.4590934459805422E-2</v>
      </c>
      <c r="AL321" s="40">
        <f t="shared" si="336"/>
        <v>44.590934459805425</v>
      </c>
      <c r="AM321" s="40">
        <f>+AJ321/Caudales!$X$7*'DISTRIBUCION DE CAUDALES'!AL321</f>
        <v>6.4727352206633828</v>
      </c>
      <c r="AN321" s="37">
        <f>+Caudales!$U$9*1000</f>
        <v>1.431451612903226</v>
      </c>
      <c r="AO321" s="37">
        <f>+AJ321/Caudales!$X$7*'DISTRIBUCION DE CAUDALES'!AN321</f>
        <v>0.2077867930726148</v>
      </c>
      <c r="AP321" s="37">
        <f t="shared" si="337"/>
        <v>6.2649484275907676</v>
      </c>
      <c r="AQ321" s="131">
        <f t="shared" si="296"/>
        <v>6.2094084970352119</v>
      </c>
      <c r="AR321" s="173">
        <f t="shared" si="297"/>
        <v>0.99113481440470308</v>
      </c>
      <c r="AS321" s="50">
        <f t="shared" si="325"/>
        <v>5.5539930555555561E-2</v>
      </c>
      <c r="AT321" s="119">
        <f t="shared" si="338"/>
        <v>1.3027465277777777</v>
      </c>
      <c r="AU321" s="40">
        <f t="shared" ref="AU321:AU331" si="339">+AQ321-AT321</f>
        <v>4.906661969257434</v>
      </c>
      <c r="AV321" s="185" t="str">
        <f t="shared" si="298"/>
        <v>La Fuente SI tiene sufiencie oferta para usuarios futuros</v>
      </c>
    </row>
    <row r="322" spans="1:48" x14ac:dyDescent="0.2">
      <c r="A322" s="37"/>
      <c r="B322" s="37">
        <v>21</v>
      </c>
      <c r="C322" s="37" t="s">
        <v>912</v>
      </c>
      <c r="D322" s="37" t="s">
        <v>404</v>
      </c>
      <c r="E322" s="37" t="s">
        <v>898</v>
      </c>
      <c r="F322" s="37" t="s">
        <v>116</v>
      </c>
      <c r="G322" s="37">
        <v>0</v>
      </c>
      <c r="H322" s="99" t="s">
        <v>913</v>
      </c>
      <c r="I322" s="102" t="s">
        <v>682</v>
      </c>
      <c r="J322" s="105">
        <v>12</v>
      </c>
      <c r="K322" s="108"/>
      <c r="L322" s="37">
        <v>4994117.7874999996</v>
      </c>
      <c r="M322" s="37">
        <v>2282560.8905000002</v>
      </c>
      <c r="N322" s="37">
        <v>1652.99</v>
      </c>
      <c r="O322" s="37">
        <v>0</v>
      </c>
      <c r="P322" s="37">
        <v>0</v>
      </c>
      <c r="Q322" s="37">
        <v>0</v>
      </c>
      <c r="R322" s="37">
        <v>0</v>
      </c>
      <c r="S322" s="37">
        <v>0</v>
      </c>
      <c r="T322" s="37">
        <v>0</v>
      </c>
      <c r="U322" s="37">
        <v>0</v>
      </c>
      <c r="V322" s="37">
        <f t="shared" si="326"/>
        <v>0</v>
      </c>
      <c r="W322" s="37">
        <f t="shared" si="327"/>
        <v>0</v>
      </c>
      <c r="X322" s="37">
        <f t="shared" si="328"/>
        <v>0</v>
      </c>
      <c r="Y322" s="37">
        <f t="shared" si="329"/>
        <v>0</v>
      </c>
      <c r="Z322" s="37">
        <f t="shared" si="330"/>
        <v>0</v>
      </c>
      <c r="AA322" s="37">
        <f t="shared" si="331"/>
        <v>0</v>
      </c>
      <c r="AB322" s="37">
        <f t="shared" si="332"/>
        <v>0</v>
      </c>
      <c r="AC322" s="37" t="s">
        <v>73</v>
      </c>
      <c r="AD322" s="37">
        <v>0.5</v>
      </c>
      <c r="AE322" s="37">
        <f t="shared" si="333"/>
        <v>0.05</v>
      </c>
      <c r="AF322" s="37">
        <v>4</v>
      </c>
      <c r="AG322" s="37">
        <v>10</v>
      </c>
      <c r="AH322" s="37">
        <f t="shared" si="334"/>
        <v>1.934375E-2</v>
      </c>
      <c r="AI322" s="37">
        <f t="shared" si="335"/>
        <v>6.934375000000001E-2</v>
      </c>
      <c r="AJ322" s="37">
        <v>1.98</v>
      </c>
      <c r="AK322" s="37">
        <f>+OF!$Q$23</f>
        <v>4.4590934459805422E-2</v>
      </c>
      <c r="AL322" s="40">
        <f t="shared" si="336"/>
        <v>44.590934459805425</v>
      </c>
      <c r="AM322" s="40">
        <f>+AJ322/Caudales!$X$7*'DISTRIBUCION DE CAUDALES'!AL322</f>
        <v>6.4727352206633828</v>
      </c>
      <c r="AN322" s="37">
        <f>+Caudales!$U$9*1000</f>
        <v>1.431451612903226</v>
      </c>
      <c r="AO322" s="37">
        <f>+AJ322/Caudales!$X$7*'DISTRIBUCION DE CAUDALES'!AN322</f>
        <v>0.2077867930726148</v>
      </c>
      <c r="AP322" s="37">
        <f t="shared" si="337"/>
        <v>6.2649484275907676</v>
      </c>
      <c r="AQ322" s="131">
        <f t="shared" si="296"/>
        <v>6.1956046775907678</v>
      </c>
      <c r="AR322" s="173">
        <f t="shared" si="297"/>
        <v>0.98893147313158869</v>
      </c>
      <c r="AS322" s="50">
        <f t="shared" si="325"/>
        <v>6.934375000000001E-2</v>
      </c>
      <c r="AT322" s="119">
        <f t="shared" si="338"/>
        <v>1.3720902777777777</v>
      </c>
      <c r="AU322" s="40">
        <f t="shared" si="339"/>
        <v>4.8235143998129901</v>
      </c>
      <c r="AV322" s="185" t="str">
        <f t="shared" si="298"/>
        <v>La Fuente SI tiene sufiencie oferta para usuarios futuros</v>
      </c>
    </row>
    <row r="323" spans="1:48" ht="12" customHeight="1" x14ac:dyDescent="0.2">
      <c r="A323" s="37"/>
      <c r="B323" s="37">
        <v>28</v>
      </c>
      <c r="C323" s="37" t="s">
        <v>914</v>
      </c>
      <c r="D323" s="37" t="s">
        <v>915</v>
      </c>
      <c r="E323" s="37" t="s">
        <v>916</v>
      </c>
      <c r="F323" s="37" t="s">
        <v>96</v>
      </c>
      <c r="G323" s="37">
        <v>0</v>
      </c>
      <c r="H323" s="99" t="s">
        <v>896</v>
      </c>
      <c r="I323" s="102" t="s">
        <v>682</v>
      </c>
      <c r="J323" s="105">
        <v>13</v>
      </c>
      <c r="K323" s="108"/>
      <c r="L323" s="37">
        <v>4994001.0828999998</v>
      </c>
      <c r="M323" s="37">
        <v>2282478.9098</v>
      </c>
      <c r="N323" s="37">
        <v>0</v>
      </c>
      <c r="O323" s="37">
        <v>0</v>
      </c>
      <c r="P323" s="37">
        <v>0</v>
      </c>
      <c r="Q323" s="37">
        <v>0</v>
      </c>
      <c r="R323" s="37">
        <v>0</v>
      </c>
      <c r="S323" s="37">
        <v>0</v>
      </c>
      <c r="T323" s="37">
        <v>0</v>
      </c>
      <c r="U323" s="37">
        <v>0</v>
      </c>
      <c r="V323" s="37">
        <f t="shared" si="326"/>
        <v>0</v>
      </c>
      <c r="W323" s="37">
        <f t="shared" si="327"/>
        <v>0</v>
      </c>
      <c r="X323" s="37">
        <f t="shared" si="328"/>
        <v>0</v>
      </c>
      <c r="Y323" s="37">
        <f t="shared" si="329"/>
        <v>0</v>
      </c>
      <c r="Z323" s="37">
        <f t="shared" si="330"/>
        <v>0</v>
      </c>
      <c r="AA323" s="37">
        <f t="shared" si="331"/>
        <v>0</v>
      </c>
      <c r="AB323" s="37">
        <f t="shared" si="332"/>
        <v>0</v>
      </c>
      <c r="AC323" s="37" t="s">
        <v>73</v>
      </c>
      <c r="AD323" s="37">
        <v>1.8</v>
      </c>
      <c r="AE323" s="37">
        <f t="shared" si="333"/>
        <v>0.18000000000000002</v>
      </c>
      <c r="AF323" s="37">
        <v>2</v>
      </c>
      <c r="AG323" s="37">
        <v>2</v>
      </c>
      <c r="AH323" s="37">
        <f t="shared" si="334"/>
        <v>6.447916666666666E-3</v>
      </c>
      <c r="AI323" s="37">
        <f t="shared" si="335"/>
        <v>0.18644791666666669</v>
      </c>
      <c r="AJ323" s="37">
        <v>1.98</v>
      </c>
      <c r="AK323" s="37">
        <f>+OF!$Q$23</f>
        <v>4.4590934459805422E-2</v>
      </c>
      <c r="AL323" s="40">
        <f t="shared" si="336"/>
        <v>44.590934459805425</v>
      </c>
      <c r="AM323" s="40">
        <f>+AJ323/Caudales!$X$7*'DISTRIBUCION DE CAUDALES'!AL323</f>
        <v>6.4727352206633828</v>
      </c>
      <c r="AN323" s="37">
        <f>+Caudales!$U$9*1000</f>
        <v>1.431451612903226</v>
      </c>
      <c r="AO323" s="37">
        <f>+AJ323/Caudales!$X$7*'DISTRIBUCION DE CAUDALES'!AN323</f>
        <v>0.2077867930726148</v>
      </c>
      <c r="AP323" s="37">
        <f t="shared" si="337"/>
        <v>6.2649484275907676</v>
      </c>
      <c r="AQ323" s="131">
        <f t="shared" si="296"/>
        <v>6.0785005109241013</v>
      </c>
      <c r="AR323" s="173">
        <f t="shared" si="297"/>
        <v>0.97023951293109589</v>
      </c>
      <c r="AS323" s="50">
        <f t="shared" si="325"/>
        <v>0.18644791666666669</v>
      </c>
      <c r="AT323" s="119">
        <f t="shared" si="338"/>
        <v>1.5585381944444443</v>
      </c>
      <c r="AU323" s="40">
        <f t="shared" si="339"/>
        <v>4.5199623164796572</v>
      </c>
      <c r="AV323" s="185" t="str">
        <f t="shared" si="298"/>
        <v>La Fuente SI tiene sufiencie oferta para usuarios futuros</v>
      </c>
    </row>
    <row r="324" spans="1:48" x14ac:dyDescent="0.2">
      <c r="A324" s="37"/>
      <c r="B324" s="37">
        <v>29</v>
      </c>
      <c r="C324" s="37" t="s">
        <v>917</v>
      </c>
      <c r="D324" s="37" t="s">
        <v>918</v>
      </c>
      <c r="E324" s="37" t="s">
        <v>919</v>
      </c>
      <c r="F324" s="37" t="s">
        <v>116</v>
      </c>
      <c r="G324" s="37">
        <v>0</v>
      </c>
      <c r="H324" s="99" t="s">
        <v>896</v>
      </c>
      <c r="I324" s="102" t="s">
        <v>682</v>
      </c>
      <c r="J324" s="105">
        <v>14</v>
      </c>
      <c r="K324" s="108"/>
      <c r="L324" s="37">
        <v>4994001.0828999998</v>
      </c>
      <c r="M324" s="37">
        <v>2282478.9098</v>
      </c>
      <c r="N324" s="37">
        <v>0</v>
      </c>
      <c r="O324" s="37">
        <v>0</v>
      </c>
      <c r="P324" s="37">
        <v>0</v>
      </c>
      <c r="Q324" s="37">
        <v>0</v>
      </c>
      <c r="R324" s="37">
        <v>0</v>
      </c>
      <c r="S324" s="37">
        <v>0</v>
      </c>
      <c r="T324" s="37">
        <v>0</v>
      </c>
      <c r="U324" s="37">
        <v>0</v>
      </c>
      <c r="V324" s="37">
        <f t="shared" si="326"/>
        <v>0</v>
      </c>
      <c r="W324" s="37">
        <f t="shared" si="327"/>
        <v>0</v>
      </c>
      <c r="X324" s="37">
        <f t="shared" si="328"/>
        <v>0</v>
      </c>
      <c r="Y324" s="37">
        <f t="shared" si="329"/>
        <v>0</v>
      </c>
      <c r="Z324" s="37">
        <f t="shared" si="330"/>
        <v>0</v>
      </c>
      <c r="AA324" s="37">
        <f t="shared" si="331"/>
        <v>0</v>
      </c>
      <c r="AB324" s="37">
        <f t="shared" si="332"/>
        <v>0</v>
      </c>
      <c r="AC324" s="37" t="s">
        <v>58</v>
      </c>
      <c r="AD324" s="37">
        <v>0</v>
      </c>
      <c r="AE324" s="37">
        <f t="shared" si="333"/>
        <v>0</v>
      </c>
      <c r="AF324" s="37">
        <v>3</v>
      </c>
      <c r="AG324" s="37">
        <v>0</v>
      </c>
      <c r="AH324" s="37">
        <f t="shared" si="334"/>
        <v>6.447916666666666E-3</v>
      </c>
      <c r="AI324" s="37">
        <f t="shared" si="335"/>
        <v>6.447916666666666E-3</v>
      </c>
      <c r="AJ324" s="37">
        <v>1.98</v>
      </c>
      <c r="AK324" s="37">
        <f>+OF!$Q$23</f>
        <v>4.4590934459805422E-2</v>
      </c>
      <c r="AL324" s="40">
        <f t="shared" si="336"/>
        <v>44.590934459805425</v>
      </c>
      <c r="AM324" s="40">
        <f>+AJ324/Caudales!$X$7*'DISTRIBUCION DE CAUDALES'!AL324</f>
        <v>6.4727352206633828</v>
      </c>
      <c r="AN324" s="37">
        <f>+Caudales!$U$9*1000</f>
        <v>1.431451612903226</v>
      </c>
      <c r="AO324" s="37">
        <f>+AJ324/Caudales!$X$7*'DISTRIBUCION DE CAUDALES'!AN324</f>
        <v>0.2077867930726148</v>
      </c>
      <c r="AP324" s="37">
        <f t="shared" si="337"/>
        <v>6.2649484275907676</v>
      </c>
      <c r="AQ324" s="131">
        <f t="shared" si="296"/>
        <v>6.258500510924101</v>
      </c>
      <c r="AR324" s="173">
        <f t="shared" si="297"/>
        <v>0.99897079493292074</v>
      </c>
      <c r="AS324" s="50">
        <f t="shared" si="325"/>
        <v>6.447916666666666E-3</v>
      </c>
      <c r="AT324" s="119">
        <f t="shared" si="338"/>
        <v>1.564986111111111</v>
      </c>
      <c r="AU324" s="40">
        <f t="shared" si="339"/>
        <v>4.6935143998129902</v>
      </c>
      <c r="AV324" s="185" t="str">
        <f t="shared" si="298"/>
        <v>La Fuente SI tiene sufiencie oferta para usuarios futuros</v>
      </c>
    </row>
    <row r="325" spans="1:48" x14ac:dyDescent="0.2">
      <c r="A325" s="37"/>
      <c r="B325" s="37">
        <v>30</v>
      </c>
      <c r="C325" s="37" t="s">
        <v>917</v>
      </c>
      <c r="D325" s="37" t="s">
        <v>918</v>
      </c>
      <c r="E325" s="37" t="s">
        <v>919</v>
      </c>
      <c r="F325" s="37" t="s">
        <v>920</v>
      </c>
      <c r="G325" s="37">
        <v>0</v>
      </c>
      <c r="H325" s="99" t="s">
        <v>896</v>
      </c>
      <c r="I325" s="102" t="s">
        <v>682</v>
      </c>
      <c r="J325" s="105">
        <v>15</v>
      </c>
      <c r="K325" s="108"/>
      <c r="L325" s="37">
        <v>4994001.0828999998</v>
      </c>
      <c r="M325" s="37">
        <v>2282478.9098</v>
      </c>
      <c r="N325" s="37">
        <v>0</v>
      </c>
      <c r="O325" s="37">
        <v>0</v>
      </c>
      <c r="P325" s="37">
        <v>0</v>
      </c>
      <c r="Q325" s="37">
        <v>0</v>
      </c>
      <c r="R325" s="37">
        <v>0</v>
      </c>
      <c r="S325" s="37">
        <v>0</v>
      </c>
      <c r="T325" s="37">
        <v>0</v>
      </c>
      <c r="U325" s="37">
        <v>0</v>
      </c>
      <c r="V325" s="37">
        <f t="shared" si="326"/>
        <v>0</v>
      </c>
      <c r="W325" s="37">
        <f t="shared" si="327"/>
        <v>0</v>
      </c>
      <c r="X325" s="37">
        <f t="shared" si="328"/>
        <v>0</v>
      </c>
      <c r="Y325" s="37">
        <f t="shared" si="329"/>
        <v>0</v>
      </c>
      <c r="Z325" s="37">
        <f t="shared" si="330"/>
        <v>0</v>
      </c>
      <c r="AA325" s="37">
        <f t="shared" si="331"/>
        <v>0</v>
      </c>
      <c r="AB325" s="37">
        <f t="shared" si="332"/>
        <v>0</v>
      </c>
      <c r="AC325" s="37" t="s">
        <v>58</v>
      </c>
      <c r="AD325" s="37">
        <v>0</v>
      </c>
      <c r="AE325" s="37">
        <f t="shared" si="333"/>
        <v>0</v>
      </c>
      <c r="AF325" s="37">
        <v>3</v>
      </c>
      <c r="AG325" s="37">
        <v>0</v>
      </c>
      <c r="AH325" s="37">
        <f t="shared" si="334"/>
        <v>6.447916666666666E-3</v>
      </c>
      <c r="AI325" s="37">
        <f t="shared" si="335"/>
        <v>6.447916666666666E-3</v>
      </c>
      <c r="AJ325" s="42">
        <v>1.98</v>
      </c>
      <c r="AK325" s="37">
        <f>+OF!$Q$23</f>
        <v>4.4590934459805422E-2</v>
      </c>
      <c r="AL325" s="40">
        <f t="shared" si="336"/>
        <v>44.590934459805425</v>
      </c>
      <c r="AM325" s="40">
        <f>+AJ325/Caudales!$X$7*'DISTRIBUCION DE CAUDALES'!AL325</f>
        <v>6.4727352206633828</v>
      </c>
      <c r="AN325" s="37">
        <f>+Caudales!$U$9*1000</f>
        <v>1.431451612903226</v>
      </c>
      <c r="AO325" s="37">
        <f>+AJ325/Caudales!$X$7*'DISTRIBUCION DE CAUDALES'!AN325</f>
        <v>0.2077867930726148</v>
      </c>
      <c r="AP325" s="37">
        <f t="shared" si="337"/>
        <v>6.2649484275907676</v>
      </c>
      <c r="AQ325" s="131">
        <f t="shared" si="296"/>
        <v>6.258500510924101</v>
      </c>
      <c r="AR325" s="173">
        <f t="shared" si="297"/>
        <v>0.99897079493292074</v>
      </c>
      <c r="AS325" s="50">
        <f t="shared" si="325"/>
        <v>6.447916666666666E-3</v>
      </c>
      <c r="AT325" s="119">
        <f t="shared" si="338"/>
        <v>1.5714340277777776</v>
      </c>
      <c r="AU325" s="40">
        <f t="shared" si="339"/>
        <v>4.6870664831463236</v>
      </c>
      <c r="AV325" s="185" t="str">
        <f t="shared" si="298"/>
        <v>La Fuente SI tiene sufiencie oferta para usuarios futuros</v>
      </c>
    </row>
    <row r="326" spans="1:48" x14ac:dyDescent="0.2">
      <c r="A326" s="37"/>
      <c r="B326" s="37">
        <v>34</v>
      </c>
      <c r="C326" s="37" t="s">
        <v>921</v>
      </c>
      <c r="D326" s="37" t="s">
        <v>922</v>
      </c>
      <c r="E326" s="37" t="s">
        <v>923</v>
      </c>
      <c r="F326" s="37" t="s">
        <v>116</v>
      </c>
      <c r="G326" s="37">
        <v>0</v>
      </c>
      <c r="H326" s="99" t="s">
        <v>896</v>
      </c>
      <c r="I326" s="102" t="s">
        <v>682</v>
      </c>
      <c r="J326" s="105">
        <v>16</v>
      </c>
      <c r="K326" s="108"/>
      <c r="L326" s="37">
        <v>4993681.3720000004</v>
      </c>
      <c r="M326" s="37">
        <v>2282406.0765999998</v>
      </c>
      <c r="N326" s="37">
        <v>0</v>
      </c>
      <c r="O326" s="37">
        <v>0</v>
      </c>
      <c r="P326" s="37">
        <v>0</v>
      </c>
      <c r="Q326" s="37">
        <v>0</v>
      </c>
      <c r="R326" s="37">
        <v>0</v>
      </c>
      <c r="S326" s="37">
        <v>0</v>
      </c>
      <c r="T326" s="37">
        <v>0</v>
      </c>
      <c r="U326" s="37">
        <v>0</v>
      </c>
      <c r="V326" s="37">
        <f t="shared" ref="V326:V328" si="340">+O326*80/86400</f>
        <v>0</v>
      </c>
      <c r="W326" s="37">
        <f t="shared" ref="W326:W328" si="341">+O326*50/86400</f>
        <v>0</v>
      </c>
      <c r="X326" s="37">
        <f t="shared" ref="X326:X328" si="342">+Q326*20/86400</f>
        <v>0</v>
      </c>
      <c r="Y326" s="37">
        <f t="shared" ref="Y326:Y328" si="343">(9.6/86400)*R326</f>
        <v>0</v>
      </c>
      <c r="Z326" s="37">
        <f t="shared" ref="Z326:Z328" si="344">(7/86400)*S326</f>
        <v>0</v>
      </c>
      <c r="AA326" s="37">
        <f t="shared" ref="AA326:AA328" si="345">(2.4/86400)*T326</f>
        <v>0</v>
      </c>
      <c r="AB326" s="37">
        <f t="shared" ref="AB326:AB328" si="346">(2.4/86400)*U326</f>
        <v>0</v>
      </c>
      <c r="AC326" s="37" t="s">
        <v>73</v>
      </c>
      <c r="AD326" s="37">
        <v>4</v>
      </c>
      <c r="AE326" s="37">
        <f t="shared" ref="AE326:AE328" si="347">0.1*AD326</f>
        <v>0.4</v>
      </c>
      <c r="AF326" s="37">
        <v>3</v>
      </c>
      <c r="AG326" s="37">
        <v>3</v>
      </c>
      <c r="AH326" s="37">
        <f t="shared" ref="AH326:AH328" si="348">(AF326+(AG326*0.5)  )*185.7/86400</f>
        <v>9.6718749999999999E-3</v>
      </c>
      <c r="AI326" s="37">
        <f t="shared" ref="AI326:AI328" si="349">+V326+W326+X326+Y326+Z326+AA326+AB326+AE326+AH326</f>
        <v>0.40967187500000002</v>
      </c>
      <c r="AJ326" s="42">
        <v>1.98</v>
      </c>
      <c r="AK326" s="37">
        <f>+OF!$Q$23</f>
        <v>4.4590934459805422E-2</v>
      </c>
      <c r="AL326" s="40">
        <f t="shared" ref="AL326:AL328" si="350">+AK326*1000</f>
        <v>44.590934459805425</v>
      </c>
      <c r="AM326" s="40">
        <f>+AJ326/Caudales!$X$7*'DISTRIBUCION DE CAUDALES'!AL326</f>
        <v>6.4727352206633828</v>
      </c>
      <c r="AN326" s="37">
        <f>+Caudales!$U$9*1000</f>
        <v>1.431451612903226</v>
      </c>
      <c r="AO326" s="37">
        <f>+AJ326/Caudales!$X$7*'DISTRIBUCION DE CAUDALES'!AN326</f>
        <v>0.2077867930726148</v>
      </c>
      <c r="AP326" s="37">
        <f t="shared" ref="AP326:AP328" si="351">+AM326-AO326</f>
        <v>6.2649484275907676</v>
      </c>
      <c r="AQ326" s="131">
        <f t="shared" si="296"/>
        <v>5.8552765525907677</v>
      </c>
      <c r="AR326" s="173">
        <f t="shared" si="297"/>
        <v>0.9346088990619924</v>
      </c>
      <c r="AS326" s="50">
        <f t="shared" si="325"/>
        <v>0.40967187500000002</v>
      </c>
      <c r="AT326" s="119">
        <f t="shared" si="338"/>
        <v>1.9811059027777778</v>
      </c>
      <c r="AU326" s="40">
        <f t="shared" si="339"/>
        <v>3.87417064981299</v>
      </c>
      <c r="AV326" s="185" t="str">
        <f t="shared" si="298"/>
        <v>La Fuente SI tiene sufiencie oferta para usuarios futuros</v>
      </c>
    </row>
    <row r="327" spans="1:48" x14ac:dyDescent="0.2">
      <c r="A327" s="37"/>
      <c r="B327" s="37">
        <v>35</v>
      </c>
      <c r="C327" s="37" t="s">
        <v>924</v>
      </c>
      <c r="D327" s="37" t="s">
        <v>925</v>
      </c>
      <c r="E327" s="37" t="s">
        <v>926</v>
      </c>
      <c r="F327" s="37" t="s">
        <v>116</v>
      </c>
      <c r="G327" s="37">
        <v>0</v>
      </c>
      <c r="H327" s="99" t="s">
        <v>896</v>
      </c>
      <c r="I327" s="102" t="s">
        <v>682</v>
      </c>
      <c r="J327" s="105">
        <v>17</v>
      </c>
      <c r="K327" s="108"/>
      <c r="L327" s="37">
        <v>4993644.3541999999</v>
      </c>
      <c r="M327" s="37">
        <v>2282381.3798000002</v>
      </c>
      <c r="N327" s="37">
        <v>1647</v>
      </c>
      <c r="O327" s="37">
        <v>0</v>
      </c>
      <c r="P327" s="37">
        <v>0</v>
      </c>
      <c r="Q327" s="37">
        <v>0</v>
      </c>
      <c r="R327" s="37">
        <v>0</v>
      </c>
      <c r="S327" s="37">
        <v>0</v>
      </c>
      <c r="T327" s="37">
        <v>0</v>
      </c>
      <c r="U327" s="37">
        <v>0</v>
      </c>
      <c r="V327" s="37">
        <f t="shared" si="340"/>
        <v>0</v>
      </c>
      <c r="W327" s="37">
        <f t="shared" si="341"/>
        <v>0</v>
      </c>
      <c r="X327" s="37">
        <f t="shared" si="342"/>
        <v>0</v>
      </c>
      <c r="Y327" s="37">
        <f t="shared" si="343"/>
        <v>0</v>
      </c>
      <c r="Z327" s="37">
        <f t="shared" si="344"/>
        <v>0</v>
      </c>
      <c r="AA327" s="37">
        <f t="shared" si="345"/>
        <v>0</v>
      </c>
      <c r="AB327" s="37">
        <f t="shared" si="346"/>
        <v>0</v>
      </c>
      <c r="AC327" s="37" t="s">
        <v>205</v>
      </c>
      <c r="AD327" s="37">
        <v>0</v>
      </c>
      <c r="AE327" s="37">
        <f t="shared" si="347"/>
        <v>0</v>
      </c>
      <c r="AF327" s="37">
        <v>2</v>
      </c>
      <c r="AG327" s="37">
        <v>1</v>
      </c>
      <c r="AH327" s="37">
        <f t="shared" si="348"/>
        <v>5.3732638888888892E-3</v>
      </c>
      <c r="AI327" s="37">
        <f t="shared" si="349"/>
        <v>5.3732638888888892E-3</v>
      </c>
      <c r="AJ327" s="42">
        <v>1.98</v>
      </c>
      <c r="AK327" s="37">
        <f>+OF!$Q$23</f>
        <v>4.4590934459805422E-2</v>
      </c>
      <c r="AL327" s="40">
        <f t="shared" si="350"/>
        <v>44.590934459805425</v>
      </c>
      <c r="AM327" s="40">
        <f>+AJ327/Caudales!$X$7*'DISTRIBUCION DE CAUDALES'!AL327</f>
        <v>6.4727352206633828</v>
      </c>
      <c r="AN327" s="37">
        <f>+Caudales!$U$9*1000</f>
        <v>1.431451612903226</v>
      </c>
      <c r="AO327" s="37">
        <f>+AJ327/Caudales!$X$7*'DISTRIBUCION DE CAUDALES'!AN327</f>
        <v>0.2077867930726148</v>
      </c>
      <c r="AP327" s="37">
        <f t="shared" si="351"/>
        <v>6.2649484275907676</v>
      </c>
      <c r="AQ327" s="131">
        <f t="shared" si="296"/>
        <v>6.2595751637018786</v>
      </c>
      <c r="AR327" s="173">
        <f t="shared" si="297"/>
        <v>0.99914232911076728</v>
      </c>
      <c r="AS327" s="50">
        <f t="shared" si="325"/>
        <v>5.3732638888888892E-3</v>
      </c>
      <c r="AT327" s="119">
        <f t="shared" si="338"/>
        <v>1.9864791666666666</v>
      </c>
      <c r="AU327" s="40">
        <f t="shared" si="339"/>
        <v>4.2730959970352123</v>
      </c>
      <c r="AV327" s="185" t="str">
        <f t="shared" si="298"/>
        <v>La Fuente SI tiene sufiencie oferta para usuarios futuros</v>
      </c>
    </row>
    <row r="328" spans="1:48" x14ac:dyDescent="0.2">
      <c r="A328" s="37"/>
      <c r="B328" s="37">
        <v>36</v>
      </c>
      <c r="C328" s="37" t="s">
        <v>927</v>
      </c>
      <c r="D328" s="37" t="s">
        <v>928</v>
      </c>
      <c r="E328" s="37" t="s">
        <v>929</v>
      </c>
      <c r="F328" s="37" t="s">
        <v>116</v>
      </c>
      <c r="G328" s="37">
        <v>0</v>
      </c>
      <c r="H328" s="99" t="s">
        <v>896</v>
      </c>
      <c r="I328" s="102" t="s">
        <v>682</v>
      </c>
      <c r="J328" s="105">
        <v>18</v>
      </c>
      <c r="K328" s="108"/>
      <c r="L328" s="37">
        <v>4994001.0828999998</v>
      </c>
      <c r="M328" s="37">
        <v>2282478.9098</v>
      </c>
      <c r="N328" s="37">
        <v>2632.33</v>
      </c>
      <c r="O328" s="37">
        <v>0</v>
      </c>
      <c r="P328" s="37">
        <v>0</v>
      </c>
      <c r="Q328" s="37">
        <v>0</v>
      </c>
      <c r="R328" s="37">
        <v>0</v>
      </c>
      <c r="S328" s="37">
        <v>0</v>
      </c>
      <c r="T328" s="37">
        <v>0</v>
      </c>
      <c r="U328" s="37">
        <v>0</v>
      </c>
      <c r="V328" s="37">
        <f t="shared" si="340"/>
        <v>0</v>
      </c>
      <c r="W328" s="37">
        <f t="shared" si="341"/>
        <v>0</v>
      </c>
      <c r="X328" s="37">
        <f t="shared" si="342"/>
        <v>0</v>
      </c>
      <c r="Y328" s="37">
        <f t="shared" si="343"/>
        <v>0</v>
      </c>
      <c r="Z328" s="37">
        <f t="shared" si="344"/>
        <v>0</v>
      </c>
      <c r="AA328" s="37">
        <f t="shared" si="345"/>
        <v>0</v>
      </c>
      <c r="AB328" s="37">
        <f t="shared" si="346"/>
        <v>0</v>
      </c>
      <c r="AC328" s="37" t="s">
        <v>58</v>
      </c>
      <c r="AD328" s="37">
        <v>0</v>
      </c>
      <c r="AE328" s="37">
        <f t="shared" si="347"/>
        <v>0</v>
      </c>
      <c r="AF328" s="37">
        <v>5</v>
      </c>
      <c r="AG328" s="37">
        <v>0</v>
      </c>
      <c r="AH328" s="37">
        <f t="shared" si="348"/>
        <v>1.0746527777777778E-2</v>
      </c>
      <c r="AI328" s="37">
        <f t="shared" si="349"/>
        <v>1.0746527777777778E-2</v>
      </c>
      <c r="AJ328" s="42">
        <v>1.98</v>
      </c>
      <c r="AK328" s="37">
        <f>+OF!$Q$23</f>
        <v>4.4590934459805422E-2</v>
      </c>
      <c r="AL328" s="40">
        <f t="shared" si="350"/>
        <v>44.590934459805425</v>
      </c>
      <c r="AM328" s="40">
        <f>+AJ328/Caudales!$X$7*'DISTRIBUCION DE CAUDALES'!AL328</f>
        <v>6.4727352206633828</v>
      </c>
      <c r="AN328" s="37">
        <f>+Caudales!$U$9*1000</f>
        <v>1.431451612903226</v>
      </c>
      <c r="AO328" s="37">
        <f>+AJ328/Caudales!$X$7*'DISTRIBUCION DE CAUDALES'!AN328</f>
        <v>0.2077867930726148</v>
      </c>
      <c r="AP328" s="37">
        <f t="shared" si="351"/>
        <v>6.2649484275907676</v>
      </c>
      <c r="AQ328" s="131">
        <f t="shared" si="296"/>
        <v>6.2542018998129896</v>
      </c>
      <c r="AR328" s="173">
        <f t="shared" si="297"/>
        <v>0.99828465822153456</v>
      </c>
      <c r="AS328" s="50">
        <f t="shared" si="325"/>
        <v>1.0746527777777778E-2</v>
      </c>
      <c r="AT328" s="119">
        <f t="shared" si="338"/>
        <v>1.9972256944444444</v>
      </c>
      <c r="AU328" s="40">
        <f t="shared" si="339"/>
        <v>4.2569762053685452</v>
      </c>
      <c r="AV328" s="185" t="str">
        <f t="shared" si="298"/>
        <v>La Fuente SI tiene sufiencie oferta para usuarios futuros</v>
      </c>
    </row>
    <row r="329" spans="1:48" x14ac:dyDescent="0.2">
      <c r="A329" s="37"/>
      <c r="B329" s="37">
        <v>116</v>
      </c>
      <c r="C329" s="37" t="s">
        <v>930</v>
      </c>
      <c r="D329" s="37" t="s">
        <v>404</v>
      </c>
      <c r="E329" s="37" t="s">
        <v>911</v>
      </c>
      <c r="F329" s="37" t="s">
        <v>116</v>
      </c>
      <c r="G329" s="37">
        <v>0</v>
      </c>
      <c r="H329" s="99" t="s">
        <v>896</v>
      </c>
      <c r="I329" s="102" t="s">
        <v>682</v>
      </c>
      <c r="J329" s="105">
        <v>19</v>
      </c>
      <c r="K329" s="108"/>
      <c r="L329" s="37">
        <v>4993644.3541999999</v>
      </c>
      <c r="M329" s="37">
        <v>2282381.3798000002</v>
      </c>
      <c r="N329" s="37">
        <v>1647</v>
      </c>
      <c r="O329" s="37">
        <v>0</v>
      </c>
      <c r="P329" s="37">
        <v>0</v>
      </c>
      <c r="Q329" s="37">
        <v>0</v>
      </c>
      <c r="R329" s="37">
        <v>0</v>
      </c>
      <c r="S329" s="37">
        <v>0</v>
      </c>
      <c r="T329" s="37">
        <v>100</v>
      </c>
      <c r="U329" s="37">
        <v>0</v>
      </c>
      <c r="V329" s="37">
        <f t="shared" ref="V329:V330" si="352">+O329*80/86400</f>
        <v>0</v>
      </c>
      <c r="W329" s="37">
        <f t="shared" ref="W329:W330" si="353">+O329*50/86400</f>
        <v>0</v>
      </c>
      <c r="X329" s="37">
        <f t="shared" ref="X329:X330" si="354">+Q329*20/86400</f>
        <v>0</v>
      </c>
      <c r="Y329" s="37">
        <f t="shared" ref="Y329:Y330" si="355">(9.6/86400)*R329</f>
        <v>0</v>
      </c>
      <c r="Z329" s="37">
        <f t="shared" ref="Z329:Z330" si="356">(7/86400)*S329</f>
        <v>0</v>
      </c>
      <c r="AA329" s="37">
        <f t="shared" ref="AA329:AA330" si="357">(2.4/86400)*T329</f>
        <v>2.7777777777777775E-3</v>
      </c>
      <c r="AB329" s="37">
        <f t="shared" ref="AB329:AB330" si="358">(2.4/86400)*U329</f>
        <v>0</v>
      </c>
      <c r="AC329" s="37" t="s">
        <v>931</v>
      </c>
      <c r="AD329" s="37">
        <v>1.5</v>
      </c>
      <c r="AE329" s="37">
        <f t="shared" ref="AE329:AE330" si="359">0.1*AD329</f>
        <v>0.15000000000000002</v>
      </c>
      <c r="AF329" s="37">
        <v>4</v>
      </c>
      <c r="AG329" s="37">
        <v>30</v>
      </c>
      <c r="AH329" s="37">
        <f t="shared" ref="AH329:AH330" si="360">(AF329+(AG329*0.5)  )*185.7/86400</f>
        <v>4.083680555555555E-2</v>
      </c>
      <c r="AI329" s="37">
        <f t="shared" ref="AI329:AI330" si="361">+V329+W329+X329+Y329+Z329+AA329+AB329+AE329+AH329</f>
        <v>0.19361458333333334</v>
      </c>
      <c r="AJ329" s="37">
        <v>1.98</v>
      </c>
      <c r="AK329" s="37">
        <f>+OF!$Q$23</f>
        <v>4.4590934459805422E-2</v>
      </c>
      <c r="AL329" s="40">
        <f t="shared" ref="AL329:AL330" si="362">+AK329*1000</f>
        <v>44.590934459805425</v>
      </c>
      <c r="AM329" s="40">
        <f>+AJ329/Caudales!$X$7*'DISTRIBUCION DE CAUDALES'!AL329</f>
        <v>6.4727352206633828</v>
      </c>
      <c r="AN329" s="37">
        <f>+Caudales!$U$9*1000</f>
        <v>1.431451612903226</v>
      </c>
      <c r="AO329" s="37">
        <f>+AJ329/Caudales!$X$7*'DISTRIBUCION DE CAUDALES'!AN329</f>
        <v>0.2077867930726148</v>
      </c>
      <c r="AP329" s="37">
        <f t="shared" ref="AP329:AP330" si="363">+AM329-AO329</f>
        <v>6.2649484275907676</v>
      </c>
      <c r="AQ329" s="131">
        <f t="shared" si="296"/>
        <v>6.0713338442574347</v>
      </c>
      <c r="AR329" s="173">
        <f t="shared" si="297"/>
        <v>0.96909558225880099</v>
      </c>
      <c r="AS329" s="50">
        <f t="shared" si="325"/>
        <v>0.19361458333333334</v>
      </c>
      <c r="AT329" s="119">
        <f t="shared" si="338"/>
        <v>2.1908402777777778</v>
      </c>
      <c r="AU329" s="40">
        <f t="shared" si="339"/>
        <v>3.8804935664796569</v>
      </c>
      <c r="AV329" s="185" t="str">
        <f t="shared" si="298"/>
        <v>La Fuente SI tiene sufiencie oferta para usuarios futuros</v>
      </c>
    </row>
    <row r="330" spans="1:48" x14ac:dyDescent="0.2">
      <c r="A330" s="37"/>
      <c r="B330" s="37">
        <v>340</v>
      </c>
      <c r="C330" s="37" t="s">
        <v>932</v>
      </c>
      <c r="D330" s="37" t="s">
        <v>933</v>
      </c>
      <c r="E330" s="37" t="s">
        <v>934</v>
      </c>
      <c r="F330" s="37" t="s">
        <v>116</v>
      </c>
      <c r="G330" s="37">
        <v>0</v>
      </c>
      <c r="H330" s="99" t="s">
        <v>896</v>
      </c>
      <c r="I330" s="102" t="s">
        <v>682</v>
      </c>
      <c r="J330" s="105">
        <v>20</v>
      </c>
      <c r="K330" s="108"/>
      <c r="L330" s="37">
        <v>4993653.6804</v>
      </c>
      <c r="M330" s="37">
        <v>2282383.7574999998</v>
      </c>
      <c r="N330" s="37">
        <v>1642</v>
      </c>
      <c r="O330" s="37">
        <v>0</v>
      </c>
      <c r="P330" s="37">
        <v>0</v>
      </c>
      <c r="Q330" s="37">
        <v>0</v>
      </c>
      <c r="R330" s="37">
        <v>0</v>
      </c>
      <c r="S330" s="37">
        <v>0</v>
      </c>
      <c r="T330" s="37">
        <v>30</v>
      </c>
      <c r="U330" s="37">
        <v>0</v>
      </c>
      <c r="V330" s="37">
        <f t="shared" si="352"/>
        <v>0</v>
      </c>
      <c r="W330" s="37">
        <f t="shared" si="353"/>
        <v>0</v>
      </c>
      <c r="X330" s="37">
        <f t="shared" si="354"/>
        <v>0</v>
      </c>
      <c r="Y330" s="37">
        <f t="shared" si="355"/>
        <v>0</v>
      </c>
      <c r="Z330" s="37">
        <f t="shared" si="356"/>
        <v>0</v>
      </c>
      <c r="AA330" s="37">
        <f t="shared" si="357"/>
        <v>8.3333333333333328E-4</v>
      </c>
      <c r="AB330" s="37">
        <f t="shared" si="358"/>
        <v>0</v>
      </c>
      <c r="AC330" s="37" t="s">
        <v>58</v>
      </c>
      <c r="AD330" s="37">
        <v>0</v>
      </c>
      <c r="AE330" s="37">
        <f t="shared" si="359"/>
        <v>0</v>
      </c>
      <c r="AF330" s="37">
        <v>5</v>
      </c>
      <c r="AG330" s="37">
        <v>13</v>
      </c>
      <c r="AH330" s="37">
        <f t="shared" si="360"/>
        <v>2.4717013888888886E-2</v>
      </c>
      <c r="AI330" s="37">
        <f t="shared" si="361"/>
        <v>2.5550347222222217E-2</v>
      </c>
      <c r="AJ330" s="42">
        <v>1.98</v>
      </c>
      <c r="AK330" s="37">
        <f>+OF!$Q$23</f>
        <v>4.4590934459805422E-2</v>
      </c>
      <c r="AL330" s="40">
        <f t="shared" si="362"/>
        <v>44.590934459805425</v>
      </c>
      <c r="AM330" s="40">
        <f>+AJ330/Caudales!$X$7*'DISTRIBUCION DE CAUDALES'!AL330</f>
        <v>6.4727352206633828</v>
      </c>
      <c r="AN330" s="37">
        <f>+Caudales!$U$9*1000</f>
        <v>1.431451612903226</v>
      </c>
      <c r="AO330" s="37">
        <f>+AJ330/Caudales!$X$7*'DISTRIBUCION DE CAUDALES'!AN330</f>
        <v>0.2077867930726148</v>
      </c>
      <c r="AP330" s="37">
        <f t="shared" si="363"/>
        <v>6.2649484275907676</v>
      </c>
      <c r="AQ330" s="131">
        <f t="shared" si="296"/>
        <v>6.2393980803685452</v>
      </c>
      <c r="AR330" s="173">
        <f t="shared" si="297"/>
        <v>0.99592169871507652</v>
      </c>
      <c r="AS330" s="50">
        <f t="shared" si="325"/>
        <v>2.5550347222222217E-2</v>
      </c>
      <c r="AT330" s="119">
        <f t="shared" si="338"/>
        <v>2.2163906249999998</v>
      </c>
      <c r="AU330" s="40">
        <f t="shared" si="339"/>
        <v>4.0230074553685453</v>
      </c>
      <c r="AV330" s="185" t="str">
        <f t="shared" si="298"/>
        <v>La Fuente SI tiene sufiencie oferta para usuarios futuros</v>
      </c>
    </row>
    <row r="331" spans="1:48" x14ac:dyDescent="0.2">
      <c r="A331" s="37"/>
      <c r="B331" s="37">
        <v>488</v>
      </c>
      <c r="C331" s="37" t="s">
        <v>582</v>
      </c>
      <c r="D331" s="37" t="s">
        <v>396</v>
      </c>
      <c r="E331" s="37" t="s">
        <v>58</v>
      </c>
      <c r="F331" s="37" t="s">
        <v>58</v>
      </c>
      <c r="G331" s="37">
        <v>0</v>
      </c>
      <c r="H331" s="99" t="s">
        <v>896</v>
      </c>
      <c r="I331" s="102" t="s">
        <v>682</v>
      </c>
      <c r="J331" s="105">
        <v>21</v>
      </c>
      <c r="K331" s="108"/>
      <c r="L331" s="37">
        <v>4993829.0950999996</v>
      </c>
      <c r="M331" s="37">
        <v>2283584.2329000002</v>
      </c>
      <c r="N331" s="37">
        <v>1553</v>
      </c>
      <c r="O331" s="37">
        <v>0</v>
      </c>
      <c r="P331" s="37">
        <v>0</v>
      </c>
      <c r="Q331" s="37">
        <v>0</v>
      </c>
      <c r="R331" s="37">
        <v>0</v>
      </c>
      <c r="S331" s="37">
        <v>0</v>
      </c>
      <c r="T331" s="37">
        <v>0</v>
      </c>
      <c r="U331" s="37">
        <v>2000</v>
      </c>
      <c r="V331" s="37">
        <f t="shared" ref="V331" si="364">+O331*80/86400</f>
        <v>0</v>
      </c>
      <c r="W331" s="37">
        <f t="shared" ref="W331" si="365">+O331*50/86400</f>
        <v>0</v>
      </c>
      <c r="X331" s="37">
        <f t="shared" ref="X331" si="366">+Q331*20/86400</f>
        <v>0</v>
      </c>
      <c r="Y331" s="37">
        <f t="shared" ref="Y331" si="367">(9.6/86400)*R331</f>
        <v>0</v>
      </c>
      <c r="Z331" s="37">
        <f t="shared" ref="Z331" si="368">(7/86400)*S331</f>
        <v>0</v>
      </c>
      <c r="AA331" s="37">
        <f t="shared" ref="AA331" si="369">(2.4/86400)*T331</f>
        <v>0</v>
      </c>
      <c r="AB331" s="37">
        <f t="shared" ref="AB331" si="370">(2.4/86400)*U331</f>
        <v>5.5555555555555552E-2</v>
      </c>
      <c r="AC331" s="37"/>
      <c r="AD331" s="37">
        <v>0</v>
      </c>
      <c r="AE331" s="37">
        <f t="shared" ref="AE331" si="371">0.1*AD331</f>
        <v>0</v>
      </c>
      <c r="AF331" s="37">
        <v>6</v>
      </c>
      <c r="AG331" s="37">
        <v>20</v>
      </c>
      <c r="AH331" s="37">
        <f t="shared" ref="AH331" si="372">(AF331+(AG331*0.5)  )*185.7/86400</f>
        <v>3.4388888888888886E-2</v>
      </c>
      <c r="AI331" s="37">
        <f t="shared" ref="AI331" si="373">+V331+W331+X331+Y331+Z331+AA331+AB331+AE331+AH331</f>
        <v>8.9944444444444438E-2</v>
      </c>
      <c r="AJ331" s="37">
        <v>4.8625939999999996</v>
      </c>
      <c r="AK331" s="37">
        <f>+OF!$Q$23</f>
        <v>4.4590934459805422E-2</v>
      </c>
      <c r="AL331" s="40">
        <f t="shared" ref="AL331:AL384" si="374">+AK331*1000</f>
        <v>44.590934459805425</v>
      </c>
      <c r="AM331" s="40">
        <f>+AJ331/Caudales!$X$7*'DISTRIBUCION DE CAUDALES'!AL331</f>
        <v>15.896102751306282</v>
      </c>
      <c r="AN331" s="37">
        <f>+Caudales!$U$9*1000</f>
        <v>1.431451612903226</v>
      </c>
      <c r="AO331" s="37">
        <f>+AJ331/Caudales!$X$7*'DISTRIBUCION DE CAUDALES'!AN331</f>
        <v>0.51029435013845359</v>
      </c>
      <c r="AP331" s="37">
        <f t="shared" ref="AP331:AP384" si="375">+AM331-AO331</f>
        <v>15.385808401167829</v>
      </c>
      <c r="AQ331" s="131">
        <f t="shared" si="296"/>
        <v>15.295863956723384</v>
      </c>
      <c r="AR331" s="173">
        <f t="shared" si="297"/>
        <v>0.99415406444047372</v>
      </c>
      <c r="AS331" s="230">
        <f t="shared" si="325"/>
        <v>8.9944444444444438E-2</v>
      </c>
      <c r="AT331" s="231">
        <f>+AS331+AT310+AT283+AT330</f>
        <v>7.0755862268518523</v>
      </c>
      <c r="AU331" s="232">
        <f t="shared" si="339"/>
        <v>8.2202777298715315</v>
      </c>
      <c r="AV331" s="185" t="str">
        <f t="shared" si="298"/>
        <v>La Fuente SI tiene sufiencie oferta para usuarios futuros</v>
      </c>
    </row>
    <row r="332" spans="1:48" s="348" customFormat="1" ht="51" x14ac:dyDescent="0.2">
      <c r="A332" s="337" t="s">
        <v>0</v>
      </c>
      <c r="B332" s="337" t="s">
        <v>1</v>
      </c>
      <c r="C332" s="337" t="s">
        <v>2</v>
      </c>
      <c r="D332" s="337" t="s">
        <v>3</v>
      </c>
      <c r="E332" s="337" t="s">
        <v>4</v>
      </c>
      <c r="F332" s="337" t="s">
        <v>5</v>
      </c>
      <c r="G332" s="337" t="s">
        <v>137</v>
      </c>
      <c r="H332" s="338" t="s">
        <v>7</v>
      </c>
      <c r="I332" s="339" t="s">
        <v>8</v>
      </c>
      <c r="J332" s="340"/>
      <c r="K332" s="341"/>
      <c r="L332" s="337" t="s">
        <v>11</v>
      </c>
      <c r="M332" s="337" t="s">
        <v>12</v>
      </c>
      <c r="N332" s="337" t="s">
        <v>13</v>
      </c>
      <c r="O332" s="342" t="s">
        <v>14</v>
      </c>
      <c r="P332" s="342" t="s">
        <v>15</v>
      </c>
      <c r="Q332" s="342" t="s">
        <v>16</v>
      </c>
      <c r="R332" s="342" t="s">
        <v>17</v>
      </c>
      <c r="S332" s="342" t="s">
        <v>18</v>
      </c>
      <c r="T332" s="342" t="s">
        <v>19</v>
      </c>
      <c r="U332" s="342" t="s">
        <v>20</v>
      </c>
      <c r="V332" s="342" t="s">
        <v>21</v>
      </c>
      <c r="W332" s="342" t="s">
        <v>22</v>
      </c>
      <c r="X332" s="342" t="s">
        <v>23</v>
      </c>
      <c r="Y332" s="342" t="s">
        <v>24</v>
      </c>
      <c r="Z332" s="342" t="s">
        <v>25</v>
      </c>
      <c r="AA332" s="342" t="s">
        <v>26</v>
      </c>
      <c r="AB332" s="342" t="s">
        <v>27</v>
      </c>
      <c r="AC332" s="342" t="s">
        <v>28</v>
      </c>
      <c r="AD332" s="342" t="s">
        <v>29</v>
      </c>
      <c r="AE332" s="342" t="s">
        <v>30</v>
      </c>
      <c r="AF332" s="342" t="s">
        <v>31</v>
      </c>
      <c r="AG332" s="342" t="s">
        <v>32</v>
      </c>
      <c r="AH332" s="342" t="s">
        <v>33</v>
      </c>
      <c r="AI332" s="342" t="s">
        <v>34</v>
      </c>
      <c r="AJ332" s="337" t="s">
        <v>935</v>
      </c>
      <c r="AK332" s="343" t="s">
        <v>36</v>
      </c>
      <c r="AL332" s="343" t="s">
        <v>37</v>
      </c>
      <c r="AM332" s="337" t="s">
        <v>38</v>
      </c>
      <c r="AN332" s="343" t="s">
        <v>39</v>
      </c>
      <c r="AO332" s="343" t="s">
        <v>40</v>
      </c>
      <c r="AP332" s="343" t="s">
        <v>41</v>
      </c>
      <c r="AQ332" s="344" t="s">
        <v>42</v>
      </c>
      <c r="AR332" s="344"/>
      <c r="AS332" s="345" t="s">
        <v>44</v>
      </c>
      <c r="AT332" s="346" t="s">
        <v>138</v>
      </c>
      <c r="AU332" s="347" t="s">
        <v>46</v>
      </c>
      <c r="AV332" s="343" t="s">
        <v>47</v>
      </c>
    </row>
    <row r="333" spans="1:48" s="348" customFormat="1" x14ac:dyDescent="0.2">
      <c r="A333" s="349"/>
      <c r="B333" s="349">
        <v>0</v>
      </c>
      <c r="C333" s="349" t="s">
        <v>936</v>
      </c>
      <c r="D333" s="349"/>
      <c r="E333" s="349" t="s">
        <v>58</v>
      </c>
      <c r="F333" s="349" t="s">
        <v>58</v>
      </c>
      <c r="G333" s="349">
        <v>0</v>
      </c>
      <c r="H333" s="350" t="s">
        <v>58</v>
      </c>
      <c r="I333" s="351" t="s">
        <v>937</v>
      </c>
      <c r="J333" s="352"/>
      <c r="K333" s="353"/>
      <c r="L333" s="349">
        <v>4988734.2970000003</v>
      </c>
      <c r="M333" s="349">
        <v>2283291.4766000002</v>
      </c>
      <c r="N333" s="349">
        <v>0</v>
      </c>
      <c r="O333" s="349">
        <v>0</v>
      </c>
      <c r="P333" s="349">
        <v>0</v>
      </c>
      <c r="Q333" s="349">
        <v>0</v>
      </c>
      <c r="R333" s="349">
        <v>0</v>
      </c>
      <c r="S333" s="349">
        <v>0</v>
      </c>
      <c r="T333" s="349">
        <v>0</v>
      </c>
      <c r="U333" s="349">
        <v>0</v>
      </c>
      <c r="V333" s="349">
        <f t="shared" ref="V333:V395" si="376">+O333*80/86400</f>
        <v>0</v>
      </c>
      <c r="W333" s="349">
        <f t="shared" ref="W333:W395" si="377">+O333*50/86400</f>
        <v>0</v>
      </c>
      <c r="X333" s="349">
        <f t="shared" ref="X333:X395" si="378">+Q333*20/86400</f>
        <v>0</v>
      </c>
      <c r="Y333" s="349">
        <f t="shared" ref="Y333:Y395" si="379">(9.6/86400)*R333</f>
        <v>0</v>
      </c>
      <c r="Z333" s="349">
        <f t="shared" ref="Z333:Z395" si="380">(7/86400)*S333</f>
        <v>0</v>
      </c>
      <c r="AA333" s="349">
        <f t="shared" ref="AA333:AA395" si="381">(2.4/86400)*T333</f>
        <v>0</v>
      </c>
      <c r="AB333" s="349">
        <f t="shared" ref="AB333:AB395" si="382">(2.4/86400)*U333</f>
        <v>0</v>
      </c>
      <c r="AC333" s="349" t="s">
        <v>58</v>
      </c>
      <c r="AD333" s="349">
        <v>0</v>
      </c>
      <c r="AE333" s="349">
        <f t="shared" ref="AE333:AE395" si="383">0.1*AD333</f>
        <v>0</v>
      </c>
      <c r="AF333" s="349">
        <v>5</v>
      </c>
      <c r="AG333" s="349">
        <v>0</v>
      </c>
      <c r="AH333" s="349">
        <f t="shared" ref="AH333:AH395" si="384">(AF333+(AG333*0.5)  )*185.7/86400</f>
        <v>1.0746527777777778E-2</v>
      </c>
      <c r="AI333" s="349">
        <f t="shared" ref="AI333:AI395" si="385">+V333+W333+X333+Y333+Z333+AA333+AB333+AE333+AH333</f>
        <v>1.0746527777777778E-2</v>
      </c>
      <c r="AJ333" s="349">
        <v>17.9618</v>
      </c>
      <c r="AK333" s="349">
        <f>+OF!$Q$26</f>
        <v>0.41451056323604712</v>
      </c>
      <c r="AL333" s="354">
        <f t="shared" si="374"/>
        <v>414.51056323604712</v>
      </c>
      <c r="AM333" s="354">
        <f>+AJ333/Caudales!$X$7*'DISTRIBUCION DE CAUDALES'!AL333</f>
        <v>545.83519678696439</v>
      </c>
      <c r="AN333" s="349">
        <f>+Caudales!$U$12*1000</f>
        <v>126.23225806451613</v>
      </c>
      <c r="AO333" s="349">
        <f>+AJ333/Caudales!$X$7*'DISTRIBUCION DE CAUDALES'!AN333</f>
        <v>166.22497840247104</v>
      </c>
      <c r="AP333" s="349">
        <f t="shared" si="375"/>
        <v>379.61021838449335</v>
      </c>
      <c r="AQ333" s="355">
        <f t="shared" ref="AQ333:AQ364" si="386">+AM333-AS333</f>
        <v>545.82445025918662</v>
      </c>
      <c r="AR333" s="355"/>
      <c r="AS333" s="356">
        <f t="shared" ref="AS333:AS364" si="387">IF(G333=0,AI333,IF(AI333&lt;G333,AI333,G333))</f>
        <v>1.0746527777777778E-2</v>
      </c>
      <c r="AT333" s="357">
        <f>+AS333+AT383+AT417</f>
        <v>25.354530671296299</v>
      </c>
      <c r="AU333" s="358">
        <f t="shared" ref="AU333:AU364" si="388">+AQ333-AT333</f>
        <v>520.46991958789033</v>
      </c>
      <c r="AV333" s="349" t="str">
        <f t="shared" ref="AV333:AV364" si="389">IF(AU333&gt;AP333,"La Fuente SI tiene sufiencie oferta para usuarios futuros", "La Fuente NO tiene sufiencie oferta para usuarios futuros")</f>
        <v>La Fuente SI tiene sufiencie oferta para usuarios futuros</v>
      </c>
    </row>
    <row r="334" spans="1:48" s="348" customFormat="1" x14ac:dyDescent="0.2">
      <c r="A334" s="349"/>
      <c r="B334" s="349">
        <v>0</v>
      </c>
      <c r="C334" s="349" t="s">
        <v>938</v>
      </c>
      <c r="D334" s="349" t="s">
        <v>58</v>
      </c>
      <c r="E334" s="349" t="s">
        <v>58</v>
      </c>
      <c r="F334" s="349" t="s">
        <v>58</v>
      </c>
      <c r="G334" s="349">
        <v>0</v>
      </c>
      <c r="H334" s="350" t="s">
        <v>58</v>
      </c>
      <c r="I334" s="351" t="s">
        <v>937</v>
      </c>
      <c r="J334" s="352"/>
      <c r="K334" s="353"/>
      <c r="L334" s="349">
        <v>4989492.3536</v>
      </c>
      <c r="M334" s="349">
        <v>2283649.5076000001</v>
      </c>
      <c r="N334" s="349">
        <v>0</v>
      </c>
      <c r="O334" s="349">
        <v>0</v>
      </c>
      <c r="P334" s="349">
        <v>0</v>
      </c>
      <c r="Q334" s="349">
        <v>0</v>
      </c>
      <c r="R334" s="349">
        <v>0</v>
      </c>
      <c r="S334" s="349">
        <v>0</v>
      </c>
      <c r="T334" s="349">
        <v>0</v>
      </c>
      <c r="U334" s="349">
        <v>0</v>
      </c>
      <c r="V334" s="349">
        <f t="shared" si="376"/>
        <v>0</v>
      </c>
      <c r="W334" s="349">
        <f t="shared" si="377"/>
        <v>0</v>
      </c>
      <c r="X334" s="349">
        <f t="shared" si="378"/>
        <v>0</v>
      </c>
      <c r="Y334" s="349">
        <f t="shared" si="379"/>
        <v>0</v>
      </c>
      <c r="Z334" s="349">
        <f t="shared" si="380"/>
        <v>0</v>
      </c>
      <c r="AA334" s="349">
        <f t="shared" si="381"/>
        <v>0</v>
      </c>
      <c r="AB334" s="349">
        <f t="shared" si="382"/>
        <v>0</v>
      </c>
      <c r="AC334" s="349" t="s">
        <v>58</v>
      </c>
      <c r="AD334" s="349">
        <v>0</v>
      </c>
      <c r="AE334" s="349">
        <f t="shared" si="383"/>
        <v>0</v>
      </c>
      <c r="AF334" s="349">
        <v>5</v>
      </c>
      <c r="AG334" s="349">
        <v>0</v>
      </c>
      <c r="AH334" s="349">
        <f t="shared" si="384"/>
        <v>1.0746527777777778E-2</v>
      </c>
      <c r="AI334" s="349">
        <f t="shared" si="385"/>
        <v>1.0746527777777778E-2</v>
      </c>
      <c r="AJ334" s="359">
        <v>17.9618</v>
      </c>
      <c r="AK334" s="359">
        <f>+OF!$Q$26</f>
        <v>0.41451056323604712</v>
      </c>
      <c r="AL334" s="360">
        <f t="shared" si="374"/>
        <v>414.51056323604712</v>
      </c>
      <c r="AM334" s="360">
        <f>+AJ334/Caudales!$X$7*'DISTRIBUCION DE CAUDALES'!AL334</f>
        <v>545.83519678696439</v>
      </c>
      <c r="AN334" s="359">
        <f>+Caudales!$U$12*1000</f>
        <v>126.23225806451613</v>
      </c>
      <c r="AO334" s="359">
        <f>+AJ334/Caudales!$X$7*'DISTRIBUCION DE CAUDALES'!AN334</f>
        <v>166.22497840247104</v>
      </c>
      <c r="AP334" s="359">
        <f t="shared" si="375"/>
        <v>379.61021838449335</v>
      </c>
      <c r="AQ334" s="355">
        <f t="shared" si="386"/>
        <v>545.82445025918662</v>
      </c>
      <c r="AR334" s="355"/>
      <c r="AS334" s="356">
        <f t="shared" si="387"/>
        <v>1.0746527777777778E-2</v>
      </c>
      <c r="AT334" s="357">
        <f>+AS334+AT333</f>
        <v>25.365277199074075</v>
      </c>
      <c r="AU334" s="358">
        <f t="shared" si="388"/>
        <v>520.45917306011256</v>
      </c>
      <c r="AV334" s="349" t="str">
        <f t="shared" si="389"/>
        <v>La Fuente SI tiene sufiencie oferta para usuarios futuros</v>
      </c>
    </row>
    <row r="335" spans="1:48" s="348" customFormat="1" x14ac:dyDescent="0.2">
      <c r="A335" s="349"/>
      <c r="B335" s="349">
        <v>2</v>
      </c>
      <c r="C335" s="349" t="s">
        <v>939</v>
      </c>
      <c r="D335" s="349" t="s">
        <v>58</v>
      </c>
      <c r="E335" s="349" t="s">
        <v>877</v>
      </c>
      <c r="F335" s="349" t="s">
        <v>302</v>
      </c>
      <c r="G335" s="349">
        <v>1.7999999999999999E-2</v>
      </c>
      <c r="H335" s="350" t="s">
        <v>940</v>
      </c>
      <c r="I335" s="351" t="s">
        <v>937</v>
      </c>
      <c r="J335" s="352"/>
      <c r="K335" s="353"/>
      <c r="L335" s="349">
        <v>4993066.6248000003</v>
      </c>
      <c r="M335" s="349">
        <v>2283027.4054</v>
      </c>
      <c r="N335" s="349">
        <v>0</v>
      </c>
      <c r="O335" s="349">
        <v>0</v>
      </c>
      <c r="P335" s="349">
        <v>0</v>
      </c>
      <c r="Q335" s="349">
        <v>0</v>
      </c>
      <c r="R335" s="349">
        <v>0</v>
      </c>
      <c r="S335" s="349">
        <v>0</v>
      </c>
      <c r="T335" s="349">
        <v>0</v>
      </c>
      <c r="U335" s="349">
        <v>0</v>
      </c>
      <c r="V335" s="349">
        <f t="shared" si="376"/>
        <v>0</v>
      </c>
      <c r="W335" s="349">
        <f t="shared" si="377"/>
        <v>0</v>
      </c>
      <c r="X335" s="349">
        <f t="shared" si="378"/>
        <v>0</v>
      </c>
      <c r="Y335" s="349">
        <f t="shared" si="379"/>
        <v>0</v>
      </c>
      <c r="Z335" s="349">
        <f t="shared" si="380"/>
        <v>0</v>
      </c>
      <c r="AA335" s="349">
        <f t="shared" si="381"/>
        <v>0</v>
      </c>
      <c r="AB335" s="349">
        <f t="shared" si="382"/>
        <v>0</v>
      </c>
      <c r="AC335" s="349" t="s">
        <v>73</v>
      </c>
      <c r="AD335" s="349">
        <v>2.75</v>
      </c>
      <c r="AE335" s="349">
        <f t="shared" si="383"/>
        <v>0.27500000000000002</v>
      </c>
      <c r="AF335" s="349">
        <v>3</v>
      </c>
      <c r="AG335" s="349">
        <v>6</v>
      </c>
      <c r="AH335" s="349">
        <f t="shared" si="384"/>
        <v>1.2895833333333332E-2</v>
      </c>
      <c r="AI335" s="349">
        <f t="shared" si="385"/>
        <v>0.28789583333333335</v>
      </c>
      <c r="AJ335" s="359">
        <v>1.2240089999999999</v>
      </c>
      <c r="AK335" s="359">
        <f>+OF!$Q$26</f>
        <v>0.41451056323604712</v>
      </c>
      <c r="AL335" s="360">
        <f t="shared" si="374"/>
        <v>414.51056323604712</v>
      </c>
      <c r="AM335" s="360">
        <f>+AJ335/Caudales!$X$7*'DISTRIBUCION DE CAUDALES'!AL335</f>
        <v>37.196004486410914</v>
      </c>
      <c r="AN335" s="359">
        <f>+Caudales!$U$12*1000</f>
        <v>126.23225806451613</v>
      </c>
      <c r="AO335" s="359">
        <f>+AJ335/Caudales!$X$7*'DISTRIBUCION DE CAUDALES'!AN335</f>
        <v>11.327420948314211</v>
      </c>
      <c r="AP335" s="359">
        <f t="shared" si="375"/>
        <v>25.868583538096701</v>
      </c>
      <c r="AQ335" s="355">
        <f t="shared" si="386"/>
        <v>37.178004486410913</v>
      </c>
      <c r="AR335" s="355"/>
      <c r="AS335" s="356">
        <f t="shared" si="387"/>
        <v>1.7999999999999999E-2</v>
      </c>
      <c r="AT335" s="357">
        <f>+AS335</f>
        <v>1.7999999999999999E-2</v>
      </c>
      <c r="AU335" s="358">
        <f t="shared" si="388"/>
        <v>37.160004486410912</v>
      </c>
      <c r="AV335" s="349" t="str">
        <f t="shared" si="389"/>
        <v>La Fuente SI tiene sufiencie oferta para usuarios futuros</v>
      </c>
    </row>
    <row r="336" spans="1:48" s="348" customFormat="1" x14ac:dyDescent="0.2">
      <c r="A336" s="349"/>
      <c r="B336" s="349">
        <v>5</v>
      </c>
      <c r="C336" s="349" t="s">
        <v>941</v>
      </c>
      <c r="D336" s="349" t="s">
        <v>942</v>
      </c>
      <c r="E336" s="349" t="s">
        <v>943</v>
      </c>
      <c r="F336" s="349" t="s">
        <v>116</v>
      </c>
      <c r="G336" s="349">
        <v>0</v>
      </c>
      <c r="H336" s="350" t="s">
        <v>944</v>
      </c>
      <c r="I336" s="351" t="s">
        <v>937</v>
      </c>
      <c r="J336" s="352"/>
      <c r="K336" s="353"/>
      <c r="L336" s="349">
        <v>4990491.8569999998</v>
      </c>
      <c r="M336" s="349">
        <v>2283048.9838</v>
      </c>
      <c r="N336" s="349">
        <v>1632</v>
      </c>
      <c r="O336" s="349">
        <v>0</v>
      </c>
      <c r="P336" s="349">
        <v>0</v>
      </c>
      <c r="Q336" s="349">
        <v>0</v>
      </c>
      <c r="R336" s="349">
        <v>0</v>
      </c>
      <c r="S336" s="349">
        <v>0</v>
      </c>
      <c r="T336" s="349">
        <v>15</v>
      </c>
      <c r="U336" s="349">
        <v>0</v>
      </c>
      <c r="V336" s="349">
        <f t="shared" si="376"/>
        <v>0</v>
      </c>
      <c r="W336" s="349">
        <f t="shared" si="377"/>
        <v>0</v>
      </c>
      <c r="X336" s="349">
        <f t="shared" si="378"/>
        <v>0</v>
      </c>
      <c r="Y336" s="349">
        <f t="shared" si="379"/>
        <v>0</v>
      </c>
      <c r="Z336" s="349">
        <f t="shared" si="380"/>
        <v>0</v>
      </c>
      <c r="AA336" s="349">
        <f t="shared" si="381"/>
        <v>4.1666666666666664E-4</v>
      </c>
      <c r="AB336" s="349">
        <f t="shared" si="382"/>
        <v>0</v>
      </c>
      <c r="AC336" s="349" t="s">
        <v>73</v>
      </c>
      <c r="AD336" s="349">
        <v>0.9</v>
      </c>
      <c r="AE336" s="349">
        <f t="shared" si="383"/>
        <v>9.0000000000000011E-2</v>
      </c>
      <c r="AF336" s="349">
        <v>5</v>
      </c>
      <c r="AG336" s="349">
        <v>15</v>
      </c>
      <c r="AH336" s="349">
        <f t="shared" si="384"/>
        <v>2.6866319444444446E-2</v>
      </c>
      <c r="AI336" s="349">
        <f t="shared" si="385"/>
        <v>0.11728298611111113</v>
      </c>
      <c r="AJ336" s="359">
        <v>0.234037</v>
      </c>
      <c r="AK336" s="359">
        <f>+OF!$Q$26</f>
        <v>0.41451056323604712</v>
      </c>
      <c r="AL336" s="360">
        <f t="shared" si="374"/>
        <v>414.51056323604712</v>
      </c>
      <c r="AM336" s="360">
        <f>+AJ336/Caudales!$X$7*'DISTRIBUCION DE CAUDALES'!AL336</f>
        <v>7.1120729520666526</v>
      </c>
      <c r="AN336" s="359">
        <f>+Caudales!$U$12*1000</f>
        <v>126.23225806451613</v>
      </c>
      <c r="AO336" s="359">
        <f>+AJ336/Caudales!$X$7*'DISTRIBUCION DE CAUDALES'!AN336</f>
        <v>2.1658628461723834</v>
      </c>
      <c r="AP336" s="359">
        <f t="shared" si="375"/>
        <v>4.9462101058942691</v>
      </c>
      <c r="AQ336" s="355">
        <f t="shared" si="386"/>
        <v>6.9947899659555413</v>
      </c>
      <c r="AR336" s="355"/>
      <c r="AS336" s="356">
        <f t="shared" si="387"/>
        <v>0.11728298611111113</v>
      </c>
      <c r="AT336" s="357">
        <f>+AS336</f>
        <v>0.11728298611111113</v>
      </c>
      <c r="AU336" s="358">
        <f t="shared" si="388"/>
        <v>6.8775069798444299</v>
      </c>
      <c r="AV336" s="349" t="str">
        <f t="shared" si="389"/>
        <v>La Fuente SI tiene sufiencie oferta para usuarios futuros</v>
      </c>
    </row>
    <row r="337" spans="1:48" s="348" customFormat="1" x14ac:dyDescent="0.2">
      <c r="A337" s="349"/>
      <c r="B337" s="349">
        <v>12</v>
      </c>
      <c r="C337" s="349" t="s">
        <v>945</v>
      </c>
      <c r="D337" s="349" t="s">
        <v>946</v>
      </c>
      <c r="E337" s="349" t="s">
        <v>947</v>
      </c>
      <c r="F337" s="349" t="s">
        <v>116</v>
      </c>
      <c r="G337" s="349">
        <v>0</v>
      </c>
      <c r="H337" s="350" t="s">
        <v>948</v>
      </c>
      <c r="I337" s="351" t="s">
        <v>937</v>
      </c>
      <c r="J337" s="352"/>
      <c r="K337" s="353"/>
      <c r="L337" s="349">
        <v>4990632.1745999996</v>
      </c>
      <c r="M337" s="349">
        <v>2283602.0984</v>
      </c>
      <c r="N337" s="349">
        <v>0</v>
      </c>
      <c r="O337" s="349">
        <v>0</v>
      </c>
      <c r="P337" s="349">
        <v>0</v>
      </c>
      <c r="Q337" s="349">
        <v>0</v>
      </c>
      <c r="R337" s="349">
        <v>0</v>
      </c>
      <c r="S337" s="349">
        <v>0</v>
      </c>
      <c r="T337" s="349">
        <v>60</v>
      </c>
      <c r="U337" s="349">
        <v>400</v>
      </c>
      <c r="V337" s="349">
        <f t="shared" si="376"/>
        <v>0</v>
      </c>
      <c r="W337" s="349">
        <f t="shared" si="377"/>
        <v>0</v>
      </c>
      <c r="X337" s="349">
        <f t="shared" si="378"/>
        <v>0</v>
      </c>
      <c r="Y337" s="349">
        <f t="shared" si="379"/>
        <v>0</v>
      </c>
      <c r="Z337" s="349">
        <f t="shared" si="380"/>
        <v>0</v>
      </c>
      <c r="AA337" s="349">
        <f t="shared" si="381"/>
        <v>1.6666666666666666E-3</v>
      </c>
      <c r="AB337" s="349">
        <f t="shared" si="382"/>
        <v>1.111111111111111E-2</v>
      </c>
      <c r="AC337" s="349" t="s">
        <v>58</v>
      </c>
      <c r="AD337" s="349">
        <v>0</v>
      </c>
      <c r="AE337" s="349">
        <f t="shared" si="383"/>
        <v>0</v>
      </c>
      <c r="AF337" s="349">
        <v>1</v>
      </c>
      <c r="AG337" s="349">
        <v>4</v>
      </c>
      <c r="AH337" s="349">
        <f t="shared" si="384"/>
        <v>6.447916666666666E-3</v>
      </c>
      <c r="AI337" s="349">
        <f t="shared" si="385"/>
        <v>1.9225694444444441E-2</v>
      </c>
      <c r="AJ337" s="359">
        <v>0.66049599999999997</v>
      </c>
      <c r="AK337" s="359">
        <f>+OF!$Q$26</f>
        <v>0.41451056323604712</v>
      </c>
      <c r="AL337" s="360">
        <f t="shared" si="374"/>
        <v>414.51056323604712</v>
      </c>
      <c r="AM337" s="360">
        <f>+AJ337/Caudales!$X$7*'DISTRIBUCION DE CAUDALES'!AL337</f>
        <v>20.07159439126384</v>
      </c>
      <c r="AN337" s="359">
        <f>+Caudales!$U$12*1000</f>
        <v>126.23225806451613</v>
      </c>
      <c r="AO337" s="359">
        <f>+AJ337/Caudales!$X$7*'DISTRIBUCION DE CAUDALES'!AN337</f>
        <v>6.1124683124697148</v>
      </c>
      <c r="AP337" s="359">
        <f t="shared" si="375"/>
        <v>13.959126078794124</v>
      </c>
      <c r="AQ337" s="355">
        <f t="shared" si="386"/>
        <v>20.052368696819396</v>
      </c>
      <c r="AR337" s="355"/>
      <c r="AS337" s="356">
        <f t="shared" si="387"/>
        <v>1.9225694444444441E-2</v>
      </c>
      <c r="AT337" s="357">
        <f>+AS337</f>
        <v>1.9225694444444441E-2</v>
      </c>
      <c r="AU337" s="358">
        <f t="shared" si="388"/>
        <v>20.033143002374953</v>
      </c>
      <c r="AV337" s="349" t="str">
        <f t="shared" si="389"/>
        <v>La Fuente SI tiene sufiencie oferta para usuarios futuros</v>
      </c>
    </row>
    <row r="338" spans="1:48" s="348" customFormat="1" x14ac:dyDescent="0.2">
      <c r="A338" s="349"/>
      <c r="B338" s="349">
        <v>15</v>
      </c>
      <c r="C338" s="349" t="s">
        <v>949</v>
      </c>
      <c r="D338" s="349" t="s">
        <v>950</v>
      </c>
      <c r="E338" s="349" t="s">
        <v>951</v>
      </c>
      <c r="F338" s="349" t="s">
        <v>726</v>
      </c>
      <c r="G338" s="349">
        <v>3.4000000000000002E-2</v>
      </c>
      <c r="H338" s="350" t="s">
        <v>952</v>
      </c>
      <c r="I338" s="351" t="s">
        <v>937</v>
      </c>
      <c r="J338" s="352"/>
      <c r="K338" s="353"/>
      <c r="L338" s="349">
        <v>4990815.0564999999</v>
      </c>
      <c r="M338" s="349">
        <v>2283627.6804999998</v>
      </c>
      <c r="N338" s="349">
        <v>0</v>
      </c>
      <c r="O338" s="349">
        <v>0</v>
      </c>
      <c r="P338" s="349">
        <v>0</v>
      </c>
      <c r="Q338" s="349">
        <v>0</v>
      </c>
      <c r="R338" s="349">
        <v>0</v>
      </c>
      <c r="S338" s="349">
        <v>0</v>
      </c>
      <c r="T338" s="349">
        <v>0</v>
      </c>
      <c r="U338" s="349">
        <v>0</v>
      </c>
      <c r="V338" s="349">
        <f t="shared" si="376"/>
        <v>0</v>
      </c>
      <c r="W338" s="349">
        <f t="shared" si="377"/>
        <v>0</v>
      </c>
      <c r="X338" s="349">
        <f t="shared" si="378"/>
        <v>0</v>
      </c>
      <c r="Y338" s="349">
        <f t="shared" si="379"/>
        <v>0</v>
      </c>
      <c r="Z338" s="349">
        <f t="shared" si="380"/>
        <v>0</v>
      </c>
      <c r="AA338" s="349">
        <f t="shared" si="381"/>
        <v>0</v>
      </c>
      <c r="AB338" s="349">
        <f t="shared" si="382"/>
        <v>0</v>
      </c>
      <c r="AC338" s="349" t="s">
        <v>73</v>
      </c>
      <c r="AD338" s="349">
        <v>2</v>
      </c>
      <c r="AE338" s="349">
        <f t="shared" si="383"/>
        <v>0.2</v>
      </c>
      <c r="AF338" s="349">
        <v>2</v>
      </c>
      <c r="AG338" s="349">
        <v>10</v>
      </c>
      <c r="AH338" s="349">
        <f t="shared" si="384"/>
        <v>1.5045138888888887E-2</v>
      </c>
      <c r="AI338" s="349">
        <f t="shared" si="385"/>
        <v>0.2150451388888889</v>
      </c>
      <c r="AJ338" s="359">
        <v>0.66049599999999997</v>
      </c>
      <c r="AK338" s="359">
        <f>+OF!$Q$26</f>
        <v>0.41451056323604712</v>
      </c>
      <c r="AL338" s="360">
        <f t="shared" si="374"/>
        <v>414.51056323604712</v>
      </c>
      <c r="AM338" s="360">
        <f>+AJ338/Caudales!$X$7*'DISTRIBUCION DE CAUDALES'!AL338</f>
        <v>20.07159439126384</v>
      </c>
      <c r="AN338" s="359">
        <f>+Caudales!$U$12*1000</f>
        <v>126.23225806451613</v>
      </c>
      <c r="AO338" s="359">
        <f>+AJ338/Caudales!$X$7*'DISTRIBUCION DE CAUDALES'!AN338</f>
        <v>6.1124683124697148</v>
      </c>
      <c r="AP338" s="359">
        <f t="shared" si="375"/>
        <v>13.959126078794124</v>
      </c>
      <c r="AQ338" s="355">
        <f t="shared" si="386"/>
        <v>20.037594391263841</v>
      </c>
      <c r="AR338" s="355"/>
      <c r="AS338" s="356">
        <f t="shared" si="387"/>
        <v>3.4000000000000002E-2</v>
      </c>
      <c r="AT338" s="357">
        <f>+AS338+AT337</f>
        <v>5.3225694444444444E-2</v>
      </c>
      <c r="AU338" s="358">
        <f t="shared" si="388"/>
        <v>19.984368696819399</v>
      </c>
      <c r="AV338" s="349" t="str">
        <f t="shared" si="389"/>
        <v>La Fuente SI tiene sufiencie oferta para usuarios futuros</v>
      </c>
    </row>
    <row r="339" spans="1:48" s="348" customFormat="1" x14ac:dyDescent="0.2">
      <c r="A339" s="349"/>
      <c r="B339" s="349">
        <v>16</v>
      </c>
      <c r="C339" s="349" t="s">
        <v>953</v>
      </c>
      <c r="D339" s="349" t="s">
        <v>954</v>
      </c>
      <c r="E339" s="349" t="s">
        <v>955</v>
      </c>
      <c r="F339" s="349" t="s">
        <v>96</v>
      </c>
      <c r="G339" s="349">
        <v>0.193</v>
      </c>
      <c r="H339" s="350" t="s">
        <v>956</v>
      </c>
      <c r="I339" s="351" t="s">
        <v>937</v>
      </c>
      <c r="J339" s="352"/>
      <c r="K339" s="353"/>
      <c r="L339" s="349">
        <v>4992925.7572999997</v>
      </c>
      <c r="M339" s="349">
        <v>2283491.2662999998</v>
      </c>
      <c r="N339" s="349">
        <v>1618.65</v>
      </c>
      <c r="O339" s="349">
        <v>0</v>
      </c>
      <c r="P339" s="349">
        <v>0</v>
      </c>
      <c r="Q339" s="349">
        <v>0</v>
      </c>
      <c r="R339" s="349">
        <v>0</v>
      </c>
      <c r="S339" s="349">
        <v>0</v>
      </c>
      <c r="T339" s="349">
        <v>0</v>
      </c>
      <c r="U339" s="349">
        <v>0</v>
      </c>
      <c r="V339" s="349">
        <f t="shared" si="376"/>
        <v>0</v>
      </c>
      <c r="W339" s="349">
        <f t="shared" si="377"/>
        <v>0</v>
      </c>
      <c r="X339" s="349">
        <f t="shared" si="378"/>
        <v>0</v>
      </c>
      <c r="Y339" s="349">
        <f t="shared" si="379"/>
        <v>0</v>
      </c>
      <c r="Z339" s="349">
        <f t="shared" si="380"/>
        <v>0</v>
      </c>
      <c r="AA339" s="349">
        <f t="shared" si="381"/>
        <v>0</v>
      </c>
      <c r="AB339" s="349">
        <f t="shared" si="382"/>
        <v>0</v>
      </c>
      <c r="AC339" s="349" t="s">
        <v>957</v>
      </c>
      <c r="AD339" s="349">
        <v>7</v>
      </c>
      <c r="AE339" s="349">
        <f t="shared" si="383"/>
        <v>0.70000000000000007</v>
      </c>
      <c r="AF339" s="349">
        <v>1</v>
      </c>
      <c r="AG339" s="349">
        <v>0</v>
      </c>
      <c r="AH339" s="349">
        <f t="shared" si="384"/>
        <v>2.1493055555555553E-3</v>
      </c>
      <c r="AI339" s="349">
        <f t="shared" si="385"/>
        <v>0.70214930555555566</v>
      </c>
      <c r="AJ339" s="359">
        <v>1.2240089999999999</v>
      </c>
      <c r="AK339" s="359">
        <f>+OF!$Q$26</f>
        <v>0.41451056323604712</v>
      </c>
      <c r="AL339" s="360">
        <f t="shared" si="374"/>
        <v>414.51056323604712</v>
      </c>
      <c r="AM339" s="360">
        <f>+AJ339/Caudales!$X$7*'DISTRIBUCION DE CAUDALES'!AL339</f>
        <v>37.196004486410914</v>
      </c>
      <c r="AN339" s="359">
        <f>+Caudales!$U$12*1000</f>
        <v>126.23225806451613</v>
      </c>
      <c r="AO339" s="359">
        <f>+AJ339/Caudales!$X$7*'DISTRIBUCION DE CAUDALES'!AN339</f>
        <v>11.327420948314211</v>
      </c>
      <c r="AP339" s="359">
        <f t="shared" si="375"/>
        <v>25.868583538096701</v>
      </c>
      <c r="AQ339" s="355">
        <f t="shared" si="386"/>
        <v>37.003004486410916</v>
      </c>
      <c r="AR339" s="355"/>
      <c r="AS339" s="356">
        <f t="shared" si="387"/>
        <v>0.193</v>
      </c>
      <c r="AT339" s="357">
        <f>+AS339+AT335</f>
        <v>0.21099999999999999</v>
      </c>
      <c r="AU339" s="358">
        <f t="shared" si="388"/>
        <v>36.792004486410917</v>
      </c>
      <c r="AV339" s="349" t="str">
        <f t="shared" si="389"/>
        <v>La Fuente SI tiene sufiencie oferta para usuarios futuros</v>
      </c>
    </row>
    <row r="340" spans="1:48" s="348" customFormat="1" x14ac:dyDescent="0.2">
      <c r="A340" s="349"/>
      <c r="B340" s="349">
        <v>17</v>
      </c>
      <c r="C340" s="349" t="s">
        <v>958</v>
      </c>
      <c r="D340" s="349" t="s">
        <v>959</v>
      </c>
      <c r="E340" s="349" t="s">
        <v>858</v>
      </c>
      <c r="F340" s="349" t="s">
        <v>116</v>
      </c>
      <c r="G340" s="349">
        <v>0</v>
      </c>
      <c r="H340" s="350" t="s">
        <v>960</v>
      </c>
      <c r="I340" s="351" t="s">
        <v>937</v>
      </c>
      <c r="J340" s="352"/>
      <c r="K340" s="353"/>
      <c r="L340" s="349">
        <v>4992399.0898000002</v>
      </c>
      <c r="M340" s="349">
        <v>2282947.9171000002</v>
      </c>
      <c r="N340" s="349">
        <v>0</v>
      </c>
      <c r="O340" s="349">
        <v>0</v>
      </c>
      <c r="P340" s="349">
        <v>0</v>
      </c>
      <c r="Q340" s="349">
        <v>0</v>
      </c>
      <c r="R340" s="349">
        <v>0</v>
      </c>
      <c r="S340" s="349">
        <v>0</v>
      </c>
      <c r="T340" s="349">
        <v>0</v>
      </c>
      <c r="U340" s="349">
        <v>0</v>
      </c>
      <c r="V340" s="349">
        <f t="shared" si="376"/>
        <v>0</v>
      </c>
      <c r="W340" s="349">
        <f t="shared" si="377"/>
        <v>0</v>
      </c>
      <c r="X340" s="349">
        <f t="shared" si="378"/>
        <v>0</v>
      </c>
      <c r="Y340" s="349">
        <f t="shared" si="379"/>
        <v>0</v>
      </c>
      <c r="Z340" s="349">
        <f t="shared" si="380"/>
        <v>0</v>
      </c>
      <c r="AA340" s="349">
        <f t="shared" si="381"/>
        <v>0</v>
      </c>
      <c r="AB340" s="349">
        <f t="shared" si="382"/>
        <v>0</v>
      </c>
      <c r="AC340" s="349" t="s">
        <v>58</v>
      </c>
      <c r="AD340" s="349">
        <v>9</v>
      </c>
      <c r="AE340" s="349">
        <f t="shared" si="383"/>
        <v>0.9</v>
      </c>
      <c r="AF340" s="349">
        <v>4</v>
      </c>
      <c r="AG340" s="349">
        <v>0</v>
      </c>
      <c r="AH340" s="349">
        <f t="shared" si="384"/>
        <v>8.5972222222222214E-3</v>
      </c>
      <c r="AI340" s="349">
        <f t="shared" si="385"/>
        <v>0.90859722222222228</v>
      </c>
      <c r="AJ340" s="359">
        <v>1.3091269999999999</v>
      </c>
      <c r="AK340" s="359">
        <f>+OF!$Q$26</f>
        <v>0.41451056323604712</v>
      </c>
      <c r="AL340" s="360">
        <f t="shared" si="374"/>
        <v>414.51056323604712</v>
      </c>
      <c r="AM340" s="360">
        <f>+AJ340/Caudales!$X$7*'DISTRIBUCION DE CAUDALES'!AL340</f>
        <v>39.782627223559352</v>
      </c>
      <c r="AN340" s="359">
        <f>+Caudales!$U$12*1000</f>
        <v>126.23225806451613</v>
      </c>
      <c r="AO340" s="359">
        <f>+AJ340/Caudales!$X$7*'DISTRIBUCION DE CAUDALES'!AN340</f>
        <v>12.115133633660975</v>
      </c>
      <c r="AP340" s="359">
        <f t="shared" si="375"/>
        <v>27.667493589898378</v>
      </c>
      <c r="AQ340" s="355">
        <f t="shared" si="386"/>
        <v>38.874030001337132</v>
      </c>
      <c r="AR340" s="355"/>
      <c r="AS340" s="356">
        <f t="shared" si="387"/>
        <v>0.90859722222222228</v>
      </c>
      <c r="AT340" s="357">
        <f>+AS340</f>
        <v>0.90859722222222228</v>
      </c>
      <c r="AU340" s="358">
        <f t="shared" si="388"/>
        <v>37.965432779114913</v>
      </c>
      <c r="AV340" s="349" t="str">
        <f t="shared" si="389"/>
        <v>La Fuente SI tiene sufiencie oferta para usuarios futuros</v>
      </c>
    </row>
    <row r="341" spans="1:48" s="348" customFormat="1" x14ac:dyDescent="0.2">
      <c r="A341" s="349"/>
      <c r="B341" s="349">
        <v>18</v>
      </c>
      <c r="C341" s="349" t="s">
        <v>961</v>
      </c>
      <c r="D341" s="349" t="s">
        <v>962</v>
      </c>
      <c r="E341" s="349" t="s">
        <v>963</v>
      </c>
      <c r="F341" s="349" t="s">
        <v>964</v>
      </c>
      <c r="G341" s="349">
        <v>0.126</v>
      </c>
      <c r="H341" s="350" t="s">
        <v>965</v>
      </c>
      <c r="I341" s="351" t="s">
        <v>937</v>
      </c>
      <c r="J341" s="352"/>
      <c r="K341" s="353"/>
      <c r="L341" s="349">
        <v>4991606.9292000001</v>
      </c>
      <c r="M341" s="349">
        <v>2282523.0244</v>
      </c>
      <c r="N341" s="349">
        <v>1575.94</v>
      </c>
      <c r="O341" s="349">
        <v>0</v>
      </c>
      <c r="P341" s="349">
        <v>0</v>
      </c>
      <c r="Q341" s="349">
        <v>0</v>
      </c>
      <c r="R341" s="349">
        <v>0</v>
      </c>
      <c r="S341" s="349">
        <v>0</v>
      </c>
      <c r="T341" s="349">
        <v>25</v>
      </c>
      <c r="U341" s="349">
        <v>0</v>
      </c>
      <c r="V341" s="349">
        <f t="shared" si="376"/>
        <v>0</v>
      </c>
      <c r="W341" s="349">
        <f t="shared" si="377"/>
        <v>0</v>
      </c>
      <c r="X341" s="349">
        <f t="shared" si="378"/>
        <v>0</v>
      </c>
      <c r="Y341" s="349">
        <f t="shared" si="379"/>
        <v>0</v>
      </c>
      <c r="Z341" s="349">
        <f t="shared" si="380"/>
        <v>0</v>
      </c>
      <c r="AA341" s="349">
        <f t="shared" si="381"/>
        <v>6.9444444444444436E-4</v>
      </c>
      <c r="AB341" s="349">
        <f t="shared" si="382"/>
        <v>0</v>
      </c>
      <c r="AC341" s="349" t="s">
        <v>73</v>
      </c>
      <c r="AD341" s="349">
        <v>0.8</v>
      </c>
      <c r="AE341" s="349">
        <f t="shared" si="383"/>
        <v>8.0000000000000016E-2</v>
      </c>
      <c r="AF341" s="349">
        <v>5</v>
      </c>
      <c r="AG341" s="349">
        <v>3</v>
      </c>
      <c r="AH341" s="349">
        <f t="shared" si="384"/>
        <v>1.3970486111111111E-2</v>
      </c>
      <c r="AI341" s="349">
        <f t="shared" si="385"/>
        <v>9.4664930555555568E-2</v>
      </c>
      <c r="AJ341" s="359">
        <v>1.3091269999999999</v>
      </c>
      <c r="AK341" s="359">
        <f>+OF!$Q$26</f>
        <v>0.41451056323604712</v>
      </c>
      <c r="AL341" s="360">
        <f t="shared" si="374"/>
        <v>414.51056323604712</v>
      </c>
      <c r="AM341" s="360">
        <f>+AJ341/Caudales!$X$7*'DISTRIBUCION DE CAUDALES'!AL341</f>
        <v>39.782627223559352</v>
      </c>
      <c r="AN341" s="359">
        <f>+Caudales!$U$12*1000</f>
        <v>126.23225806451613</v>
      </c>
      <c r="AO341" s="359">
        <f>+AJ341/Caudales!$X$7*'DISTRIBUCION DE CAUDALES'!AN341</f>
        <v>12.115133633660975</v>
      </c>
      <c r="AP341" s="359">
        <f t="shared" si="375"/>
        <v>27.667493589898378</v>
      </c>
      <c r="AQ341" s="355">
        <f t="shared" si="386"/>
        <v>39.6879622930038</v>
      </c>
      <c r="AR341" s="355"/>
      <c r="AS341" s="356">
        <f t="shared" si="387"/>
        <v>9.4664930555555568E-2</v>
      </c>
      <c r="AT341" s="357">
        <f>+AS341+AT340</f>
        <v>1.0032621527777779</v>
      </c>
      <c r="AU341" s="358">
        <f t="shared" si="388"/>
        <v>38.68470014022602</v>
      </c>
      <c r="AV341" s="349" t="str">
        <f t="shared" si="389"/>
        <v>La Fuente SI tiene sufiencie oferta para usuarios futuros</v>
      </c>
    </row>
    <row r="342" spans="1:48" s="348" customFormat="1" x14ac:dyDescent="0.2">
      <c r="A342" s="349"/>
      <c r="B342" s="349">
        <v>19</v>
      </c>
      <c r="C342" s="349" t="s">
        <v>966</v>
      </c>
      <c r="D342" s="349" t="s">
        <v>967</v>
      </c>
      <c r="E342" s="349" t="s">
        <v>968</v>
      </c>
      <c r="F342" s="349" t="s">
        <v>116</v>
      </c>
      <c r="G342" s="349">
        <v>0</v>
      </c>
      <c r="H342" s="350" t="s">
        <v>969</v>
      </c>
      <c r="I342" s="351" t="s">
        <v>937</v>
      </c>
      <c r="J342" s="352"/>
      <c r="K342" s="353"/>
      <c r="L342" s="349">
        <v>4993354.0121999998</v>
      </c>
      <c r="M342" s="349">
        <v>2283924.7705999999</v>
      </c>
      <c r="N342" s="349">
        <v>1517.36</v>
      </c>
      <c r="O342" s="349">
        <v>0</v>
      </c>
      <c r="P342" s="349">
        <v>0</v>
      </c>
      <c r="Q342" s="349">
        <v>0</v>
      </c>
      <c r="R342" s="349">
        <v>0</v>
      </c>
      <c r="S342" s="349">
        <v>0</v>
      </c>
      <c r="T342" s="349">
        <v>0</v>
      </c>
      <c r="U342" s="349">
        <v>0</v>
      </c>
      <c r="V342" s="349">
        <f t="shared" si="376"/>
        <v>0</v>
      </c>
      <c r="W342" s="349">
        <f t="shared" si="377"/>
        <v>0</v>
      </c>
      <c r="X342" s="349">
        <f t="shared" si="378"/>
        <v>0</v>
      </c>
      <c r="Y342" s="349">
        <f t="shared" si="379"/>
        <v>0</v>
      </c>
      <c r="Z342" s="349">
        <f t="shared" si="380"/>
        <v>0</v>
      </c>
      <c r="AA342" s="349">
        <f t="shared" si="381"/>
        <v>0</v>
      </c>
      <c r="AB342" s="349">
        <f t="shared" si="382"/>
        <v>0</v>
      </c>
      <c r="AC342" s="349" t="s">
        <v>58</v>
      </c>
      <c r="AD342" s="349">
        <v>0</v>
      </c>
      <c r="AE342" s="349">
        <f t="shared" si="383"/>
        <v>0</v>
      </c>
      <c r="AF342" s="349">
        <v>5</v>
      </c>
      <c r="AG342" s="349">
        <v>0</v>
      </c>
      <c r="AH342" s="349">
        <f t="shared" si="384"/>
        <v>1.0746527777777778E-2</v>
      </c>
      <c r="AI342" s="349">
        <f t="shared" si="385"/>
        <v>1.0746527777777778E-2</v>
      </c>
      <c r="AJ342" s="359">
        <v>1.0837319999999999</v>
      </c>
      <c r="AK342" s="359">
        <f>+OF!$Q$26</f>
        <v>0.41451056323604712</v>
      </c>
      <c r="AL342" s="360">
        <f t="shared" si="374"/>
        <v>414.51056323604712</v>
      </c>
      <c r="AM342" s="360">
        <f>+AJ342/Caudales!$X$7*'DISTRIBUCION DE CAUDALES'!AL342</f>
        <v>32.933173149925423</v>
      </c>
      <c r="AN342" s="359">
        <f>+Caudales!$U$12*1000</f>
        <v>126.23225806451613</v>
      </c>
      <c r="AO342" s="359">
        <f>+AJ342/Caudales!$X$7*'DISTRIBUCION DE CAUDALES'!AN342</f>
        <v>10.029246973803669</v>
      </c>
      <c r="AP342" s="359">
        <f t="shared" si="375"/>
        <v>22.903926176121754</v>
      </c>
      <c r="AQ342" s="355">
        <f t="shared" si="386"/>
        <v>32.922426622147647</v>
      </c>
      <c r="AR342" s="355"/>
      <c r="AS342" s="356">
        <f t="shared" si="387"/>
        <v>1.0746527777777778E-2</v>
      </c>
      <c r="AT342" s="357">
        <f>+AS342</f>
        <v>1.0746527777777778E-2</v>
      </c>
      <c r="AU342" s="358">
        <f t="shared" si="388"/>
        <v>32.911680094369871</v>
      </c>
      <c r="AV342" s="349" t="str">
        <f t="shared" si="389"/>
        <v>La Fuente SI tiene sufiencie oferta para usuarios futuros</v>
      </c>
    </row>
    <row r="343" spans="1:48" s="348" customFormat="1" x14ac:dyDescent="0.2">
      <c r="A343" s="349"/>
      <c r="B343" s="349">
        <v>20</v>
      </c>
      <c r="C343" s="349" t="s">
        <v>970</v>
      </c>
      <c r="D343" s="349" t="s">
        <v>971</v>
      </c>
      <c r="E343" s="349" t="s">
        <v>972</v>
      </c>
      <c r="F343" s="349" t="s">
        <v>116</v>
      </c>
      <c r="G343" s="349">
        <v>0</v>
      </c>
      <c r="H343" s="350" t="s">
        <v>969</v>
      </c>
      <c r="I343" s="351" t="s">
        <v>937</v>
      </c>
      <c r="J343" s="352"/>
      <c r="K343" s="353"/>
      <c r="L343" s="349">
        <v>4993354.0121999998</v>
      </c>
      <c r="M343" s="349">
        <v>2283924.7705999999</v>
      </c>
      <c r="N343" s="349">
        <v>1517.36</v>
      </c>
      <c r="O343" s="349">
        <v>0</v>
      </c>
      <c r="P343" s="349">
        <v>0</v>
      </c>
      <c r="Q343" s="349">
        <v>0</v>
      </c>
      <c r="R343" s="349">
        <v>0</v>
      </c>
      <c r="S343" s="349">
        <v>0</v>
      </c>
      <c r="T343" s="349">
        <v>0</v>
      </c>
      <c r="U343" s="349">
        <v>0</v>
      </c>
      <c r="V343" s="349">
        <f t="shared" si="376"/>
        <v>0</v>
      </c>
      <c r="W343" s="349">
        <f t="shared" si="377"/>
        <v>0</v>
      </c>
      <c r="X343" s="349">
        <f t="shared" si="378"/>
        <v>0</v>
      </c>
      <c r="Y343" s="349">
        <f t="shared" si="379"/>
        <v>0</v>
      </c>
      <c r="Z343" s="349">
        <f t="shared" si="380"/>
        <v>0</v>
      </c>
      <c r="AA343" s="349">
        <f t="shared" si="381"/>
        <v>0</v>
      </c>
      <c r="AB343" s="349">
        <f t="shared" si="382"/>
        <v>0</v>
      </c>
      <c r="AC343" s="349" t="s">
        <v>58</v>
      </c>
      <c r="AD343" s="349">
        <v>5</v>
      </c>
      <c r="AE343" s="349">
        <f t="shared" si="383"/>
        <v>0.5</v>
      </c>
      <c r="AF343" s="349">
        <v>0</v>
      </c>
      <c r="AG343" s="349">
        <v>10</v>
      </c>
      <c r="AH343" s="349">
        <f t="shared" si="384"/>
        <v>1.0746527777777778E-2</v>
      </c>
      <c r="AI343" s="349">
        <f t="shared" si="385"/>
        <v>0.51074652777777774</v>
      </c>
      <c r="AJ343" s="359">
        <v>1.0837319999999999</v>
      </c>
      <c r="AK343" s="359">
        <f>+OF!$Q$26</f>
        <v>0.41451056323604712</v>
      </c>
      <c r="AL343" s="360">
        <f t="shared" si="374"/>
        <v>414.51056323604712</v>
      </c>
      <c r="AM343" s="360">
        <f>+AJ343/Caudales!$X$7*'DISTRIBUCION DE CAUDALES'!AL343</f>
        <v>32.933173149925423</v>
      </c>
      <c r="AN343" s="359">
        <f>+Caudales!$U$12*1000</f>
        <v>126.23225806451613</v>
      </c>
      <c r="AO343" s="359">
        <f>+AJ343/Caudales!$X$7*'DISTRIBUCION DE CAUDALES'!AN343</f>
        <v>10.029246973803669</v>
      </c>
      <c r="AP343" s="359">
        <f t="shared" si="375"/>
        <v>22.903926176121754</v>
      </c>
      <c r="AQ343" s="355">
        <f t="shared" si="386"/>
        <v>32.422426622147647</v>
      </c>
      <c r="AR343" s="355"/>
      <c r="AS343" s="356">
        <f t="shared" si="387"/>
        <v>0.51074652777777774</v>
      </c>
      <c r="AT343" s="357">
        <f>+AS343+AT342</f>
        <v>0.52149305555555547</v>
      </c>
      <c r="AU343" s="358">
        <f t="shared" si="388"/>
        <v>31.900933566592091</v>
      </c>
      <c r="AV343" s="349" t="str">
        <f t="shared" si="389"/>
        <v>La Fuente SI tiene sufiencie oferta para usuarios futuros</v>
      </c>
    </row>
    <row r="344" spans="1:48" s="348" customFormat="1" x14ac:dyDescent="0.2">
      <c r="A344" s="349"/>
      <c r="B344" s="349">
        <v>24</v>
      </c>
      <c r="C344" s="349" t="s">
        <v>973</v>
      </c>
      <c r="D344" s="349" t="s">
        <v>974</v>
      </c>
      <c r="E344" s="349" t="s">
        <v>975</v>
      </c>
      <c r="F344" s="349" t="s">
        <v>976</v>
      </c>
      <c r="G344" s="349">
        <v>0.02</v>
      </c>
      <c r="H344" s="350" t="s">
        <v>965</v>
      </c>
      <c r="I344" s="351" t="s">
        <v>937</v>
      </c>
      <c r="J344" s="352"/>
      <c r="K344" s="353"/>
      <c r="L344" s="349">
        <v>4991606.9292000001</v>
      </c>
      <c r="M344" s="349">
        <v>2282523.0244</v>
      </c>
      <c r="N344" s="349">
        <v>1578.94</v>
      </c>
      <c r="O344" s="349">
        <v>0</v>
      </c>
      <c r="P344" s="349">
        <v>0</v>
      </c>
      <c r="Q344" s="349">
        <v>0</v>
      </c>
      <c r="R344" s="349">
        <v>0</v>
      </c>
      <c r="S344" s="349">
        <v>0</v>
      </c>
      <c r="T344" s="349">
        <v>0</v>
      </c>
      <c r="U344" s="349">
        <v>0</v>
      </c>
      <c r="V344" s="349">
        <f t="shared" si="376"/>
        <v>0</v>
      </c>
      <c r="W344" s="349">
        <f t="shared" si="377"/>
        <v>0</v>
      </c>
      <c r="X344" s="349">
        <f t="shared" si="378"/>
        <v>0</v>
      </c>
      <c r="Y344" s="349">
        <f t="shared" si="379"/>
        <v>0</v>
      </c>
      <c r="Z344" s="349">
        <f t="shared" si="380"/>
        <v>0</v>
      </c>
      <c r="AA344" s="349">
        <f t="shared" si="381"/>
        <v>0</v>
      </c>
      <c r="AB344" s="349">
        <f t="shared" si="382"/>
        <v>0</v>
      </c>
      <c r="AC344" s="349" t="s">
        <v>73</v>
      </c>
      <c r="AD344" s="349">
        <v>4.5</v>
      </c>
      <c r="AE344" s="349">
        <f t="shared" si="383"/>
        <v>0.45</v>
      </c>
      <c r="AF344" s="349">
        <v>2</v>
      </c>
      <c r="AG344" s="349">
        <v>0</v>
      </c>
      <c r="AH344" s="349">
        <f t="shared" si="384"/>
        <v>4.2986111111111107E-3</v>
      </c>
      <c r="AI344" s="349">
        <f t="shared" si="385"/>
        <v>0.45429861111111114</v>
      </c>
      <c r="AJ344" s="359">
        <v>1.3091269999999999</v>
      </c>
      <c r="AK344" s="359">
        <f>+OF!$Q$26</f>
        <v>0.41451056323604712</v>
      </c>
      <c r="AL344" s="360">
        <f t="shared" si="374"/>
        <v>414.51056323604712</v>
      </c>
      <c r="AM344" s="360">
        <f>+AJ344/Caudales!$X$7*'DISTRIBUCION DE CAUDALES'!AL344</f>
        <v>39.782627223559352</v>
      </c>
      <c r="AN344" s="359">
        <f>+Caudales!$U$12*1000</f>
        <v>126.23225806451613</v>
      </c>
      <c r="AO344" s="359">
        <f>+AJ344/Caudales!$X$7*'DISTRIBUCION DE CAUDALES'!AN344</f>
        <v>12.115133633660975</v>
      </c>
      <c r="AP344" s="359">
        <f t="shared" si="375"/>
        <v>27.667493589898378</v>
      </c>
      <c r="AQ344" s="355">
        <f t="shared" si="386"/>
        <v>39.762627223559349</v>
      </c>
      <c r="AR344" s="355"/>
      <c r="AS344" s="356">
        <f t="shared" si="387"/>
        <v>0.02</v>
      </c>
      <c r="AT344" s="357">
        <f>+AS344+AT341</f>
        <v>1.0232621527777779</v>
      </c>
      <c r="AU344" s="358">
        <f t="shared" si="388"/>
        <v>38.739365070781574</v>
      </c>
      <c r="AV344" s="349" t="str">
        <f t="shared" si="389"/>
        <v>La Fuente SI tiene sufiencie oferta para usuarios futuros</v>
      </c>
    </row>
    <row r="345" spans="1:48" s="348" customFormat="1" x14ac:dyDescent="0.2">
      <c r="A345" s="349"/>
      <c r="B345" s="349">
        <v>25</v>
      </c>
      <c r="C345" s="349" t="s">
        <v>973</v>
      </c>
      <c r="D345" s="349" t="s">
        <v>977</v>
      </c>
      <c r="E345" s="349" t="s">
        <v>978</v>
      </c>
      <c r="F345" s="349" t="s">
        <v>976</v>
      </c>
      <c r="G345" s="349">
        <v>0.02</v>
      </c>
      <c r="H345" s="350" t="s">
        <v>965</v>
      </c>
      <c r="I345" s="351" t="s">
        <v>937</v>
      </c>
      <c r="J345" s="352"/>
      <c r="K345" s="353"/>
      <c r="L345" s="349">
        <v>4991606.9292000001</v>
      </c>
      <c r="M345" s="349">
        <v>2282523.0244</v>
      </c>
      <c r="N345" s="349">
        <v>1578.94</v>
      </c>
      <c r="O345" s="349">
        <v>0</v>
      </c>
      <c r="P345" s="349">
        <v>0</v>
      </c>
      <c r="Q345" s="349">
        <v>0</v>
      </c>
      <c r="R345" s="349">
        <v>0</v>
      </c>
      <c r="S345" s="349">
        <v>0</v>
      </c>
      <c r="T345" s="349">
        <v>0</v>
      </c>
      <c r="U345" s="349">
        <v>0</v>
      </c>
      <c r="V345" s="349">
        <f t="shared" si="376"/>
        <v>0</v>
      </c>
      <c r="W345" s="349">
        <f t="shared" si="377"/>
        <v>0</v>
      </c>
      <c r="X345" s="349">
        <f t="shared" si="378"/>
        <v>0</v>
      </c>
      <c r="Y345" s="349">
        <f t="shared" si="379"/>
        <v>0</v>
      </c>
      <c r="Z345" s="349">
        <f t="shared" si="380"/>
        <v>0</v>
      </c>
      <c r="AA345" s="349">
        <f t="shared" si="381"/>
        <v>0</v>
      </c>
      <c r="AB345" s="349">
        <f t="shared" si="382"/>
        <v>0</v>
      </c>
      <c r="AC345" s="349" t="s">
        <v>73</v>
      </c>
      <c r="AD345" s="349">
        <v>1</v>
      </c>
      <c r="AE345" s="349">
        <f t="shared" si="383"/>
        <v>0.1</v>
      </c>
      <c r="AF345" s="349">
        <v>1</v>
      </c>
      <c r="AG345" s="349">
        <v>0</v>
      </c>
      <c r="AH345" s="349">
        <f t="shared" si="384"/>
        <v>2.1493055555555553E-3</v>
      </c>
      <c r="AI345" s="349">
        <f t="shared" si="385"/>
        <v>0.10214930555555556</v>
      </c>
      <c r="AJ345" s="359">
        <v>1.3091269999999999</v>
      </c>
      <c r="AK345" s="359">
        <f>+OF!$Q$26</f>
        <v>0.41451056323604712</v>
      </c>
      <c r="AL345" s="360">
        <f t="shared" si="374"/>
        <v>414.51056323604712</v>
      </c>
      <c r="AM345" s="360">
        <f>+AJ345/Caudales!$X$7*'DISTRIBUCION DE CAUDALES'!AL345</f>
        <v>39.782627223559352</v>
      </c>
      <c r="AN345" s="359">
        <f>+Caudales!$U$12*1000</f>
        <v>126.23225806451613</v>
      </c>
      <c r="AO345" s="359">
        <f>+AJ345/Caudales!$X$7*'DISTRIBUCION DE CAUDALES'!AN345</f>
        <v>12.115133633660975</v>
      </c>
      <c r="AP345" s="359">
        <f t="shared" si="375"/>
        <v>27.667493589898378</v>
      </c>
      <c r="AQ345" s="355">
        <f t="shared" si="386"/>
        <v>39.762627223559349</v>
      </c>
      <c r="AR345" s="355"/>
      <c r="AS345" s="356">
        <f t="shared" si="387"/>
        <v>0.02</v>
      </c>
      <c r="AT345" s="357">
        <f>+AS345+AT344</f>
        <v>1.0432621527777779</v>
      </c>
      <c r="AU345" s="358">
        <f t="shared" si="388"/>
        <v>38.719365070781571</v>
      </c>
      <c r="AV345" s="349" t="str">
        <f t="shared" si="389"/>
        <v>La Fuente SI tiene sufiencie oferta para usuarios futuros</v>
      </c>
    </row>
    <row r="346" spans="1:48" s="348" customFormat="1" x14ac:dyDescent="0.2">
      <c r="A346" s="349"/>
      <c r="B346" s="349">
        <v>26</v>
      </c>
      <c r="C346" s="349" t="s">
        <v>979</v>
      </c>
      <c r="D346" s="349" t="s">
        <v>980</v>
      </c>
      <c r="E346" s="349" t="s">
        <v>981</v>
      </c>
      <c r="F346" s="349" t="s">
        <v>116</v>
      </c>
      <c r="G346" s="349">
        <v>0</v>
      </c>
      <c r="H346" s="350" t="s">
        <v>969</v>
      </c>
      <c r="I346" s="351" t="s">
        <v>937</v>
      </c>
      <c r="J346" s="352"/>
      <c r="K346" s="353"/>
      <c r="L346" s="349">
        <v>4993354.0121999998</v>
      </c>
      <c r="M346" s="349">
        <v>2283924.7705999999</v>
      </c>
      <c r="N346" s="349">
        <v>1517.36</v>
      </c>
      <c r="O346" s="349">
        <v>0</v>
      </c>
      <c r="P346" s="349">
        <v>0</v>
      </c>
      <c r="Q346" s="349">
        <v>0</v>
      </c>
      <c r="R346" s="349">
        <v>0</v>
      </c>
      <c r="S346" s="349">
        <v>0</v>
      </c>
      <c r="T346" s="349">
        <v>0</v>
      </c>
      <c r="U346" s="349">
        <v>0</v>
      </c>
      <c r="V346" s="349">
        <f t="shared" si="376"/>
        <v>0</v>
      </c>
      <c r="W346" s="349">
        <f t="shared" si="377"/>
        <v>0</v>
      </c>
      <c r="X346" s="349">
        <f t="shared" si="378"/>
        <v>0</v>
      </c>
      <c r="Y346" s="349">
        <f t="shared" si="379"/>
        <v>0</v>
      </c>
      <c r="Z346" s="349">
        <f t="shared" si="380"/>
        <v>0</v>
      </c>
      <c r="AA346" s="349">
        <f t="shared" si="381"/>
        <v>0</v>
      </c>
      <c r="AB346" s="349">
        <f t="shared" si="382"/>
        <v>0</v>
      </c>
      <c r="AC346" s="349" t="s">
        <v>982</v>
      </c>
      <c r="AD346" s="349">
        <v>4</v>
      </c>
      <c r="AE346" s="349">
        <f t="shared" si="383"/>
        <v>0.4</v>
      </c>
      <c r="AF346" s="349">
        <v>0</v>
      </c>
      <c r="AG346" s="349">
        <v>0</v>
      </c>
      <c r="AH346" s="349">
        <f t="shared" si="384"/>
        <v>0</v>
      </c>
      <c r="AI346" s="349">
        <f t="shared" si="385"/>
        <v>0.4</v>
      </c>
      <c r="AJ346" s="359">
        <v>1.0837319999999999</v>
      </c>
      <c r="AK346" s="359">
        <f>+OF!$Q$26</f>
        <v>0.41451056323604712</v>
      </c>
      <c r="AL346" s="360">
        <f t="shared" si="374"/>
        <v>414.51056323604712</v>
      </c>
      <c r="AM346" s="360">
        <f>+AJ346/Caudales!$X$7*'DISTRIBUCION DE CAUDALES'!AL346</f>
        <v>32.933173149925423</v>
      </c>
      <c r="AN346" s="359">
        <f>+Caudales!$U$12*1000</f>
        <v>126.23225806451613</v>
      </c>
      <c r="AO346" s="359">
        <f>+AJ346/Caudales!$X$7*'DISTRIBUCION DE CAUDALES'!AN346</f>
        <v>10.029246973803669</v>
      </c>
      <c r="AP346" s="359">
        <f t="shared" si="375"/>
        <v>22.903926176121754</v>
      </c>
      <c r="AQ346" s="355">
        <f t="shared" si="386"/>
        <v>32.533173149925425</v>
      </c>
      <c r="AR346" s="355"/>
      <c r="AS346" s="356">
        <f t="shared" si="387"/>
        <v>0.4</v>
      </c>
      <c r="AT346" s="357">
        <f>+AT343+AS346</f>
        <v>0.9214930555555555</v>
      </c>
      <c r="AU346" s="358">
        <f t="shared" si="388"/>
        <v>31.61168009436987</v>
      </c>
      <c r="AV346" s="349" t="str">
        <f t="shared" si="389"/>
        <v>La Fuente SI tiene sufiencie oferta para usuarios futuros</v>
      </c>
    </row>
    <row r="347" spans="1:48" s="348" customFormat="1" x14ac:dyDescent="0.2">
      <c r="A347" s="349"/>
      <c r="B347" s="349">
        <v>38</v>
      </c>
      <c r="C347" s="349" t="s">
        <v>983</v>
      </c>
      <c r="D347" s="349" t="s">
        <v>984</v>
      </c>
      <c r="E347" s="349" t="s">
        <v>955</v>
      </c>
      <c r="F347" s="349" t="s">
        <v>58</v>
      </c>
      <c r="G347" s="349">
        <v>0</v>
      </c>
      <c r="H347" s="350" t="s">
        <v>956</v>
      </c>
      <c r="I347" s="351" t="s">
        <v>937</v>
      </c>
      <c r="J347" s="352"/>
      <c r="K347" s="353"/>
      <c r="L347" s="349">
        <v>4992925.7572999997</v>
      </c>
      <c r="M347" s="349">
        <v>2283491.2662999998</v>
      </c>
      <c r="N347" s="349">
        <v>1618.65</v>
      </c>
      <c r="O347" s="349">
        <v>0</v>
      </c>
      <c r="P347" s="349">
        <v>0</v>
      </c>
      <c r="Q347" s="349">
        <v>0</v>
      </c>
      <c r="R347" s="349">
        <v>0</v>
      </c>
      <c r="S347" s="349">
        <v>0</v>
      </c>
      <c r="T347" s="349">
        <v>0</v>
      </c>
      <c r="U347" s="349">
        <v>0</v>
      </c>
      <c r="V347" s="349">
        <f t="shared" si="376"/>
        <v>0</v>
      </c>
      <c r="W347" s="349">
        <f t="shared" si="377"/>
        <v>0</v>
      </c>
      <c r="X347" s="349">
        <f t="shared" si="378"/>
        <v>0</v>
      </c>
      <c r="Y347" s="349">
        <f t="shared" si="379"/>
        <v>0</v>
      </c>
      <c r="Z347" s="349">
        <f t="shared" si="380"/>
        <v>0</v>
      </c>
      <c r="AA347" s="349">
        <f t="shared" si="381"/>
        <v>0</v>
      </c>
      <c r="AB347" s="349">
        <f t="shared" si="382"/>
        <v>0</v>
      </c>
      <c r="AC347" s="349" t="s">
        <v>985</v>
      </c>
      <c r="AD347" s="349">
        <v>4</v>
      </c>
      <c r="AE347" s="349">
        <f t="shared" si="383"/>
        <v>0.4</v>
      </c>
      <c r="AF347" s="349">
        <v>4</v>
      </c>
      <c r="AG347" s="349">
        <v>15</v>
      </c>
      <c r="AH347" s="349">
        <f t="shared" si="384"/>
        <v>2.4717013888888886E-2</v>
      </c>
      <c r="AI347" s="349">
        <f t="shared" si="385"/>
        <v>0.42471701388888888</v>
      </c>
      <c r="AJ347" s="359">
        <v>1.2240089999999999</v>
      </c>
      <c r="AK347" s="359">
        <f>+OF!$Q$26</f>
        <v>0.41451056323604712</v>
      </c>
      <c r="AL347" s="360">
        <f t="shared" si="374"/>
        <v>414.51056323604712</v>
      </c>
      <c r="AM347" s="360">
        <f>+AJ347/Caudales!$X$7*'DISTRIBUCION DE CAUDALES'!AL347</f>
        <v>37.196004486410914</v>
      </c>
      <c r="AN347" s="359">
        <f>+Caudales!$U$12*1000</f>
        <v>126.23225806451613</v>
      </c>
      <c r="AO347" s="359">
        <f>+AJ347/Caudales!$X$7*'DISTRIBUCION DE CAUDALES'!AN347</f>
        <v>11.327420948314211</v>
      </c>
      <c r="AP347" s="359">
        <f t="shared" si="375"/>
        <v>25.868583538096701</v>
      </c>
      <c r="AQ347" s="355">
        <f t="shared" si="386"/>
        <v>36.771287472522026</v>
      </c>
      <c r="AR347" s="355"/>
      <c r="AS347" s="356">
        <f t="shared" si="387"/>
        <v>0.42471701388888888</v>
      </c>
      <c r="AT347" s="357">
        <f>+AS347+AT339</f>
        <v>0.6357170138888889</v>
      </c>
      <c r="AU347" s="358">
        <f t="shared" si="388"/>
        <v>36.13557045863314</v>
      </c>
      <c r="AV347" s="349" t="str">
        <f t="shared" si="389"/>
        <v>La Fuente SI tiene sufiencie oferta para usuarios futuros</v>
      </c>
    </row>
    <row r="348" spans="1:48" s="348" customFormat="1" x14ac:dyDescent="0.2">
      <c r="A348" s="349"/>
      <c r="B348" s="349">
        <v>40</v>
      </c>
      <c r="C348" s="349" t="s">
        <v>986</v>
      </c>
      <c r="D348" s="349" t="s">
        <v>959</v>
      </c>
      <c r="E348" s="349" t="s">
        <v>756</v>
      </c>
      <c r="F348" s="349" t="s">
        <v>51</v>
      </c>
      <c r="G348" s="349">
        <v>0.126</v>
      </c>
      <c r="H348" s="350" t="s">
        <v>969</v>
      </c>
      <c r="I348" s="351" t="s">
        <v>937</v>
      </c>
      <c r="J348" s="352"/>
      <c r="K348" s="353"/>
      <c r="L348" s="349">
        <v>4993783.8507000003</v>
      </c>
      <c r="M348" s="349">
        <v>2283915.0140999998</v>
      </c>
      <c r="N348" s="349">
        <v>0</v>
      </c>
      <c r="O348" s="349">
        <v>0</v>
      </c>
      <c r="P348" s="349">
        <v>0</v>
      </c>
      <c r="Q348" s="349">
        <v>0</v>
      </c>
      <c r="R348" s="349">
        <v>0</v>
      </c>
      <c r="S348" s="349">
        <v>0</v>
      </c>
      <c r="T348" s="349">
        <v>0</v>
      </c>
      <c r="U348" s="349">
        <v>0</v>
      </c>
      <c r="V348" s="349">
        <f t="shared" si="376"/>
        <v>0</v>
      </c>
      <c r="W348" s="349">
        <f t="shared" si="377"/>
        <v>0</v>
      </c>
      <c r="X348" s="349">
        <f t="shared" si="378"/>
        <v>0</v>
      </c>
      <c r="Y348" s="349">
        <f t="shared" si="379"/>
        <v>0</v>
      </c>
      <c r="Z348" s="349">
        <f t="shared" si="380"/>
        <v>0</v>
      </c>
      <c r="AA348" s="349">
        <f t="shared" si="381"/>
        <v>0</v>
      </c>
      <c r="AB348" s="349">
        <f t="shared" si="382"/>
        <v>0</v>
      </c>
      <c r="AC348" s="349" t="s">
        <v>73</v>
      </c>
      <c r="AD348" s="349">
        <v>14</v>
      </c>
      <c r="AE348" s="349">
        <f t="shared" si="383"/>
        <v>1.4000000000000001</v>
      </c>
      <c r="AF348" s="349">
        <v>2</v>
      </c>
      <c r="AG348" s="349">
        <v>5</v>
      </c>
      <c r="AH348" s="349">
        <f t="shared" si="384"/>
        <v>9.6718749999999999E-3</v>
      </c>
      <c r="AI348" s="349">
        <f t="shared" si="385"/>
        <v>1.4096718750000001</v>
      </c>
      <c r="AJ348" s="359">
        <v>1.0837319999999999</v>
      </c>
      <c r="AK348" s="359">
        <f>+OF!$Q$26</f>
        <v>0.41451056323604712</v>
      </c>
      <c r="AL348" s="360">
        <f t="shared" si="374"/>
        <v>414.51056323604712</v>
      </c>
      <c r="AM348" s="360">
        <f>+AJ348/Caudales!$X$7*'DISTRIBUCION DE CAUDALES'!AL348</f>
        <v>32.933173149925423</v>
      </c>
      <c r="AN348" s="359">
        <f>+Caudales!$U$12*1000</f>
        <v>126.23225806451613</v>
      </c>
      <c r="AO348" s="359">
        <f>+AJ348/Caudales!$X$7*'DISTRIBUCION DE CAUDALES'!AN348</f>
        <v>10.029246973803669</v>
      </c>
      <c r="AP348" s="359">
        <f t="shared" si="375"/>
        <v>22.903926176121754</v>
      </c>
      <c r="AQ348" s="355">
        <f t="shared" si="386"/>
        <v>32.807173149925426</v>
      </c>
      <c r="AR348" s="355"/>
      <c r="AS348" s="356">
        <f t="shared" si="387"/>
        <v>0.126</v>
      </c>
      <c r="AT348" s="357">
        <f>+AS348+AT346</f>
        <v>1.0474930555555555</v>
      </c>
      <c r="AU348" s="358">
        <f t="shared" si="388"/>
        <v>31.75968009436987</v>
      </c>
      <c r="AV348" s="349" t="str">
        <f t="shared" si="389"/>
        <v>La Fuente SI tiene sufiencie oferta para usuarios futuros</v>
      </c>
    </row>
    <row r="349" spans="1:48" s="348" customFormat="1" x14ac:dyDescent="0.2">
      <c r="A349" s="349"/>
      <c r="B349" s="349">
        <v>42</v>
      </c>
      <c r="C349" s="349" t="s">
        <v>986</v>
      </c>
      <c r="D349" s="349" t="s">
        <v>987</v>
      </c>
      <c r="E349" s="349" t="s">
        <v>835</v>
      </c>
      <c r="F349" s="349" t="s">
        <v>51</v>
      </c>
      <c r="G349" s="349">
        <v>0.126</v>
      </c>
      <c r="H349" s="350" t="s">
        <v>969</v>
      </c>
      <c r="I349" s="351" t="s">
        <v>937</v>
      </c>
      <c r="J349" s="352"/>
      <c r="K349" s="353"/>
      <c r="L349" s="349">
        <v>4993783.8507000003</v>
      </c>
      <c r="M349" s="349">
        <v>2283915.0140999998</v>
      </c>
      <c r="N349" s="349">
        <v>1652.18</v>
      </c>
      <c r="O349" s="349">
        <v>0</v>
      </c>
      <c r="P349" s="349">
        <v>0</v>
      </c>
      <c r="Q349" s="349">
        <v>0</v>
      </c>
      <c r="R349" s="349">
        <v>0</v>
      </c>
      <c r="S349" s="349">
        <v>0</v>
      </c>
      <c r="T349" s="349">
        <v>100</v>
      </c>
      <c r="U349" s="349">
        <v>0</v>
      </c>
      <c r="V349" s="349">
        <f t="shared" si="376"/>
        <v>0</v>
      </c>
      <c r="W349" s="349">
        <f t="shared" si="377"/>
        <v>0</v>
      </c>
      <c r="X349" s="349">
        <f t="shared" si="378"/>
        <v>0</v>
      </c>
      <c r="Y349" s="349">
        <f t="shared" si="379"/>
        <v>0</v>
      </c>
      <c r="Z349" s="349">
        <f t="shared" si="380"/>
        <v>0</v>
      </c>
      <c r="AA349" s="349">
        <f t="shared" si="381"/>
        <v>2.7777777777777775E-3</v>
      </c>
      <c r="AB349" s="349">
        <f t="shared" si="382"/>
        <v>0</v>
      </c>
      <c r="AC349" s="349" t="s">
        <v>957</v>
      </c>
      <c r="AD349" s="349">
        <v>13</v>
      </c>
      <c r="AE349" s="349">
        <f t="shared" si="383"/>
        <v>1.3</v>
      </c>
      <c r="AF349" s="349">
        <v>15</v>
      </c>
      <c r="AG349" s="349">
        <v>20</v>
      </c>
      <c r="AH349" s="349">
        <f t="shared" si="384"/>
        <v>5.3732638888888892E-2</v>
      </c>
      <c r="AI349" s="349">
        <f t="shared" si="385"/>
        <v>1.3565104166666666</v>
      </c>
      <c r="AJ349" s="359">
        <v>1.0837319999999999</v>
      </c>
      <c r="AK349" s="359">
        <f>+OF!$Q$26</f>
        <v>0.41451056323604712</v>
      </c>
      <c r="AL349" s="360">
        <f t="shared" si="374"/>
        <v>414.51056323604712</v>
      </c>
      <c r="AM349" s="360">
        <f>+AJ349/Caudales!$X$7*'DISTRIBUCION DE CAUDALES'!AL349</f>
        <v>32.933173149925423</v>
      </c>
      <c r="AN349" s="359">
        <f>+Caudales!$U$12*1000</f>
        <v>126.23225806451613</v>
      </c>
      <c r="AO349" s="359">
        <f>+AJ349/Caudales!$X$7*'DISTRIBUCION DE CAUDALES'!AN349</f>
        <v>10.029246973803669</v>
      </c>
      <c r="AP349" s="359">
        <f t="shared" si="375"/>
        <v>22.903926176121754</v>
      </c>
      <c r="AQ349" s="355">
        <f t="shared" si="386"/>
        <v>32.807173149925426</v>
      </c>
      <c r="AR349" s="355"/>
      <c r="AS349" s="356">
        <f t="shared" si="387"/>
        <v>0.126</v>
      </c>
      <c r="AT349" s="357">
        <f>+AS349+AT348</f>
        <v>1.1734930555555554</v>
      </c>
      <c r="AU349" s="358">
        <f t="shared" si="388"/>
        <v>31.633680094369872</v>
      </c>
      <c r="AV349" s="349" t="str">
        <f t="shared" si="389"/>
        <v>La Fuente SI tiene sufiencie oferta para usuarios futuros</v>
      </c>
    </row>
    <row r="350" spans="1:48" s="348" customFormat="1" x14ac:dyDescent="0.2">
      <c r="A350" s="349"/>
      <c r="B350" s="349">
        <v>45</v>
      </c>
      <c r="C350" s="349" t="s">
        <v>988</v>
      </c>
      <c r="D350" s="349" t="s">
        <v>987</v>
      </c>
      <c r="E350" s="349" t="s">
        <v>989</v>
      </c>
      <c r="F350" s="349" t="s">
        <v>726</v>
      </c>
      <c r="G350" s="349">
        <v>2.3E-2</v>
      </c>
      <c r="H350" s="350" t="s">
        <v>952</v>
      </c>
      <c r="I350" s="351" t="s">
        <v>937</v>
      </c>
      <c r="J350" s="352"/>
      <c r="K350" s="353"/>
      <c r="L350" s="349">
        <v>4993038.5096000005</v>
      </c>
      <c r="M350" s="349">
        <v>2282393.9799000002</v>
      </c>
      <c r="N350" s="349">
        <v>1638.44</v>
      </c>
      <c r="O350" s="349">
        <v>0</v>
      </c>
      <c r="P350" s="349">
        <v>0</v>
      </c>
      <c r="Q350" s="349">
        <v>0</v>
      </c>
      <c r="R350" s="349">
        <v>0</v>
      </c>
      <c r="S350" s="349">
        <v>0</v>
      </c>
      <c r="T350" s="349">
        <v>0</v>
      </c>
      <c r="U350" s="349">
        <v>0</v>
      </c>
      <c r="V350" s="349">
        <f t="shared" si="376"/>
        <v>0</v>
      </c>
      <c r="W350" s="349">
        <f t="shared" si="377"/>
        <v>0</v>
      </c>
      <c r="X350" s="349">
        <f t="shared" si="378"/>
        <v>0</v>
      </c>
      <c r="Y350" s="349">
        <f t="shared" si="379"/>
        <v>0</v>
      </c>
      <c r="Z350" s="349">
        <f t="shared" si="380"/>
        <v>0</v>
      </c>
      <c r="AA350" s="349">
        <f t="shared" si="381"/>
        <v>0</v>
      </c>
      <c r="AB350" s="349">
        <f t="shared" si="382"/>
        <v>0</v>
      </c>
      <c r="AC350" s="349" t="s">
        <v>73</v>
      </c>
      <c r="AD350" s="349">
        <v>4</v>
      </c>
      <c r="AE350" s="349">
        <f t="shared" si="383"/>
        <v>0.4</v>
      </c>
      <c r="AF350" s="349">
        <v>10</v>
      </c>
      <c r="AG350" s="349">
        <v>9</v>
      </c>
      <c r="AH350" s="349">
        <f t="shared" si="384"/>
        <v>3.116493055555555E-2</v>
      </c>
      <c r="AI350" s="349">
        <f t="shared" si="385"/>
        <v>0.43116493055555555</v>
      </c>
      <c r="AJ350" s="359">
        <v>1.2240089999999999</v>
      </c>
      <c r="AK350" s="359">
        <f>+OF!$Q$26</f>
        <v>0.41451056323604712</v>
      </c>
      <c r="AL350" s="360">
        <f t="shared" si="374"/>
        <v>414.51056323604712</v>
      </c>
      <c r="AM350" s="360">
        <f>+AJ350/Caudales!$X$7*'DISTRIBUCION DE CAUDALES'!AL350</f>
        <v>37.196004486410914</v>
      </c>
      <c r="AN350" s="359">
        <f>+Caudales!$U$12*1000</f>
        <v>126.23225806451613</v>
      </c>
      <c r="AO350" s="359">
        <f>+AJ350/Caudales!$X$7*'DISTRIBUCION DE CAUDALES'!AN350</f>
        <v>11.327420948314211</v>
      </c>
      <c r="AP350" s="359">
        <f t="shared" si="375"/>
        <v>25.868583538096701</v>
      </c>
      <c r="AQ350" s="355">
        <f t="shared" si="386"/>
        <v>37.17300448641091</v>
      </c>
      <c r="AR350" s="355"/>
      <c r="AS350" s="356">
        <f t="shared" si="387"/>
        <v>2.3E-2</v>
      </c>
      <c r="AT350" s="357">
        <f>+AT347</f>
        <v>0.6357170138888889</v>
      </c>
      <c r="AU350" s="358">
        <f t="shared" si="388"/>
        <v>36.537287472522024</v>
      </c>
      <c r="AV350" s="349" t="str">
        <f t="shared" si="389"/>
        <v>La Fuente SI tiene sufiencie oferta para usuarios futuros</v>
      </c>
    </row>
    <row r="351" spans="1:48" s="348" customFormat="1" x14ac:dyDescent="0.2">
      <c r="A351" s="349"/>
      <c r="B351" s="349">
        <v>47</v>
      </c>
      <c r="C351" s="349" t="s">
        <v>758</v>
      </c>
      <c r="D351" s="349" t="s">
        <v>990</v>
      </c>
      <c r="E351" s="349" t="s">
        <v>991</v>
      </c>
      <c r="F351" s="349" t="s">
        <v>726</v>
      </c>
      <c r="G351" s="349">
        <v>0</v>
      </c>
      <c r="H351" s="350" t="s">
        <v>757</v>
      </c>
      <c r="I351" s="351" t="s">
        <v>937</v>
      </c>
      <c r="J351" s="352"/>
      <c r="K351" s="353"/>
      <c r="L351" s="349">
        <v>4993944.7873999998</v>
      </c>
      <c r="M351" s="349">
        <v>2284421.1834</v>
      </c>
      <c r="N351" s="349">
        <v>0</v>
      </c>
      <c r="O351" s="349">
        <v>0</v>
      </c>
      <c r="P351" s="349">
        <v>0</v>
      </c>
      <c r="Q351" s="349">
        <v>0</v>
      </c>
      <c r="R351" s="349">
        <v>0</v>
      </c>
      <c r="S351" s="349">
        <v>0</v>
      </c>
      <c r="T351" s="349">
        <v>0</v>
      </c>
      <c r="U351" s="349">
        <v>0</v>
      </c>
      <c r="V351" s="349">
        <f t="shared" si="376"/>
        <v>0</v>
      </c>
      <c r="W351" s="349">
        <f t="shared" si="377"/>
        <v>0</v>
      </c>
      <c r="X351" s="349">
        <f t="shared" si="378"/>
        <v>0</v>
      </c>
      <c r="Y351" s="349">
        <f t="shared" si="379"/>
        <v>0</v>
      </c>
      <c r="Z351" s="349">
        <f t="shared" si="380"/>
        <v>0</v>
      </c>
      <c r="AA351" s="349">
        <f t="shared" si="381"/>
        <v>0</v>
      </c>
      <c r="AB351" s="349">
        <f t="shared" si="382"/>
        <v>0</v>
      </c>
      <c r="AC351" s="349" t="s">
        <v>225</v>
      </c>
      <c r="AD351" s="349">
        <v>2</v>
      </c>
      <c r="AE351" s="349">
        <f t="shared" si="383"/>
        <v>0.2</v>
      </c>
      <c r="AF351" s="349">
        <v>3</v>
      </c>
      <c r="AG351" s="349">
        <v>5</v>
      </c>
      <c r="AH351" s="349">
        <f t="shared" si="384"/>
        <v>1.1821180555555555E-2</v>
      </c>
      <c r="AI351" s="349">
        <f t="shared" si="385"/>
        <v>0.21182118055555557</v>
      </c>
      <c r="AJ351" s="359">
        <v>3.4660829999999998</v>
      </c>
      <c r="AK351" s="359">
        <f>+OF!$Q$26</f>
        <v>0.41451056323604712</v>
      </c>
      <c r="AL351" s="360">
        <f t="shared" si="374"/>
        <v>414.51056323604712</v>
      </c>
      <c r="AM351" s="360">
        <f>+AJ351/Caudales!$X$7*'DISTRIBUCION DE CAUDALES'!AL351</f>
        <v>105.32964938842164</v>
      </c>
      <c r="AN351" s="359">
        <f>+Caudales!$U$12*1000</f>
        <v>126.23225806451613</v>
      </c>
      <c r="AO351" s="359">
        <f>+AJ351/Caudales!$X$7*'DISTRIBUCION DE CAUDALES'!AN351</f>
        <v>32.076382757639657</v>
      </c>
      <c r="AP351" s="359">
        <f t="shared" si="375"/>
        <v>73.25326663078198</v>
      </c>
      <c r="AQ351" s="355">
        <f t="shared" si="386"/>
        <v>105.11782820786608</v>
      </c>
      <c r="AR351" s="355"/>
      <c r="AS351" s="356">
        <f t="shared" si="387"/>
        <v>0.21182118055555557</v>
      </c>
      <c r="AT351" s="357">
        <f>+AS351</f>
        <v>0.21182118055555557</v>
      </c>
      <c r="AU351" s="358">
        <f t="shared" si="388"/>
        <v>104.90600702731052</v>
      </c>
      <c r="AV351" s="349" t="str">
        <f t="shared" si="389"/>
        <v>La Fuente SI tiene sufiencie oferta para usuarios futuros</v>
      </c>
    </row>
    <row r="352" spans="1:48" s="348" customFormat="1" x14ac:dyDescent="0.2">
      <c r="A352" s="349"/>
      <c r="B352" s="349">
        <v>114</v>
      </c>
      <c r="C352" s="349" t="s">
        <v>992</v>
      </c>
      <c r="D352" s="349" t="s">
        <v>993</v>
      </c>
      <c r="E352" s="349" t="s">
        <v>994</v>
      </c>
      <c r="F352" s="349" t="s">
        <v>116</v>
      </c>
      <c r="G352" s="349">
        <v>0</v>
      </c>
      <c r="H352" s="350" t="s">
        <v>965</v>
      </c>
      <c r="I352" s="351" t="s">
        <v>937</v>
      </c>
      <c r="J352" s="352"/>
      <c r="K352" s="353"/>
      <c r="L352" s="349">
        <v>4991606.9292000001</v>
      </c>
      <c r="M352" s="349">
        <v>2282523.0244</v>
      </c>
      <c r="N352" s="349">
        <v>1578.94</v>
      </c>
      <c r="O352" s="349">
        <v>0</v>
      </c>
      <c r="P352" s="349">
        <v>0</v>
      </c>
      <c r="Q352" s="349">
        <v>0</v>
      </c>
      <c r="R352" s="349">
        <v>0</v>
      </c>
      <c r="S352" s="349">
        <v>0</v>
      </c>
      <c r="T352" s="349">
        <v>0</v>
      </c>
      <c r="U352" s="349">
        <v>3000</v>
      </c>
      <c r="V352" s="349">
        <f t="shared" si="376"/>
        <v>0</v>
      </c>
      <c r="W352" s="349">
        <f t="shared" si="377"/>
        <v>0</v>
      </c>
      <c r="X352" s="349">
        <f t="shared" si="378"/>
        <v>0</v>
      </c>
      <c r="Y352" s="349">
        <f t="shared" si="379"/>
        <v>0</v>
      </c>
      <c r="Z352" s="349">
        <f t="shared" si="380"/>
        <v>0</v>
      </c>
      <c r="AA352" s="349">
        <f t="shared" si="381"/>
        <v>0</v>
      </c>
      <c r="AB352" s="349">
        <f t="shared" si="382"/>
        <v>8.3333333333333329E-2</v>
      </c>
      <c r="AC352" s="349" t="s">
        <v>995</v>
      </c>
      <c r="AD352" s="349">
        <v>4</v>
      </c>
      <c r="AE352" s="349">
        <f t="shared" si="383"/>
        <v>0.4</v>
      </c>
      <c r="AF352" s="349">
        <v>5</v>
      </c>
      <c r="AG352" s="349">
        <v>17</v>
      </c>
      <c r="AH352" s="349">
        <f t="shared" si="384"/>
        <v>2.9015624999999996E-2</v>
      </c>
      <c r="AI352" s="349">
        <f t="shared" si="385"/>
        <v>0.51234895833333338</v>
      </c>
      <c r="AJ352" s="359">
        <v>1.3091269999999999</v>
      </c>
      <c r="AK352" s="359">
        <f>+OF!$Q$26</f>
        <v>0.41451056323604712</v>
      </c>
      <c r="AL352" s="360">
        <f t="shared" si="374"/>
        <v>414.51056323604712</v>
      </c>
      <c r="AM352" s="360">
        <f>+AJ352/Caudales!$X$7*'DISTRIBUCION DE CAUDALES'!AL352</f>
        <v>39.782627223559352</v>
      </c>
      <c r="AN352" s="359">
        <f>+Caudales!$U$12*1000</f>
        <v>126.23225806451613</v>
      </c>
      <c r="AO352" s="359">
        <f>+AJ352/Caudales!$X$7*'DISTRIBUCION DE CAUDALES'!AN352</f>
        <v>12.115133633660975</v>
      </c>
      <c r="AP352" s="359">
        <f t="shared" si="375"/>
        <v>27.667493589898378</v>
      </c>
      <c r="AQ352" s="355">
        <f t="shared" si="386"/>
        <v>39.270278265226018</v>
      </c>
      <c r="AR352" s="355"/>
      <c r="AS352" s="356">
        <f t="shared" si="387"/>
        <v>0.51234895833333338</v>
      </c>
      <c r="AT352" s="357">
        <f>+AS352+AT345</f>
        <v>1.5556111111111113</v>
      </c>
      <c r="AU352" s="358">
        <f t="shared" si="388"/>
        <v>37.714667154114906</v>
      </c>
      <c r="AV352" s="349" t="str">
        <f t="shared" si="389"/>
        <v>La Fuente SI tiene sufiencie oferta para usuarios futuros</v>
      </c>
    </row>
    <row r="353" spans="1:48" s="348" customFormat="1" x14ac:dyDescent="0.2">
      <c r="A353" s="349"/>
      <c r="B353" s="349">
        <v>115</v>
      </c>
      <c r="C353" s="349" t="s">
        <v>996</v>
      </c>
      <c r="D353" s="349" t="s">
        <v>997</v>
      </c>
      <c r="E353" s="349" t="s">
        <v>998</v>
      </c>
      <c r="F353" s="349" t="s">
        <v>51</v>
      </c>
      <c r="G353" s="349">
        <v>0.126</v>
      </c>
      <c r="H353" s="350" t="s">
        <v>965</v>
      </c>
      <c r="I353" s="351" t="s">
        <v>937</v>
      </c>
      <c r="J353" s="352"/>
      <c r="K353" s="353"/>
      <c r="L353" s="349">
        <v>4991606.9292000001</v>
      </c>
      <c r="M353" s="349">
        <v>2282523.0244</v>
      </c>
      <c r="N353" s="349">
        <v>1578.94</v>
      </c>
      <c r="O353" s="349">
        <v>0</v>
      </c>
      <c r="P353" s="349">
        <v>0</v>
      </c>
      <c r="Q353" s="349">
        <v>0</v>
      </c>
      <c r="R353" s="349">
        <v>0</v>
      </c>
      <c r="S353" s="349">
        <v>0</v>
      </c>
      <c r="T353" s="349">
        <v>0</v>
      </c>
      <c r="U353" s="349">
        <v>0</v>
      </c>
      <c r="V353" s="349">
        <f t="shared" si="376"/>
        <v>0</v>
      </c>
      <c r="W353" s="349">
        <f t="shared" si="377"/>
        <v>0</v>
      </c>
      <c r="X353" s="349">
        <f t="shared" si="378"/>
        <v>0</v>
      </c>
      <c r="Y353" s="349">
        <f t="shared" si="379"/>
        <v>0</v>
      </c>
      <c r="Z353" s="349">
        <f t="shared" si="380"/>
        <v>0</v>
      </c>
      <c r="AA353" s="349">
        <f t="shared" si="381"/>
        <v>0</v>
      </c>
      <c r="AB353" s="349">
        <f t="shared" si="382"/>
        <v>0</v>
      </c>
      <c r="AC353" s="349" t="s">
        <v>999</v>
      </c>
      <c r="AD353" s="349">
        <v>1</v>
      </c>
      <c r="AE353" s="349">
        <f t="shared" si="383"/>
        <v>0.1</v>
      </c>
      <c r="AF353" s="349">
        <v>1</v>
      </c>
      <c r="AG353" s="349">
        <v>0</v>
      </c>
      <c r="AH353" s="349">
        <f t="shared" si="384"/>
        <v>2.1493055555555553E-3</v>
      </c>
      <c r="AI353" s="349">
        <f t="shared" si="385"/>
        <v>0.10214930555555556</v>
      </c>
      <c r="AJ353" s="359">
        <v>1.3091269999999999</v>
      </c>
      <c r="AK353" s="359">
        <f>+OF!$Q$26</f>
        <v>0.41451056323604712</v>
      </c>
      <c r="AL353" s="360">
        <f t="shared" si="374"/>
        <v>414.51056323604712</v>
      </c>
      <c r="AM353" s="360">
        <f>+AJ353/Caudales!$X$7*'DISTRIBUCION DE CAUDALES'!AL353</f>
        <v>39.782627223559352</v>
      </c>
      <c r="AN353" s="359">
        <f>+Caudales!$U$12*1000</f>
        <v>126.23225806451613</v>
      </c>
      <c r="AO353" s="359">
        <f>+AJ353/Caudales!$X$7*'DISTRIBUCION DE CAUDALES'!AN353</f>
        <v>12.115133633660975</v>
      </c>
      <c r="AP353" s="359">
        <f t="shared" si="375"/>
        <v>27.667493589898378</v>
      </c>
      <c r="AQ353" s="355">
        <f t="shared" si="386"/>
        <v>39.680477918003795</v>
      </c>
      <c r="AR353" s="355"/>
      <c r="AS353" s="356">
        <f t="shared" si="387"/>
        <v>0.10214930555555556</v>
      </c>
      <c r="AT353" s="357">
        <f>+AS353+AT352</f>
        <v>1.6577604166666668</v>
      </c>
      <c r="AU353" s="358">
        <f t="shared" si="388"/>
        <v>38.022717501337127</v>
      </c>
      <c r="AV353" s="349" t="str">
        <f t="shared" si="389"/>
        <v>La Fuente SI tiene sufiencie oferta para usuarios futuros</v>
      </c>
    </row>
    <row r="354" spans="1:48" s="348" customFormat="1" x14ac:dyDescent="0.2">
      <c r="A354" s="349"/>
      <c r="B354" s="349">
        <v>132</v>
      </c>
      <c r="C354" s="349" t="s">
        <v>1000</v>
      </c>
      <c r="D354" s="349" t="s">
        <v>741</v>
      </c>
      <c r="E354" s="349" t="s">
        <v>58</v>
      </c>
      <c r="F354" s="349" t="s">
        <v>113</v>
      </c>
      <c r="G354" s="349">
        <v>0</v>
      </c>
      <c r="H354" s="350" t="s">
        <v>1001</v>
      </c>
      <c r="I354" s="351" t="s">
        <v>937</v>
      </c>
      <c r="J354" s="352"/>
      <c r="K354" s="353"/>
      <c r="L354" s="349">
        <v>4992877.9271</v>
      </c>
      <c r="M354" s="349">
        <v>2283730.0715999999</v>
      </c>
      <c r="N354" s="349">
        <v>1536.51</v>
      </c>
      <c r="O354" s="349">
        <v>0</v>
      </c>
      <c r="P354" s="349">
        <v>0</v>
      </c>
      <c r="Q354" s="349">
        <v>0</v>
      </c>
      <c r="R354" s="349">
        <v>0</v>
      </c>
      <c r="S354" s="349">
        <v>0</v>
      </c>
      <c r="T354" s="349">
        <v>30</v>
      </c>
      <c r="U354" s="349">
        <v>0</v>
      </c>
      <c r="V354" s="349">
        <f t="shared" si="376"/>
        <v>0</v>
      </c>
      <c r="W354" s="349">
        <f t="shared" si="377"/>
        <v>0</v>
      </c>
      <c r="X354" s="349">
        <f t="shared" si="378"/>
        <v>0</v>
      </c>
      <c r="Y354" s="349">
        <f t="shared" si="379"/>
        <v>0</v>
      </c>
      <c r="Z354" s="349">
        <f t="shared" si="380"/>
        <v>0</v>
      </c>
      <c r="AA354" s="349">
        <f t="shared" si="381"/>
        <v>8.3333333333333328E-4</v>
      </c>
      <c r="AB354" s="349">
        <f t="shared" si="382"/>
        <v>0</v>
      </c>
      <c r="AC354" s="349" t="s">
        <v>1002</v>
      </c>
      <c r="AD354" s="349">
        <v>4</v>
      </c>
      <c r="AE354" s="349">
        <f t="shared" si="383"/>
        <v>0.4</v>
      </c>
      <c r="AF354" s="349">
        <v>4</v>
      </c>
      <c r="AG354" s="349">
        <v>15</v>
      </c>
      <c r="AH354" s="349">
        <f t="shared" si="384"/>
        <v>2.4717013888888886E-2</v>
      </c>
      <c r="AI354" s="349">
        <f t="shared" si="385"/>
        <v>0.42555034722222224</v>
      </c>
      <c r="AJ354" s="359">
        <v>1.2240089999999999</v>
      </c>
      <c r="AK354" s="359">
        <f>+OF!$Q$26</f>
        <v>0.41451056323604712</v>
      </c>
      <c r="AL354" s="360">
        <f t="shared" si="374"/>
        <v>414.51056323604712</v>
      </c>
      <c r="AM354" s="360">
        <f>+AJ354/Caudales!$X$7*'DISTRIBUCION DE CAUDALES'!AL354</f>
        <v>37.196004486410914</v>
      </c>
      <c r="AN354" s="359">
        <f>+Caudales!$U$12*1000</f>
        <v>126.23225806451613</v>
      </c>
      <c r="AO354" s="359">
        <f>+AJ354/Caudales!$X$7*'DISTRIBUCION DE CAUDALES'!AN354</f>
        <v>11.327420948314211</v>
      </c>
      <c r="AP354" s="359">
        <f t="shared" si="375"/>
        <v>25.868583538096701</v>
      </c>
      <c r="AQ354" s="355">
        <f t="shared" si="386"/>
        <v>36.770454139188693</v>
      </c>
      <c r="AR354" s="355"/>
      <c r="AS354" s="356">
        <f t="shared" si="387"/>
        <v>0.42555034722222224</v>
      </c>
      <c r="AT354" s="357">
        <f>+AS354+AT350</f>
        <v>1.0612673611111112</v>
      </c>
      <c r="AU354" s="358">
        <f t="shared" si="388"/>
        <v>35.70918677807758</v>
      </c>
      <c r="AV354" s="349" t="str">
        <f t="shared" si="389"/>
        <v>La Fuente SI tiene sufiencie oferta para usuarios futuros</v>
      </c>
    </row>
    <row r="355" spans="1:48" s="348" customFormat="1" x14ac:dyDescent="0.2">
      <c r="A355" s="349"/>
      <c r="B355" s="349">
        <v>134</v>
      </c>
      <c r="C355" s="349" t="s">
        <v>764</v>
      </c>
      <c r="D355" s="349" t="s">
        <v>1003</v>
      </c>
      <c r="E355" s="349" t="s">
        <v>58</v>
      </c>
      <c r="F355" s="349" t="s">
        <v>58</v>
      </c>
      <c r="G355" s="349">
        <v>0</v>
      </c>
      <c r="H355" s="350" t="s">
        <v>1004</v>
      </c>
      <c r="I355" s="351" t="s">
        <v>937</v>
      </c>
      <c r="J355" s="352"/>
      <c r="K355" s="353"/>
      <c r="L355" s="349">
        <v>4994009.6963999998</v>
      </c>
      <c r="M355" s="349">
        <v>2284871.6126999999</v>
      </c>
      <c r="N355" s="349">
        <v>1638</v>
      </c>
      <c r="O355" s="349">
        <v>0</v>
      </c>
      <c r="P355" s="349">
        <v>0</v>
      </c>
      <c r="Q355" s="349">
        <v>2</v>
      </c>
      <c r="R355" s="349">
        <v>0</v>
      </c>
      <c r="S355" s="349">
        <v>0</v>
      </c>
      <c r="T355" s="349">
        <v>0</v>
      </c>
      <c r="U355" s="349">
        <v>0</v>
      </c>
      <c r="V355" s="349">
        <f t="shared" si="376"/>
        <v>0</v>
      </c>
      <c r="W355" s="349">
        <f t="shared" si="377"/>
        <v>0</v>
      </c>
      <c r="X355" s="349">
        <f t="shared" si="378"/>
        <v>4.6296296296296298E-4</v>
      </c>
      <c r="Y355" s="349">
        <f t="shared" si="379"/>
        <v>0</v>
      </c>
      <c r="Z355" s="349">
        <f t="shared" si="380"/>
        <v>0</v>
      </c>
      <c r="AA355" s="349">
        <f t="shared" si="381"/>
        <v>0</v>
      </c>
      <c r="AB355" s="349">
        <f t="shared" si="382"/>
        <v>0</v>
      </c>
      <c r="AC355" s="349" t="s">
        <v>1005</v>
      </c>
      <c r="AD355" s="349">
        <v>3</v>
      </c>
      <c r="AE355" s="349">
        <f t="shared" si="383"/>
        <v>0.30000000000000004</v>
      </c>
      <c r="AF355" s="349">
        <v>0</v>
      </c>
      <c r="AG355" s="349">
        <v>4</v>
      </c>
      <c r="AH355" s="349">
        <f t="shared" si="384"/>
        <v>4.2986111111111107E-3</v>
      </c>
      <c r="AI355" s="349">
        <f t="shared" si="385"/>
        <v>0.30476157407407412</v>
      </c>
      <c r="AJ355" s="359">
        <v>3.4660829999999998</v>
      </c>
      <c r="AK355" s="359">
        <f>+OF!$Q$26</f>
        <v>0.41451056323604712</v>
      </c>
      <c r="AL355" s="360">
        <f t="shared" si="374"/>
        <v>414.51056323604712</v>
      </c>
      <c r="AM355" s="360">
        <f>+AJ355/Caudales!$X$7*'DISTRIBUCION DE CAUDALES'!AL355</f>
        <v>105.32964938842164</v>
      </c>
      <c r="AN355" s="359">
        <f>+Caudales!$U$12*1000</f>
        <v>126.23225806451613</v>
      </c>
      <c r="AO355" s="359">
        <f>+AJ355/Caudales!$X$7*'DISTRIBUCION DE CAUDALES'!AN355</f>
        <v>32.076382757639657</v>
      </c>
      <c r="AP355" s="359">
        <f t="shared" si="375"/>
        <v>73.25326663078198</v>
      </c>
      <c r="AQ355" s="355">
        <f t="shared" si="386"/>
        <v>105.02488781434757</v>
      </c>
      <c r="AR355" s="355"/>
      <c r="AS355" s="356">
        <f t="shared" si="387"/>
        <v>0.30476157407407412</v>
      </c>
      <c r="AT355" s="357">
        <f>+AS355+AT351</f>
        <v>0.51658275462962966</v>
      </c>
      <c r="AU355" s="358">
        <f t="shared" si="388"/>
        <v>104.50830505971794</v>
      </c>
      <c r="AV355" s="349" t="str">
        <f t="shared" si="389"/>
        <v>La Fuente SI tiene sufiencie oferta para usuarios futuros</v>
      </c>
    </row>
    <row r="356" spans="1:48" s="348" customFormat="1" x14ac:dyDescent="0.2">
      <c r="A356" s="349"/>
      <c r="B356" s="349">
        <v>136</v>
      </c>
      <c r="C356" s="349" t="s">
        <v>1006</v>
      </c>
      <c r="D356" s="349" t="s">
        <v>765</v>
      </c>
      <c r="E356" s="349" t="s">
        <v>1007</v>
      </c>
      <c r="F356" s="349" t="s">
        <v>51</v>
      </c>
      <c r="G356" s="349">
        <v>5.8000000000000003E-2</v>
      </c>
      <c r="H356" s="350" t="s">
        <v>969</v>
      </c>
      <c r="I356" s="351" t="s">
        <v>937</v>
      </c>
      <c r="J356" s="352"/>
      <c r="K356" s="353"/>
      <c r="L356" s="349">
        <v>4988961.1419000002</v>
      </c>
      <c r="M356" s="349">
        <v>2283374.3903000001</v>
      </c>
      <c r="N356" s="349">
        <v>1389</v>
      </c>
      <c r="O356" s="349">
        <v>0</v>
      </c>
      <c r="P356" s="349">
        <v>0</v>
      </c>
      <c r="Q356" s="349">
        <v>0</v>
      </c>
      <c r="R356" s="349">
        <v>0</v>
      </c>
      <c r="S356" s="349">
        <v>0</v>
      </c>
      <c r="T356" s="349">
        <v>0</v>
      </c>
      <c r="U356" s="349">
        <v>0</v>
      </c>
      <c r="V356" s="349">
        <f t="shared" si="376"/>
        <v>0</v>
      </c>
      <c r="W356" s="349">
        <f t="shared" si="377"/>
        <v>0</v>
      </c>
      <c r="X356" s="349">
        <f t="shared" si="378"/>
        <v>0</v>
      </c>
      <c r="Y356" s="349">
        <f t="shared" si="379"/>
        <v>0</v>
      </c>
      <c r="Z356" s="349">
        <f t="shared" si="380"/>
        <v>0</v>
      </c>
      <c r="AA356" s="349">
        <f t="shared" si="381"/>
        <v>0</v>
      </c>
      <c r="AB356" s="349">
        <f t="shared" si="382"/>
        <v>0</v>
      </c>
      <c r="AC356" s="349" t="s">
        <v>262</v>
      </c>
      <c r="AD356" s="349">
        <v>1</v>
      </c>
      <c r="AE356" s="349">
        <f t="shared" si="383"/>
        <v>0.1</v>
      </c>
      <c r="AF356" s="349">
        <v>4</v>
      </c>
      <c r="AG356" s="349">
        <v>10</v>
      </c>
      <c r="AH356" s="349">
        <f t="shared" si="384"/>
        <v>1.934375E-2</v>
      </c>
      <c r="AI356" s="349">
        <f t="shared" si="385"/>
        <v>0.11934375</v>
      </c>
      <c r="AJ356" s="359">
        <v>17.9618</v>
      </c>
      <c r="AK356" s="359">
        <f>+OF!$Q$26</f>
        <v>0.41451056323604712</v>
      </c>
      <c r="AL356" s="360">
        <f t="shared" si="374"/>
        <v>414.51056323604712</v>
      </c>
      <c r="AM356" s="360">
        <f>+AJ356/Caudales!$X$7*'DISTRIBUCION DE CAUDALES'!AL356</f>
        <v>545.83519678696439</v>
      </c>
      <c r="AN356" s="359">
        <f>+Caudales!$U$12*1000</f>
        <v>126.23225806451613</v>
      </c>
      <c r="AO356" s="359">
        <f>+AJ356/Caudales!$X$7*'DISTRIBUCION DE CAUDALES'!AN356</f>
        <v>166.22497840247104</v>
      </c>
      <c r="AP356" s="359">
        <f t="shared" si="375"/>
        <v>379.61021838449335</v>
      </c>
      <c r="AQ356" s="355">
        <f t="shared" si="386"/>
        <v>545.7771967869644</v>
      </c>
      <c r="AR356" s="355"/>
      <c r="AS356" s="356">
        <f t="shared" si="387"/>
        <v>5.8000000000000003E-2</v>
      </c>
      <c r="AT356" s="357">
        <f>+AS356+AT335</f>
        <v>7.5999999999999998E-2</v>
      </c>
      <c r="AU356" s="358">
        <f t="shared" si="388"/>
        <v>545.70119678696437</v>
      </c>
      <c r="AV356" s="349" t="str">
        <f t="shared" si="389"/>
        <v>La Fuente SI tiene sufiencie oferta para usuarios futuros</v>
      </c>
    </row>
    <row r="357" spans="1:48" s="348" customFormat="1" x14ac:dyDescent="0.2">
      <c r="A357" s="349"/>
      <c r="B357" s="349">
        <v>138</v>
      </c>
      <c r="C357" s="349" t="s">
        <v>565</v>
      </c>
      <c r="D357" s="349" t="s">
        <v>1008</v>
      </c>
      <c r="E357" s="349" t="s">
        <v>567</v>
      </c>
      <c r="F357" s="349" t="s">
        <v>1009</v>
      </c>
      <c r="G357" s="349">
        <v>4.2999999999999997E-2</v>
      </c>
      <c r="H357" s="350" t="s">
        <v>969</v>
      </c>
      <c r="I357" s="351" t="s">
        <v>937</v>
      </c>
      <c r="J357" s="352"/>
      <c r="K357" s="353"/>
      <c r="L357" s="349">
        <v>4989392.3115999997</v>
      </c>
      <c r="M357" s="349">
        <v>2283567.6302</v>
      </c>
      <c r="N357" s="349">
        <v>1444.88</v>
      </c>
      <c r="O357" s="349">
        <v>0</v>
      </c>
      <c r="P357" s="349">
        <v>0</v>
      </c>
      <c r="Q357" s="349">
        <v>0</v>
      </c>
      <c r="R357" s="349">
        <v>0</v>
      </c>
      <c r="S357" s="349">
        <v>0</v>
      </c>
      <c r="T357" s="349">
        <v>0</v>
      </c>
      <c r="U357" s="349">
        <v>0</v>
      </c>
      <c r="V357" s="349">
        <f t="shared" si="376"/>
        <v>0</v>
      </c>
      <c r="W357" s="349">
        <f t="shared" si="377"/>
        <v>0</v>
      </c>
      <c r="X357" s="349">
        <f t="shared" si="378"/>
        <v>0</v>
      </c>
      <c r="Y357" s="349">
        <f t="shared" si="379"/>
        <v>0</v>
      </c>
      <c r="Z357" s="349">
        <f t="shared" si="380"/>
        <v>0</v>
      </c>
      <c r="AA357" s="349">
        <f t="shared" si="381"/>
        <v>0</v>
      </c>
      <c r="AB357" s="349">
        <f t="shared" si="382"/>
        <v>0</v>
      </c>
      <c r="AC357" s="349" t="s">
        <v>262</v>
      </c>
      <c r="AD357" s="349">
        <v>2.2999999999999998</v>
      </c>
      <c r="AE357" s="349">
        <f t="shared" si="383"/>
        <v>0.22999999999999998</v>
      </c>
      <c r="AF357" s="349">
        <v>2</v>
      </c>
      <c r="AG357" s="349">
        <v>5</v>
      </c>
      <c r="AH357" s="349">
        <f t="shared" si="384"/>
        <v>9.6718749999999999E-3</v>
      </c>
      <c r="AI357" s="349">
        <f t="shared" si="385"/>
        <v>0.23967187499999998</v>
      </c>
      <c r="AJ357" s="359">
        <v>17.9618</v>
      </c>
      <c r="AK357" s="359">
        <f>+OF!$Q$26</f>
        <v>0.41451056323604712</v>
      </c>
      <c r="AL357" s="360">
        <f t="shared" si="374"/>
        <v>414.51056323604712</v>
      </c>
      <c r="AM357" s="360">
        <f>+AJ357/Caudales!$X$7*'DISTRIBUCION DE CAUDALES'!AL357</f>
        <v>545.83519678696439</v>
      </c>
      <c r="AN357" s="359">
        <f>+Caudales!$U$12*1000</f>
        <v>126.23225806451613</v>
      </c>
      <c r="AO357" s="359">
        <f>+AJ357/Caudales!$X$7*'DISTRIBUCION DE CAUDALES'!AN357</f>
        <v>166.22497840247104</v>
      </c>
      <c r="AP357" s="359">
        <f t="shared" si="375"/>
        <v>379.61021838449335</v>
      </c>
      <c r="AQ357" s="355">
        <f t="shared" si="386"/>
        <v>545.79219678696438</v>
      </c>
      <c r="AR357" s="355"/>
      <c r="AS357" s="356">
        <f t="shared" si="387"/>
        <v>4.2999999999999997E-2</v>
      </c>
      <c r="AT357" s="357">
        <f>+AS357+AT356</f>
        <v>0.11899999999999999</v>
      </c>
      <c r="AU357" s="358">
        <f t="shared" si="388"/>
        <v>545.67319678696435</v>
      </c>
      <c r="AV357" s="349" t="str">
        <f t="shared" si="389"/>
        <v>La Fuente SI tiene sufiencie oferta para usuarios futuros</v>
      </c>
    </row>
    <row r="358" spans="1:48" s="348" customFormat="1" x14ac:dyDescent="0.2">
      <c r="A358" s="349"/>
      <c r="B358" s="349">
        <v>139</v>
      </c>
      <c r="C358" s="349" t="s">
        <v>1010</v>
      </c>
      <c r="D358" s="349" t="s">
        <v>1011</v>
      </c>
      <c r="E358" s="349" t="s">
        <v>1012</v>
      </c>
      <c r="F358" s="349" t="s">
        <v>1009</v>
      </c>
      <c r="G358" s="349">
        <v>4.9000000000000002E-2</v>
      </c>
      <c r="H358" s="350" t="s">
        <v>969</v>
      </c>
      <c r="I358" s="351" t="s">
        <v>937</v>
      </c>
      <c r="J358" s="352"/>
      <c r="K358" s="353"/>
      <c r="L358" s="349">
        <v>4989392.3115999997</v>
      </c>
      <c r="M358" s="349">
        <v>2283567.6302</v>
      </c>
      <c r="N358" s="349">
        <v>1444.88</v>
      </c>
      <c r="O358" s="349">
        <v>0</v>
      </c>
      <c r="P358" s="349">
        <v>0</v>
      </c>
      <c r="Q358" s="349">
        <v>0</v>
      </c>
      <c r="R358" s="349">
        <v>0</v>
      </c>
      <c r="S358" s="349">
        <v>0</v>
      </c>
      <c r="T358" s="349">
        <v>0</v>
      </c>
      <c r="U358" s="349">
        <v>0</v>
      </c>
      <c r="V358" s="349">
        <f t="shared" si="376"/>
        <v>0</v>
      </c>
      <c r="W358" s="349">
        <f t="shared" si="377"/>
        <v>0</v>
      </c>
      <c r="X358" s="349">
        <f t="shared" si="378"/>
        <v>0</v>
      </c>
      <c r="Y358" s="349">
        <f t="shared" si="379"/>
        <v>0</v>
      </c>
      <c r="Z358" s="349">
        <f t="shared" si="380"/>
        <v>0</v>
      </c>
      <c r="AA358" s="349">
        <f t="shared" si="381"/>
        <v>0</v>
      </c>
      <c r="AB358" s="349">
        <f t="shared" si="382"/>
        <v>0</v>
      </c>
      <c r="AC358" s="349" t="s">
        <v>1013</v>
      </c>
      <c r="AD358" s="349">
        <v>2</v>
      </c>
      <c r="AE358" s="349">
        <f t="shared" si="383"/>
        <v>0.2</v>
      </c>
      <c r="AF358" s="349">
        <v>1</v>
      </c>
      <c r="AG358" s="349">
        <v>10</v>
      </c>
      <c r="AH358" s="349">
        <f t="shared" si="384"/>
        <v>1.2895833333333332E-2</v>
      </c>
      <c r="AI358" s="349">
        <f t="shared" si="385"/>
        <v>0.21289583333333334</v>
      </c>
      <c r="AJ358" s="349">
        <v>17.9618</v>
      </c>
      <c r="AK358" s="349">
        <f>+OF!$Q$26</f>
        <v>0.41451056323604712</v>
      </c>
      <c r="AL358" s="354">
        <f t="shared" si="374"/>
        <v>414.51056323604712</v>
      </c>
      <c r="AM358" s="354">
        <f>+AJ358/Caudales!$X$7*'DISTRIBUCION DE CAUDALES'!AL358</f>
        <v>545.83519678696439</v>
      </c>
      <c r="AN358" s="349">
        <f>+Caudales!$U$12*1000</f>
        <v>126.23225806451613</v>
      </c>
      <c r="AO358" s="349">
        <f>+AJ358/Caudales!$X$7*'DISTRIBUCION DE CAUDALES'!AN358</f>
        <v>166.22497840247104</v>
      </c>
      <c r="AP358" s="349">
        <f t="shared" si="375"/>
        <v>379.61021838449335</v>
      </c>
      <c r="AQ358" s="355">
        <f t="shared" si="386"/>
        <v>545.78619678696441</v>
      </c>
      <c r="AR358" s="355"/>
      <c r="AS358" s="356">
        <f t="shared" si="387"/>
        <v>4.9000000000000002E-2</v>
      </c>
      <c r="AT358" s="357">
        <f>+AS358+AT357</f>
        <v>0.16799999999999998</v>
      </c>
      <c r="AU358" s="358">
        <f t="shared" si="388"/>
        <v>545.6181967869644</v>
      </c>
      <c r="AV358" s="349" t="str">
        <f t="shared" si="389"/>
        <v>La Fuente SI tiene sufiencie oferta para usuarios futuros</v>
      </c>
    </row>
    <row r="359" spans="1:48" s="348" customFormat="1" x14ac:dyDescent="0.2">
      <c r="A359" s="349"/>
      <c r="B359" s="349">
        <v>140</v>
      </c>
      <c r="C359" s="349" t="s">
        <v>1014</v>
      </c>
      <c r="D359" s="349" t="s">
        <v>1015</v>
      </c>
      <c r="E359" s="349" t="s">
        <v>1016</v>
      </c>
      <c r="F359" s="349" t="s">
        <v>1017</v>
      </c>
      <c r="G359" s="349">
        <v>3.3000000000000002E-2</v>
      </c>
      <c r="H359" s="350" t="s">
        <v>969</v>
      </c>
      <c r="I359" s="351" t="s">
        <v>937</v>
      </c>
      <c r="J359" s="352"/>
      <c r="K359" s="353"/>
      <c r="L359" s="349">
        <v>4989392.3115999997</v>
      </c>
      <c r="M359" s="349">
        <v>2283567.6302</v>
      </c>
      <c r="N359" s="349">
        <v>1444.88</v>
      </c>
      <c r="O359" s="349">
        <v>0</v>
      </c>
      <c r="P359" s="349">
        <v>0</v>
      </c>
      <c r="Q359" s="349">
        <v>0</v>
      </c>
      <c r="R359" s="349">
        <v>0</v>
      </c>
      <c r="S359" s="349">
        <v>0</v>
      </c>
      <c r="T359" s="349">
        <v>0</v>
      </c>
      <c r="U359" s="349">
        <v>0</v>
      </c>
      <c r="V359" s="349">
        <f t="shared" si="376"/>
        <v>0</v>
      </c>
      <c r="W359" s="349">
        <f t="shared" si="377"/>
        <v>0</v>
      </c>
      <c r="X359" s="349">
        <f t="shared" si="378"/>
        <v>0</v>
      </c>
      <c r="Y359" s="349">
        <f t="shared" si="379"/>
        <v>0</v>
      </c>
      <c r="Z359" s="349">
        <f t="shared" si="380"/>
        <v>0</v>
      </c>
      <c r="AA359" s="349">
        <f t="shared" si="381"/>
        <v>0</v>
      </c>
      <c r="AB359" s="349">
        <f t="shared" si="382"/>
        <v>0</v>
      </c>
      <c r="AC359" s="349" t="s">
        <v>262</v>
      </c>
      <c r="AD359" s="349">
        <v>1.7</v>
      </c>
      <c r="AE359" s="349">
        <f t="shared" si="383"/>
        <v>0.17</v>
      </c>
      <c r="AF359" s="349">
        <v>7</v>
      </c>
      <c r="AG359" s="349">
        <v>15</v>
      </c>
      <c r="AH359" s="349">
        <f t="shared" si="384"/>
        <v>3.116493055555555E-2</v>
      </c>
      <c r="AI359" s="349">
        <f t="shared" si="385"/>
        <v>0.20116493055555557</v>
      </c>
      <c r="AJ359" s="349">
        <v>17.9618</v>
      </c>
      <c r="AK359" s="349">
        <f>+OF!$Q$26</f>
        <v>0.41451056323604712</v>
      </c>
      <c r="AL359" s="354">
        <f t="shared" si="374"/>
        <v>414.51056323604712</v>
      </c>
      <c r="AM359" s="354">
        <f>+AJ359/Caudales!$X$7*'DISTRIBUCION DE CAUDALES'!AL359</f>
        <v>545.83519678696439</v>
      </c>
      <c r="AN359" s="349">
        <f>+Caudales!$U$12*1000</f>
        <v>126.23225806451613</v>
      </c>
      <c r="AO359" s="349">
        <f>+AJ359/Caudales!$X$7*'DISTRIBUCION DE CAUDALES'!AN359</f>
        <v>166.22497840247104</v>
      </c>
      <c r="AP359" s="349">
        <f t="shared" si="375"/>
        <v>379.61021838449335</v>
      </c>
      <c r="AQ359" s="355">
        <f t="shared" si="386"/>
        <v>545.80219678696437</v>
      </c>
      <c r="AR359" s="355"/>
      <c r="AS359" s="356">
        <f t="shared" si="387"/>
        <v>3.3000000000000002E-2</v>
      </c>
      <c r="AT359" s="357">
        <f>+AS359+AT358</f>
        <v>0.20099999999999998</v>
      </c>
      <c r="AU359" s="358">
        <f t="shared" si="388"/>
        <v>545.60119678696435</v>
      </c>
      <c r="AV359" s="349" t="str">
        <f t="shared" si="389"/>
        <v>La Fuente SI tiene sufiencie oferta para usuarios futuros</v>
      </c>
    </row>
    <row r="360" spans="1:48" s="348" customFormat="1" x14ac:dyDescent="0.2">
      <c r="A360" s="349"/>
      <c r="B360" s="349">
        <v>141</v>
      </c>
      <c r="C360" s="349" t="s">
        <v>1018</v>
      </c>
      <c r="D360" s="349" t="s">
        <v>1019</v>
      </c>
      <c r="E360" s="349" t="s">
        <v>1020</v>
      </c>
      <c r="F360" s="349" t="s">
        <v>726</v>
      </c>
      <c r="G360" s="349">
        <v>0.246</v>
      </c>
      <c r="H360" s="350" t="s">
        <v>969</v>
      </c>
      <c r="I360" s="351" t="s">
        <v>937</v>
      </c>
      <c r="J360" s="352"/>
      <c r="K360" s="353"/>
      <c r="L360" s="349">
        <v>4989889.1173999999</v>
      </c>
      <c r="M360" s="349">
        <v>2283904.1129000001</v>
      </c>
      <c r="N360" s="349">
        <v>1458.93</v>
      </c>
      <c r="O360" s="349">
        <v>0</v>
      </c>
      <c r="P360" s="349">
        <v>0</v>
      </c>
      <c r="Q360" s="349">
        <v>0</v>
      </c>
      <c r="R360" s="349">
        <v>0</v>
      </c>
      <c r="S360" s="349">
        <v>0</v>
      </c>
      <c r="T360" s="349">
        <v>0</v>
      </c>
      <c r="U360" s="349">
        <v>0</v>
      </c>
      <c r="V360" s="349">
        <f t="shared" si="376"/>
        <v>0</v>
      </c>
      <c r="W360" s="349">
        <f t="shared" si="377"/>
        <v>0</v>
      </c>
      <c r="X360" s="349">
        <f t="shared" si="378"/>
        <v>0</v>
      </c>
      <c r="Y360" s="349">
        <f t="shared" si="379"/>
        <v>0</v>
      </c>
      <c r="Z360" s="349">
        <f t="shared" si="380"/>
        <v>0</v>
      </c>
      <c r="AA360" s="349">
        <f t="shared" si="381"/>
        <v>0</v>
      </c>
      <c r="AB360" s="349">
        <f t="shared" si="382"/>
        <v>0</v>
      </c>
      <c r="AC360" s="349" t="s">
        <v>1021</v>
      </c>
      <c r="AD360" s="349">
        <v>3</v>
      </c>
      <c r="AE360" s="349">
        <f t="shared" si="383"/>
        <v>0.30000000000000004</v>
      </c>
      <c r="AF360" s="349">
        <v>4</v>
      </c>
      <c r="AG360" s="349">
        <v>4</v>
      </c>
      <c r="AH360" s="349">
        <f t="shared" si="384"/>
        <v>1.2895833333333332E-2</v>
      </c>
      <c r="AI360" s="349">
        <f t="shared" si="385"/>
        <v>0.31289583333333337</v>
      </c>
      <c r="AJ360" s="349">
        <v>16.224060000000001</v>
      </c>
      <c r="AK360" s="349">
        <f>+OF!$Q$26</f>
        <v>0.41451056323604712</v>
      </c>
      <c r="AL360" s="354">
        <f t="shared" si="374"/>
        <v>414.51056323604712</v>
      </c>
      <c r="AM360" s="354">
        <f>+AJ360/Caudales!$X$7*'DISTRIBUCION DE CAUDALES'!AL360</f>
        <v>493.02759093094897</v>
      </c>
      <c r="AN360" s="349">
        <f>+Caudales!$U$12*1000</f>
        <v>126.23225806451613</v>
      </c>
      <c r="AO360" s="349">
        <f>+AJ360/Caudales!$X$7*'DISTRIBUCION DE CAUDALES'!AN360</f>
        <v>150.14330540927941</v>
      </c>
      <c r="AP360" s="349">
        <f t="shared" si="375"/>
        <v>342.88428552166954</v>
      </c>
      <c r="AQ360" s="355">
        <f t="shared" si="386"/>
        <v>492.78159093094899</v>
      </c>
      <c r="AR360" s="355"/>
      <c r="AS360" s="356">
        <f t="shared" si="387"/>
        <v>0.246</v>
      </c>
      <c r="AT360" s="357">
        <f>+AS360+AT384+AT419+AT415</f>
        <v>10.386887731481483</v>
      </c>
      <c r="AU360" s="358">
        <f t="shared" si="388"/>
        <v>482.39470319946753</v>
      </c>
      <c r="AV360" s="349" t="str">
        <f t="shared" si="389"/>
        <v>La Fuente SI tiene sufiencie oferta para usuarios futuros</v>
      </c>
    </row>
    <row r="361" spans="1:48" s="348" customFormat="1" x14ac:dyDescent="0.2">
      <c r="A361" s="349"/>
      <c r="B361" s="349">
        <v>142</v>
      </c>
      <c r="C361" s="349" t="s">
        <v>1022</v>
      </c>
      <c r="D361" s="349" t="s">
        <v>547</v>
      </c>
      <c r="E361" s="349" t="s">
        <v>1023</v>
      </c>
      <c r="F361" s="349" t="s">
        <v>113</v>
      </c>
      <c r="G361" s="349">
        <v>0</v>
      </c>
      <c r="H361" s="350" t="s">
        <v>969</v>
      </c>
      <c r="I361" s="351" t="s">
        <v>937</v>
      </c>
      <c r="J361" s="352"/>
      <c r="K361" s="353"/>
      <c r="L361" s="349">
        <v>4989889.1173999999</v>
      </c>
      <c r="M361" s="349">
        <v>2283904.1129000001</v>
      </c>
      <c r="N361" s="349">
        <v>1458.93</v>
      </c>
      <c r="O361" s="349">
        <v>0</v>
      </c>
      <c r="P361" s="349">
        <v>0</v>
      </c>
      <c r="Q361" s="349">
        <v>0</v>
      </c>
      <c r="R361" s="349">
        <v>0</v>
      </c>
      <c r="S361" s="349">
        <v>0</v>
      </c>
      <c r="T361" s="349">
        <v>0</v>
      </c>
      <c r="U361" s="349">
        <v>0</v>
      </c>
      <c r="V361" s="349">
        <f t="shared" si="376"/>
        <v>0</v>
      </c>
      <c r="W361" s="349">
        <f t="shared" si="377"/>
        <v>0</v>
      </c>
      <c r="X361" s="349">
        <f t="shared" si="378"/>
        <v>0</v>
      </c>
      <c r="Y361" s="349">
        <f t="shared" si="379"/>
        <v>0</v>
      </c>
      <c r="Z361" s="349">
        <f t="shared" si="380"/>
        <v>0</v>
      </c>
      <c r="AA361" s="349">
        <f t="shared" si="381"/>
        <v>0</v>
      </c>
      <c r="AB361" s="349">
        <f t="shared" si="382"/>
        <v>0</v>
      </c>
      <c r="AC361" s="349" t="s">
        <v>1024</v>
      </c>
      <c r="AD361" s="349">
        <v>1</v>
      </c>
      <c r="AE361" s="349">
        <f t="shared" si="383"/>
        <v>0.1</v>
      </c>
      <c r="AF361" s="349">
        <v>2</v>
      </c>
      <c r="AG361" s="349">
        <v>3</v>
      </c>
      <c r="AH361" s="349">
        <f t="shared" si="384"/>
        <v>7.5225694444444437E-3</v>
      </c>
      <c r="AI361" s="349">
        <f t="shared" si="385"/>
        <v>0.10752256944444445</v>
      </c>
      <c r="AJ361" s="349">
        <v>16.224060000000001</v>
      </c>
      <c r="AK361" s="349">
        <f>+OF!$Q$26</f>
        <v>0.41451056323604712</v>
      </c>
      <c r="AL361" s="354">
        <f t="shared" si="374"/>
        <v>414.51056323604712</v>
      </c>
      <c r="AM361" s="354">
        <f>+AJ361/Caudales!$X$7*'DISTRIBUCION DE CAUDALES'!AL361</f>
        <v>493.02759093094897</v>
      </c>
      <c r="AN361" s="349">
        <f>+Caudales!$U$12*1000</f>
        <v>126.23225806451613</v>
      </c>
      <c r="AO361" s="349">
        <f>+AJ361/Caudales!$X$7*'DISTRIBUCION DE CAUDALES'!AN361</f>
        <v>150.14330540927941</v>
      </c>
      <c r="AP361" s="349">
        <f t="shared" si="375"/>
        <v>342.88428552166954</v>
      </c>
      <c r="AQ361" s="355">
        <f t="shared" si="386"/>
        <v>492.92006836150455</v>
      </c>
      <c r="AR361" s="355"/>
      <c r="AS361" s="356">
        <f t="shared" si="387"/>
        <v>0.10752256944444445</v>
      </c>
      <c r="AT361" s="357">
        <f>+AS361+AT360</f>
        <v>10.494410300925928</v>
      </c>
      <c r="AU361" s="358">
        <f t="shared" si="388"/>
        <v>482.4256580605786</v>
      </c>
      <c r="AV361" s="349" t="str">
        <f t="shared" si="389"/>
        <v>La Fuente SI tiene sufiencie oferta para usuarios futuros</v>
      </c>
    </row>
    <row r="362" spans="1:48" s="348" customFormat="1" x14ac:dyDescent="0.2">
      <c r="A362" s="349"/>
      <c r="B362" s="349">
        <v>146</v>
      </c>
      <c r="C362" s="349" t="s">
        <v>1025</v>
      </c>
      <c r="D362" s="349" t="s">
        <v>1026</v>
      </c>
      <c r="E362" s="349" t="s">
        <v>1027</v>
      </c>
      <c r="F362" s="349" t="s">
        <v>113</v>
      </c>
      <c r="G362" s="349">
        <v>0</v>
      </c>
      <c r="H362" s="350" t="s">
        <v>969</v>
      </c>
      <c r="I362" s="351" t="s">
        <v>937</v>
      </c>
      <c r="J362" s="352"/>
      <c r="K362" s="353"/>
      <c r="L362" s="349">
        <v>4989889.1173999999</v>
      </c>
      <c r="M362" s="349">
        <v>2283904.1129000001</v>
      </c>
      <c r="N362" s="349">
        <v>1488.93</v>
      </c>
      <c r="O362" s="349">
        <v>0</v>
      </c>
      <c r="P362" s="349">
        <v>0</v>
      </c>
      <c r="Q362" s="349">
        <v>0</v>
      </c>
      <c r="R362" s="349">
        <v>0</v>
      </c>
      <c r="S362" s="349">
        <v>0</v>
      </c>
      <c r="T362" s="349">
        <v>0</v>
      </c>
      <c r="U362" s="349">
        <v>0</v>
      </c>
      <c r="V362" s="349">
        <f t="shared" si="376"/>
        <v>0</v>
      </c>
      <c r="W362" s="349">
        <f t="shared" si="377"/>
        <v>0</v>
      </c>
      <c r="X362" s="349">
        <f t="shared" si="378"/>
        <v>0</v>
      </c>
      <c r="Y362" s="349">
        <f t="shared" si="379"/>
        <v>0</v>
      </c>
      <c r="Z362" s="349">
        <f t="shared" si="380"/>
        <v>0</v>
      </c>
      <c r="AA362" s="349">
        <f t="shared" si="381"/>
        <v>0</v>
      </c>
      <c r="AB362" s="349">
        <f t="shared" si="382"/>
        <v>0</v>
      </c>
      <c r="AC362" s="349" t="s">
        <v>1028</v>
      </c>
      <c r="AD362" s="349">
        <v>2.5</v>
      </c>
      <c r="AE362" s="349">
        <f t="shared" si="383"/>
        <v>0.25</v>
      </c>
      <c r="AF362" s="349">
        <v>2</v>
      </c>
      <c r="AG362" s="349">
        <v>6</v>
      </c>
      <c r="AH362" s="349">
        <f t="shared" si="384"/>
        <v>1.0746527777777778E-2</v>
      </c>
      <c r="AI362" s="349">
        <f t="shared" si="385"/>
        <v>0.26074652777777779</v>
      </c>
      <c r="AJ362" s="349">
        <v>16.224060000000001</v>
      </c>
      <c r="AK362" s="349">
        <f>+OF!$Q$26</f>
        <v>0.41451056323604712</v>
      </c>
      <c r="AL362" s="354">
        <f t="shared" si="374"/>
        <v>414.51056323604712</v>
      </c>
      <c r="AM362" s="354">
        <f>+AJ362/Caudales!$X$7*'DISTRIBUCION DE CAUDALES'!AL362</f>
        <v>493.02759093094897</v>
      </c>
      <c r="AN362" s="349">
        <f>+Caudales!$U$12*1000</f>
        <v>126.23225806451613</v>
      </c>
      <c r="AO362" s="349">
        <f>+AJ362/Caudales!$X$7*'DISTRIBUCION DE CAUDALES'!AN362</f>
        <v>150.14330540927941</v>
      </c>
      <c r="AP362" s="349">
        <f t="shared" si="375"/>
        <v>342.88428552166954</v>
      </c>
      <c r="AQ362" s="355">
        <f t="shared" si="386"/>
        <v>492.76684440317121</v>
      </c>
      <c r="AR362" s="355"/>
      <c r="AS362" s="356">
        <f t="shared" si="387"/>
        <v>0.26074652777777779</v>
      </c>
      <c r="AT362" s="357">
        <f>+AS362+AT361</f>
        <v>10.755156828703706</v>
      </c>
      <c r="AU362" s="358">
        <f t="shared" si="388"/>
        <v>482.01168757446749</v>
      </c>
      <c r="AV362" s="349" t="str">
        <f t="shared" si="389"/>
        <v>La Fuente SI tiene sufiencie oferta para usuarios futuros</v>
      </c>
    </row>
    <row r="363" spans="1:48" s="348" customFormat="1" x14ac:dyDescent="0.2">
      <c r="A363" s="349"/>
      <c r="B363" s="349">
        <v>150</v>
      </c>
      <c r="C363" s="349" t="s">
        <v>1029</v>
      </c>
      <c r="D363" s="349" t="s">
        <v>1030</v>
      </c>
      <c r="E363" s="349" t="s">
        <v>1031</v>
      </c>
      <c r="F363" s="349" t="s">
        <v>1032</v>
      </c>
      <c r="G363" s="349">
        <v>0.48799999999999999</v>
      </c>
      <c r="H363" s="350" t="s">
        <v>969</v>
      </c>
      <c r="I363" s="351" t="s">
        <v>937</v>
      </c>
      <c r="J363" s="352"/>
      <c r="K363" s="353"/>
      <c r="L363" s="349">
        <v>4989889.1173999999</v>
      </c>
      <c r="M363" s="349">
        <v>2283904.1129000001</v>
      </c>
      <c r="N363" s="349">
        <v>1458.93</v>
      </c>
      <c r="O363" s="349">
        <v>0</v>
      </c>
      <c r="P363" s="349">
        <v>0</v>
      </c>
      <c r="Q363" s="349">
        <v>0</v>
      </c>
      <c r="R363" s="349">
        <v>0</v>
      </c>
      <c r="S363" s="349">
        <v>0</v>
      </c>
      <c r="T363" s="349">
        <v>120</v>
      </c>
      <c r="U363" s="349">
        <v>2000</v>
      </c>
      <c r="V363" s="349">
        <f t="shared" si="376"/>
        <v>0</v>
      </c>
      <c r="W363" s="349">
        <f t="shared" si="377"/>
        <v>0</v>
      </c>
      <c r="X363" s="349">
        <f t="shared" si="378"/>
        <v>0</v>
      </c>
      <c r="Y363" s="349">
        <f t="shared" si="379"/>
        <v>0</v>
      </c>
      <c r="Z363" s="349">
        <f t="shared" si="380"/>
        <v>0</v>
      </c>
      <c r="AA363" s="349">
        <f t="shared" si="381"/>
        <v>3.3333333333333331E-3</v>
      </c>
      <c r="AB363" s="349">
        <f t="shared" si="382"/>
        <v>5.5555555555555552E-2</v>
      </c>
      <c r="AC363" s="349" t="s">
        <v>1033</v>
      </c>
      <c r="AD363" s="349">
        <v>3.2</v>
      </c>
      <c r="AE363" s="349">
        <f t="shared" si="383"/>
        <v>0.32000000000000006</v>
      </c>
      <c r="AF363" s="349">
        <v>15</v>
      </c>
      <c r="AG363" s="349">
        <v>25</v>
      </c>
      <c r="AH363" s="349">
        <f t="shared" si="384"/>
        <v>5.9105902777777775E-2</v>
      </c>
      <c r="AI363" s="349">
        <f t="shared" si="385"/>
        <v>0.43799479166666672</v>
      </c>
      <c r="AJ363" s="349">
        <v>16.224060000000001</v>
      </c>
      <c r="AK363" s="349">
        <f>+OF!$Q$26</f>
        <v>0.41451056323604712</v>
      </c>
      <c r="AL363" s="354">
        <f t="shared" si="374"/>
        <v>414.51056323604712</v>
      </c>
      <c r="AM363" s="354">
        <f>+AJ363/Caudales!$X$7*'DISTRIBUCION DE CAUDALES'!AL363</f>
        <v>493.02759093094897</v>
      </c>
      <c r="AN363" s="349">
        <f>+Caudales!$U$12*1000</f>
        <v>126.23225806451613</v>
      </c>
      <c r="AO363" s="349">
        <f>+AJ363/Caudales!$X$7*'DISTRIBUCION DE CAUDALES'!AN363</f>
        <v>150.14330540927941</v>
      </c>
      <c r="AP363" s="349">
        <f t="shared" si="375"/>
        <v>342.88428552166954</v>
      </c>
      <c r="AQ363" s="355">
        <f t="shared" si="386"/>
        <v>492.58959613928232</v>
      </c>
      <c r="AR363" s="355"/>
      <c r="AS363" s="356">
        <f t="shared" si="387"/>
        <v>0.43799479166666672</v>
      </c>
      <c r="AT363" s="357">
        <f>+AS363+AT362</f>
        <v>11.193151620370372</v>
      </c>
      <c r="AU363" s="358">
        <f t="shared" si="388"/>
        <v>481.39644451891195</v>
      </c>
      <c r="AV363" s="349" t="str">
        <f t="shared" si="389"/>
        <v>La Fuente SI tiene sufiencie oferta para usuarios futuros</v>
      </c>
    </row>
    <row r="364" spans="1:48" s="348" customFormat="1" x14ac:dyDescent="0.2">
      <c r="A364" s="349"/>
      <c r="B364" s="349">
        <v>151</v>
      </c>
      <c r="C364" s="349" t="s">
        <v>1034</v>
      </c>
      <c r="D364" s="349" t="s">
        <v>1035</v>
      </c>
      <c r="E364" s="349" t="s">
        <v>1036</v>
      </c>
      <c r="F364" s="349" t="s">
        <v>113</v>
      </c>
      <c r="G364" s="349">
        <v>0</v>
      </c>
      <c r="H364" s="350" t="s">
        <v>969</v>
      </c>
      <c r="I364" s="351" t="s">
        <v>937</v>
      </c>
      <c r="J364" s="352"/>
      <c r="K364" s="353"/>
      <c r="L364" s="349">
        <v>4989889.1173999999</v>
      </c>
      <c r="M364" s="349">
        <v>2283904.1129000001</v>
      </c>
      <c r="N364" s="349">
        <v>1458.93</v>
      </c>
      <c r="O364" s="349">
        <v>0</v>
      </c>
      <c r="P364" s="349">
        <v>0</v>
      </c>
      <c r="Q364" s="349">
        <v>0</v>
      </c>
      <c r="R364" s="349">
        <v>0</v>
      </c>
      <c r="S364" s="349">
        <v>0</v>
      </c>
      <c r="T364" s="349">
        <v>18000</v>
      </c>
      <c r="U364" s="349">
        <v>2000</v>
      </c>
      <c r="V364" s="349">
        <f t="shared" si="376"/>
        <v>0</v>
      </c>
      <c r="W364" s="349">
        <f t="shared" si="377"/>
        <v>0</v>
      </c>
      <c r="X364" s="349">
        <f t="shared" si="378"/>
        <v>0</v>
      </c>
      <c r="Y364" s="349">
        <f t="shared" si="379"/>
        <v>0</v>
      </c>
      <c r="Z364" s="349">
        <f t="shared" si="380"/>
        <v>0</v>
      </c>
      <c r="AA364" s="349">
        <f t="shared" si="381"/>
        <v>0.49999999999999994</v>
      </c>
      <c r="AB364" s="349">
        <f t="shared" si="382"/>
        <v>5.5555555555555552E-2</v>
      </c>
      <c r="AC364" s="349" t="s">
        <v>58</v>
      </c>
      <c r="AD364" s="349">
        <v>0</v>
      </c>
      <c r="AE364" s="349">
        <f t="shared" si="383"/>
        <v>0</v>
      </c>
      <c r="AF364" s="349">
        <v>7</v>
      </c>
      <c r="AG364" s="349">
        <v>10</v>
      </c>
      <c r="AH364" s="349">
        <f t="shared" si="384"/>
        <v>2.5791666666666664E-2</v>
      </c>
      <c r="AI364" s="349">
        <f t="shared" si="385"/>
        <v>0.58134722222222213</v>
      </c>
      <c r="AJ364" s="349">
        <v>16.224060000000001</v>
      </c>
      <c r="AK364" s="349">
        <f>+OF!$Q$26</f>
        <v>0.41451056323604712</v>
      </c>
      <c r="AL364" s="354">
        <f t="shared" si="374"/>
        <v>414.51056323604712</v>
      </c>
      <c r="AM364" s="354">
        <f>+AJ364/Caudales!$X$7*'DISTRIBUCION DE CAUDALES'!AL364</f>
        <v>493.02759093094897</v>
      </c>
      <c r="AN364" s="349">
        <f>+Caudales!$U$12*1000</f>
        <v>126.23225806451613</v>
      </c>
      <c r="AO364" s="349">
        <f>+AJ364/Caudales!$X$7*'DISTRIBUCION DE CAUDALES'!AN364</f>
        <v>150.14330540927941</v>
      </c>
      <c r="AP364" s="349">
        <f t="shared" si="375"/>
        <v>342.88428552166954</v>
      </c>
      <c r="AQ364" s="355">
        <f t="shared" si="386"/>
        <v>492.44624370872674</v>
      </c>
      <c r="AR364" s="355"/>
      <c r="AS364" s="356">
        <f t="shared" si="387"/>
        <v>0.58134722222222213</v>
      </c>
      <c r="AT364" s="357">
        <f>+AS364+AT363</f>
        <v>11.774498842592594</v>
      </c>
      <c r="AU364" s="358">
        <f t="shared" si="388"/>
        <v>480.67174486613413</v>
      </c>
      <c r="AV364" s="349" t="str">
        <f t="shared" si="389"/>
        <v>La Fuente SI tiene sufiencie oferta para usuarios futuros</v>
      </c>
    </row>
    <row r="365" spans="1:48" s="348" customFormat="1" x14ac:dyDescent="0.2">
      <c r="A365" s="349"/>
      <c r="B365" s="349">
        <v>153</v>
      </c>
      <c r="C365" s="349" t="s">
        <v>1037</v>
      </c>
      <c r="D365" s="349" t="s">
        <v>1038</v>
      </c>
      <c r="E365" s="349" t="s">
        <v>1039</v>
      </c>
      <c r="F365" s="349" t="s">
        <v>113</v>
      </c>
      <c r="G365" s="349">
        <v>0</v>
      </c>
      <c r="H365" s="350" t="s">
        <v>969</v>
      </c>
      <c r="I365" s="351" t="s">
        <v>937</v>
      </c>
      <c r="J365" s="352"/>
      <c r="K365" s="353"/>
      <c r="L365" s="349">
        <v>4989392.3115999997</v>
      </c>
      <c r="M365" s="349">
        <v>2283567.6302</v>
      </c>
      <c r="N365" s="349">
        <v>1444.88</v>
      </c>
      <c r="O365" s="349">
        <v>0</v>
      </c>
      <c r="P365" s="349">
        <v>0</v>
      </c>
      <c r="Q365" s="349">
        <v>0</v>
      </c>
      <c r="R365" s="349">
        <v>0</v>
      </c>
      <c r="S365" s="349">
        <v>0</v>
      </c>
      <c r="T365" s="349">
        <v>0</v>
      </c>
      <c r="U365" s="349">
        <v>0</v>
      </c>
      <c r="V365" s="349">
        <f t="shared" si="376"/>
        <v>0</v>
      </c>
      <c r="W365" s="349">
        <f t="shared" si="377"/>
        <v>0</v>
      </c>
      <c r="X365" s="349">
        <f t="shared" si="378"/>
        <v>0</v>
      </c>
      <c r="Y365" s="349">
        <f t="shared" si="379"/>
        <v>0</v>
      </c>
      <c r="Z365" s="349">
        <f t="shared" si="380"/>
        <v>0</v>
      </c>
      <c r="AA365" s="349">
        <f t="shared" si="381"/>
        <v>0</v>
      </c>
      <c r="AB365" s="349">
        <f t="shared" si="382"/>
        <v>0</v>
      </c>
      <c r="AC365" s="349" t="s">
        <v>553</v>
      </c>
      <c r="AD365" s="349">
        <v>0</v>
      </c>
      <c r="AE365" s="349">
        <f t="shared" si="383"/>
        <v>0</v>
      </c>
      <c r="AF365" s="349">
        <v>3</v>
      </c>
      <c r="AG365" s="349">
        <v>5</v>
      </c>
      <c r="AH365" s="349">
        <f t="shared" si="384"/>
        <v>1.1821180555555555E-2</v>
      </c>
      <c r="AI365" s="349">
        <f t="shared" si="385"/>
        <v>1.1821180555555555E-2</v>
      </c>
      <c r="AJ365" s="349">
        <v>17.9618</v>
      </c>
      <c r="AK365" s="349">
        <f>+OF!$Q$26</f>
        <v>0.41451056323604712</v>
      </c>
      <c r="AL365" s="354">
        <f t="shared" si="374"/>
        <v>414.51056323604712</v>
      </c>
      <c r="AM365" s="354">
        <f>+AJ365/Caudales!$X$7*'DISTRIBUCION DE CAUDALES'!AL365</f>
        <v>545.83519678696439</v>
      </c>
      <c r="AN365" s="349">
        <f>+Caudales!$U$12*1000</f>
        <v>126.23225806451613</v>
      </c>
      <c r="AO365" s="349">
        <f>+AJ365/Caudales!$X$7*'DISTRIBUCION DE CAUDALES'!AN365</f>
        <v>166.22497840247104</v>
      </c>
      <c r="AP365" s="349">
        <f t="shared" si="375"/>
        <v>379.61021838449335</v>
      </c>
      <c r="AQ365" s="355">
        <f t="shared" ref="AQ365:AQ396" si="390">+AM365-AS365</f>
        <v>545.82337560640883</v>
      </c>
      <c r="AR365" s="355"/>
      <c r="AS365" s="356">
        <f t="shared" ref="AS365:AS396" si="391">IF(G365=0,AI365,IF(AI365&lt;G365,AI365,G365))</f>
        <v>1.1821180555555555E-2</v>
      </c>
      <c r="AT365" s="357">
        <f>+AS365+AT359</f>
        <v>0.21282118055555554</v>
      </c>
      <c r="AU365" s="358">
        <f t="shared" ref="AU365:AU396" si="392">+AQ365-AT365</f>
        <v>545.61055442585325</v>
      </c>
      <c r="AV365" s="349" t="str">
        <f t="shared" ref="AV365:AV396" si="393">IF(AU365&gt;AP365,"La Fuente SI tiene sufiencie oferta para usuarios futuros", "La Fuente NO tiene sufiencie oferta para usuarios futuros")</f>
        <v>La Fuente SI tiene sufiencie oferta para usuarios futuros</v>
      </c>
    </row>
    <row r="366" spans="1:48" s="348" customFormat="1" x14ac:dyDescent="0.2">
      <c r="A366" s="349"/>
      <c r="B366" s="349">
        <v>154</v>
      </c>
      <c r="C366" s="349" t="s">
        <v>1040</v>
      </c>
      <c r="D366" s="349" t="s">
        <v>261</v>
      </c>
      <c r="E366" s="349" t="s">
        <v>1041</v>
      </c>
      <c r="F366" s="349" t="s">
        <v>116</v>
      </c>
      <c r="G366" s="349">
        <v>0</v>
      </c>
      <c r="H366" s="350" t="s">
        <v>969</v>
      </c>
      <c r="I366" s="351" t="s">
        <v>937</v>
      </c>
      <c r="J366" s="352"/>
      <c r="K366" s="353"/>
      <c r="L366" s="349">
        <v>4989401.1402000003</v>
      </c>
      <c r="M366" s="349">
        <v>2283059.6701000002</v>
      </c>
      <c r="N366" s="349">
        <v>1446.05</v>
      </c>
      <c r="O366" s="349">
        <v>0</v>
      </c>
      <c r="P366" s="349">
        <v>0</v>
      </c>
      <c r="Q366" s="349">
        <v>0</v>
      </c>
      <c r="R366" s="349">
        <v>0</v>
      </c>
      <c r="S366" s="349">
        <v>0</v>
      </c>
      <c r="T366" s="349">
        <v>0</v>
      </c>
      <c r="U366" s="349">
        <v>0</v>
      </c>
      <c r="V366" s="349">
        <f t="shared" si="376"/>
        <v>0</v>
      </c>
      <c r="W366" s="349">
        <f t="shared" si="377"/>
        <v>0</v>
      </c>
      <c r="X366" s="349">
        <f t="shared" si="378"/>
        <v>0</v>
      </c>
      <c r="Y366" s="349">
        <f t="shared" si="379"/>
        <v>0</v>
      </c>
      <c r="Z366" s="349">
        <f t="shared" si="380"/>
        <v>0</v>
      </c>
      <c r="AA366" s="349">
        <f t="shared" si="381"/>
        <v>0</v>
      </c>
      <c r="AB366" s="349">
        <f t="shared" si="382"/>
        <v>0</v>
      </c>
      <c r="AC366" s="349" t="s">
        <v>1042</v>
      </c>
      <c r="AD366" s="349">
        <v>0.04</v>
      </c>
      <c r="AE366" s="349">
        <f t="shared" si="383"/>
        <v>4.0000000000000001E-3</v>
      </c>
      <c r="AF366" s="349">
        <v>3</v>
      </c>
      <c r="AG366" s="349">
        <v>4</v>
      </c>
      <c r="AH366" s="349">
        <f t="shared" si="384"/>
        <v>1.0746527777777778E-2</v>
      </c>
      <c r="AI366" s="349">
        <f t="shared" si="385"/>
        <v>1.4746527777777779E-2</v>
      </c>
      <c r="AJ366" s="349">
        <v>0.63678500000000005</v>
      </c>
      <c r="AK366" s="349">
        <f>+OF!$Q$26</f>
        <v>0.41451056323604712</v>
      </c>
      <c r="AL366" s="354">
        <f t="shared" si="374"/>
        <v>414.51056323604712</v>
      </c>
      <c r="AM366" s="354">
        <f>+AJ366/Caudales!$X$7*'DISTRIBUCION DE CAUDALES'!AL366</f>
        <v>19.351048658040238</v>
      </c>
      <c r="AN366" s="349">
        <f>+Caudales!$U$12*1000</f>
        <v>126.23225806451613</v>
      </c>
      <c r="AO366" s="349">
        <f>+AJ366/Caudales!$X$7*'DISTRIBUCION DE CAUDALES'!AN366</f>
        <v>5.8930381627686277</v>
      </c>
      <c r="AP366" s="349">
        <f t="shared" si="375"/>
        <v>13.45801049527161</v>
      </c>
      <c r="AQ366" s="355">
        <f t="shared" si="390"/>
        <v>19.33630213026246</v>
      </c>
      <c r="AR366" s="355"/>
      <c r="AS366" s="356">
        <f t="shared" si="391"/>
        <v>1.4746527777777779E-2</v>
      </c>
      <c r="AT366" s="357">
        <f>+AS366</f>
        <v>1.4746527777777779E-2</v>
      </c>
      <c r="AU366" s="358">
        <f t="shared" si="392"/>
        <v>19.321555602484683</v>
      </c>
      <c r="AV366" s="349" t="str">
        <f t="shared" si="393"/>
        <v>La Fuente SI tiene sufiencie oferta para usuarios futuros</v>
      </c>
    </row>
    <row r="367" spans="1:48" s="348" customFormat="1" x14ac:dyDescent="0.2">
      <c r="A367" s="349"/>
      <c r="B367" s="349">
        <v>154</v>
      </c>
      <c r="C367" s="349" t="s">
        <v>1043</v>
      </c>
      <c r="D367" s="349" t="s">
        <v>1044</v>
      </c>
      <c r="E367" s="349" t="s">
        <v>1041</v>
      </c>
      <c r="F367" s="349" t="s">
        <v>113</v>
      </c>
      <c r="G367" s="349">
        <v>0</v>
      </c>
      <c r="H367" s="350" t="s">
        <v>1045</v>
      </c>
      <c r="I367" s="351" t="s">
        <v>937</v>
      </c>
      <c r="J367" s="352"/>
      <c r="K367" s="353"/>
      <c r="L367" s="349">
        <v>4989402.2141000004</v>
      </c>
      <c r="M367" s="349">
        <v>2283559.1968</v>
      </c>
      <c r="N367" s="349">
        <v>1446.05</v>
      </c>
      <c r="O367" s="349">
        <v>0</v>
      </c>
      <c r="P367" s="349">
        <v>0</v>
      </c>
      <c r="Q367" s="349">
        <v>0</v>
      </c>
      <c r="R367" s="349">
        <v>0</v>
      </c>
      <c r="S367" s="349">
        <v>0</v>
      </c>
      <c r="T367" s="349">
        <v>0</v>
      </c>
      <c r="U367" s="349">
        <v>0</v>
      </c>
      <c r="V367" s="349">
        <f t="shared" si="376"/>
        <v>0</v>
      </c>
      <c r="W367" s="349">
        <f t="shared" si="377"/>
        <v>0</v>
      </c>
      <c r="X367" s="349">
        <f t="shared" si="378"/>
        <v>0</v>
      </c>
      <c r="Y367" s="349">
        <f t="shared" si="379"/>
        <v>0</v>
      </c>
      <c r="Z367" s="349">
        <f t="shared" si="380"/>
        <v>0</v>
      </c>
      <c r="AA367" s="349">
        <f t="shared" si="381"/>
        <v>0</v>
      </c>
      <c r="AB367" s="349">
        <f t="shared" si="382"/>
        <v>0</v>
      </c>
      <c r="AC367" s="349" t="s">
        <v>1046</v>
      </c>
      <c r="AD367" s="349">
        <v>0.4</v>
      </c>
      <c r="AE367" s="349">
        <f t="shared" si="383"/>
        <v>4.0000000000000008E-2</v>
      </c>
      <c r="AF367" s="349">
        <v>3</v>
      </c>
      <c r="AG367" s="349">
        <v>4</v>
      </c>
      <c r="AH367" s="349">
        <f t="shared" si="384"/>
        <v>1.0746527777777778E-2</v>
      </c>
      <c r="AI367" s="349">
        <f t="shared" si="385"/>
        <v>5.0746527777777786E-2</v>
      </c>
      <c r="AJ367" s="349">
        <v>17.9618</v>
      </c>
      <c r="AK367" s="349">
        <f>+OF!$Q$26</f>
        <v>0.41451056323604712</v>
      </c>
      <c r="AL367" s="354">
        <f t="shared" si="374"/>
        <v>414.51056323604712</v>
      </c>
      <c r="AM367" s="354">
        <f>+AJ367/Caudales!$X$7*'DISTRIBUCION DE CAUDALES'!AL367</f>
        <v>545.83519678696439</v>
      </c>
      <c r="AN367" s="349">
        <f>+Caudales!$U$12*1000</f>
        <v>126.23225806451613</v>
      </c>
      <c r="AO367" s="349">
        <f>+AJ367/Caudales!$X$7*'DISTRIBUCION DE CAUDALES'!AN367</f>
        <v>166.22497840247104</v>
      </c>
      <c r="AP367" s="349">
        <f t="shared" si="375"/>
        <v>379.61021838449335</v>
      </c>
      <c r="AQ367" s="355">
        <f t="shared" si="390"/>
        <v>545.78445025918666</v>
      </c>
      <c r="AR367" s="355"/>
      <c r="AS367" s="356">
        <f t="shared" si="391"/>
        <v>5.0746527777777786E-2</v>
      </c>
      <c r="AT367" s="357">
        <f>+AS367+AT365</f>
        <v>0.26356770833333332</v>
      </c>
      <c r="AU367" s="358">
        <f t="shared" si="392"/>
        <v>545.52088255085334</v>
      </c>
      <c r="AV367" s="349" t="str">
        <f t="shared" si="393"/>
        <v>La Fuente SI tiene sufiencie oferta para usuarios futuros</v>
      </c>
    </row>
    <row r="368" spans="1:48" s="348" customFormat="1" x14ac:dyDescent="0.2">
      <c r="A368" s="349"/>
      <c r="B368" s="349">
        <v>156</v>
      </c>
      <c r="C368" s="349" t="s">
        <v>1047</v>
      </c>
      <c r="D368" s="349" t="s">
        <v>1048</v>
      </c>
      <c r="E368" s="349" t="s">
        <v>1049</v>
      </c>
      <c r="F368" s="349" t="s">
        <v>113</v>
      </c>
      <c r="G368" s="349">
        <v>0</v>
      </c>
      <c r="H368" s="350" t="s">
        <v>969</v>
      </c>
      <c r="I368" s="351" t="s">
        <v>937</v>
      </c>
      <c r="J368" s="352"/>
      <c r="K368" s="353"/>
      <c r="L368" s="349">
        <v>4989289.3114999998</v>
      </c>
      <c r="M368" s="349">
        <v>2283541.0469999998</v>
      </c>
      <c r="N368" s="349">
        <v>1435</v>
      </c>
      <c r="O368" s="349">
        <v>0</v>
      </c>
      <c r="P368" s="349">
        <v>0</v>
      </c>
      <c r="Q368" s="349">
        <v>0</v>
      </c>
      <c r="R368" s="349">
        <v>0</v>
      </c>
      <c r="S368" s="349">
        <v>0</v>
      </c>
      <c r="T368" s="349">
        <v>0</v>
      </c>
      <c r="U368" s="349">
        <v>0</v>
      </c>
      <c r="V368" s="349">
        <f t="shared" si="376"/>
        <v>0</v>
      </c>
      <c r="W368" s="349">
        <f t="shared" si="377"/>
        <v>0</v>
      </c>
      <c r="X368" s="349">
        <f t="shared" si="378"/>
        <v>0</v>
      </c>
      <c r="Y368" s="349">
        <f t="shared" si="379"/>
        <v>0</v>
      </c>
      <c r="Z368" s="349">
        <f t="shared" si="380"/>
        <v>0</v>
      </c>
      <c r="AA368" s="349">
        <f t="shared" si="381"/>
        <v>0</v>
      </c>
      <c r="AB368" s="349">
        <f t="shared" si="382"/>
        <v>0</v>
      </c>
      <c r="AC368" s="349" t="s">
        <v>186</v>
      </c>
      <c r="AD368" s="349">
        <v>0.6</v>
      </c>
      <c r="AE368" s="349">
        <f t="shared" si="383"/>
        <v>0.06</v>
      </c>
      <c r="AF368" s="349">
        <v>0</v>
      </c>
      <c r="AG368" s="349">
        <v>0</v>
      </c>
      <c r="AH368" s="349">
        <f t="shared" si="384"/>
        <v>0</v>
      </c>
      <c r="AI368" s="349">
        <f t="shared" si="385"/>
        <v>0.06</v>
      </c>
      <c r="AJ368" s="349">
        <v>17.9618</v>
      </c>
      <c r="AK368" s="349">
        <f>+OF!$Q$26</f>
        <v>0.41451056323604712</v>
      </c>
      <c r="AL368" s="354">
        <f t="shared" si="374"/>
        <v>414.51056323604712</v>
      </c>
      <c r="AM368" s="354">
        <f>+AJ368/Caudales!$X$7*'DISTRIBUCION DE CAUDALES'!AL368</f>
        <v>545.83519678696439</v>
      </c>
      <c r="AN368" s="349">
        <f>+Caudales!$U$12*1000</f>
        <v>126.23225806451613</v>
      </c>
      <c r="AO368" s="349">
        <f>+AJ368/Caudales!$X$7*'DISTRIBUCION DE CAUDALES'!AN368</f>
        <v>166.22497840247104</v>
      </c>
      <c r="AP368" s="349">
        <f t="shared" si="375"/>
        <v>379.61021838449335</v>
      </c>
      <c r="AQ368" s="355">
        <f t="shared" si="390"/>
        <v>545.77519678696444</v>
      </c>
      <c r="AR368" s="355"/>
      <c r="AS368" s="356">
        <f t="shared" si="391"/>
        <v>0.06</v>
      </c>
      <c r="AT368" s="357">
        <f>+AS368+AT367</f>
        <v>0.32356770833333331</v>
      </c>
      <c r="AU368" s="358">
        <f t="shared" si="392"/>
        <v>545.45162907863107</v>
      </c>
      <c r="AV368" s="349" t="str">
        <f t="shared" si="393"/>
        <v>La Fuente SI tiene sufiencie oferta para usuarios futuros</v>
      </c>
    </row>
    <row r="369" spans="1:48" s="348" customFormat="1" x14ac:dyDescent="0.2">
      <c r="A369" s="349"/>
      <c r="B369" s="349">
        <v>161</v>
      </c>
      <c r="C369" s="349" t="s">
        <v>1050</v>
      </c>
      <c r="D369" s="349" t="s">
        <v>1051</v>
      </c>
      <c r="E369" s="349" t="s">
        <v>58</v>
      </c>
      <c r="F369" s="349" t="s">
        <v>116</v>
      </c>
      <c r="G369" s="349">
        <v>0</v>
      </c>
      <c r="H369" s="350" t="s">
        <v>1052</v>
      </c>
      <c r="I369" s="351" t="s">
        <v>937</v>
      </c>
      <c r="J369" s="352"/>
      <c r="K369" s="353"/>
      <c r="L369" s="349">
        <v>4989404.2198000001</v>
      </c>
      <c r="M369" s="349">
        <v>2283548.7922999999</v>
      </c>
      <c r="N369" s="349">
        <v>0</v>
      </c>
      <c r="O369" s="349">
        <v>0</v>
      </c>
      <c r="P369" s="349">
        <v>0</v>
      </c>
      <c r="Q369" s="349">
        <v>0</v>
      </c>
      <c r="R369" s="349">
        <v>0</v>
      </c>
      <c r="S369" s="349">
        <v>0</v>
      </c>
      <c r="T369" s="349">
        <v>0</v>
      </c>
      <c r="U369" s="349">
        <v>0</v>
      </c>
      <c r="V369" s="349">
        <f t="shared" si="376"/>
        <v>0</v>
      </c>
      <c r="W369" s="349">
        <f t="shared" si="377"/>
        <v>0</v>
      </c>
      <c r="X369" s="349">
        <f t="shared" si="378"/>
        <v>0</v>
      </c>
      <c r="Y369" s="349">
        <f t="shared" si="379"/>
        <v>0</v>
      </c>
      <c r="Z369" s="349">
        <f t="shared" si="380"/>
        <v>0</v>
      </c>
      <c r="AA369" s="349">
        <f t="shared" si="381"/>
        <v>0</v>
      </c>
      <c r="AB369" s="349">
        <f t="shared" si="382"/>
        <v>0</v>
      </c>
      <c r="AC369" s="349" t="s">
        <v>58</v>
      </c>
      <c r="AD369" s="349">
        <v>0</v>
      </c>
      <c r="AE369" s="349">
        <f t="shared" si="383"/>
        <v>0</v>
      </c>
      <c r="AF369" s="349">
        <v>5</v>
      </c>
      <c r="AG369" s="349">
        <v>0</v>
      </c>
      <c r="AH369" s="349">
        <f t="shared" si="384"/>
        <v>1.0746527777777778E-2</v>
      </c>
      <c r="AI369" s="349">
        <f t="shared" si="385"/>
        <v>1.0746527777777778E-2</v>
      </c>
      <c r="AJ369" s="349">
        <v>17.9618</v>
      </c>
      <c r="AK369" s="349">
        <f>+OF!$Q$26</f>
        <v>0.41451056323604712</v>
      </c>
      <c r="AL369" s="354">
        <f t="shared" si="374"/>
        <v>414.51056323604712</v>
      </c>
      <c r="AM369" s="354">
        <f>+AJ369/Caudales!$X$7*'DISTRIBUCION DE CAUDALES'!AL369</f>
        <v>545.83519678696439</v>
      </c>
      <c r="AN369" s="349">
        <f>+Caudales!$U$12*1000</f>
        <v>126.23225806451613</v>
      </c>
      <c r="AO369" s="349">
        <f>+AJ369/Caudales!$X$7*'DISTRIBUCION DE CAUDALES'!AN369</f>
        <v>166.22497840247104</v>
      </c>
      <c r="AP369" s="349">
        <f t="shared" si="375"/>
        <v>379.61021838449335</v>
      </c>
      <c r="AQ369" s="355">
        <f t="shared" si="390"/>
        <v>545.82445025918662</v>
      </c>
      <c r="AR369" s="355"/>
      <c r="AS369" s="356">
        <f t="shared" si="391"/>
        <v>1.0746527777777778E-2</v>
      </c>
      <c r="AT369" s="357">
        <f>+AS369+AT368</f>
        <v>0.33431423611111111</v>
      </c>
      <c r="AU369" s="358">
        <f t="shared" si="392"/>
        <v>545.49013602307548</v>
      </c>
      <c r="AV369" s="349" t="str">
        <f t="shared" si="393"/>
        <v>La Fuente SI tiene sufiencie oferta para usuarios futuros</v>
      </c>
    </row>
    <row r="370" spans="1:48" s="348" customFormat="1" x14ac:dyDescent="0.2">
      <c r="A370" s="349"/>
      <c r="B370" s="349">
        <v>162</v>
      </c>
      <c r="C370" s="349" t="s">
        <v>1053</v>
      </c>
      <c r="D370" s="349" t="s">
        <v>1054</v>
      </c>
      <c r="E370" s="349" t="s">
        <v>1055</v>
      </c>
      <c r="F370" s="349" t="s">
        <v>1056</v>
      </c>
      <c r="G370" s="349">
        <v>2.1999999999999999E-2</v>
      </c>
      <c r="H370" s="350" t="s">
        <v>1057</v>
      </c>
      <c r="I370" s="351" t="s">
        <v>937</v>
      </c>
      <c r="J370" s="352"/>
      <c r="K370" s="353"/>
      <c r="L370" s="349">
        <v>4989817.2736999998</v>
      </c>
      <c r="M370" s="349">
        <v>2284455.6968999999</v>
      </c>
      <c r="N370" s="349">
        <v>1573.94</v>
      </c>
      <c r="O370" s="349">
        <v>0</v>
      </c>
      <c r="P370" s="349">
        <v>0</v>
      </c>
      <c r="Q370" s="349">
        <v>0</v>
      </c>
      <c r="R370" s="349">
        <v>0</v>
      </c>
      <c r="S370" s="349">
        <v>0</v>
      </c>
      <c r="T370" s="349">
        <v>0</v>
      </c>
      <c r="U370" s="349">
        <v>0</v>
      </c>
      <c r="V370" s="349">
        <f t="shared" si="376"/>
        <v>0</v>
      </c>
      <c r="W370" s="349">
        <f t="shared" si="377"/>
        <v>0</v>
      </c>
      <c r="X370" s="349">
        <f t="shared" si="378"/>
        <v>0</v>
      </c>
      <c r="Y370" s="349">
        <f t="shared" si="379"/>
        <v>0</v>
      </c>
      <c r="Z370" s="349">
        <f t="shared" si="380"/>
        <v>0</v>
      </c>
      <c r="AA370" s="349">
        <f t="shared" si="381"/>
        <v>0</v>
      </c>
      <c r="AB370" s="349">
        <f t="shared" si="382"/>
        <v>0</v>
      </c>
      <c r="AC370" s="349" t="s">
        <v>73</v>
      </c>
      <c r="AD370" s="349">
        <v>1.9</v>
      </c>
      <c r="AE370" s="349">
        <f t="shared" si="383"/>
        <v>0.19</v>
      </c>
      <c r="AF370" s="349">
        <v>4</v>
      </c>
      <c r="AG370" s="349">
        <v>4</v>
      </c>
      <c r="AH370" s="349">
        <f t="shared" si="384"/>
        <v>1.2895833333333332E-2</v>
      </c>
      <c r="AI370" s="349">
        <f t="shared" si="385"/>
        <v>0.20289583333333333</v>
      </c>
      <c r="AJ370" s="349">
        <v>0.28620099999999998</v>
      </c>
      <c r="AK370" s="349">
        <f>+OF!$Q$26</f>
        <v>0.41451056323604712</v>
      </c>
      <c r="AL370" s="354">
        <f t="shared" si="374"/>
        <v>414.51056323604712</v>
      </c>
      <c r="AM370" s="354">
        <f>+AJ370/Caudales!$X$7*'DISTRIBUCION DE CAUDALES'!AL370</f>
        <v>8.6972674874247584</v>
      </c>
      <c r="AN370" s="349">
        <f>+Caudales!$U$12*1000</f>
        <v>126.23225806451613</v>
      </c>
      <c r="AO370" s="349">
        <f>+AJ370/Caudales!$X$7*'DISTRIBUCION DE CAUDALES'!AN370</f>
        <v>2.648607324642609</v>
      </c>
      <c r="AP370" s="349">
        <f t="shared" si="375"/>
        <v>6.0486601627821495</v>
      </c>
      <c r="AQ370" s="355">
        <f t="shared" si="390"/>
        <v>8.6752674874247582</v>
      </c>
      <c r="AR370" s="355"/>
      <c r="AS370" s="356">
        <f t="shared" si="391"/>
        <v>2.1999999999999999E-2</v>
      </c>
      <c r="AT370" s="357">
        <f>+AS370</f>
        <v>2.1999999999999999E-2</v>
      </c>
      <c r="AU370" s="358">
        <f t="shared" si="392"/>
        <v>8.6532674874247579</v>
      </c>
      <c r="AV370" s="349" t="str">
        <f t="shared" si="393"/>
        <v>La Fuente SI tiene sufiencie oferta para usuarios futuros</v>
      </c>
    </row>
    <row r="371" spans="1:48" s="348" customFormat="1" x14ac:dyDescent="0.2">
      <c r="A371" s="349"/>
      <c r="B371" s="349">
        <v>163</v>
      </c>
      <c r="C371" s="349" t="s">
        <v>1058</v>
      </c>
      <c r="D371" s="349" t="s">
        <v>416</v>
      </c>
      <c r="E371" s="349" t="s">
        <v>58</v>
      </c>
      <c r="F371" s="349" t="s">
        <v>1059</v>
      </c>
      <c r="G371" s="349">
        <v>1.025E-2</v>
      </c>
      <c r="H371" s="350" t="s">
        <v>1057</v>
      </c>
      <c r="I371" s="351" t="s">
        <v>937</v>
      </c>
      <c r="J371" s="352"/>
      <c r="K371" s="353"/>
      <c r="L371" s="349">
        <v>4989815.5525000002</v>
      </c>
      <c r="M371" s="349">
        <v>2283655.9657000001</v>
      </c>
      <c r="N371" s="349">
        <v>1573.94</v>
      </c>
      <c r="O371" s="349">
        <v>0</v>
      </c>
      <c r="P371" s="349">
        <v>0</v>
      </c>
      <c r="Q371" s="349">
        <v>0</v>
      </c>
      <c r="R371" s="349">
        <v>0</v>
      </c>
      <c r="S371" s="349">
        <v>0</v>
      </c>
      <c r="T371" s="349">
        <v>0</v>
      </c>
      <c r="U371" s="349">
        <v>1500</v>
      </c>
      <c r="V371" s="349">
        <f t="shared" si="376"/>
        <v>0</v>
      </c>
      <c r="W371" s="349">
        <f t="shared" si="377"/>
        <v>0</v>
      </c>
      <c r="X371" s="349">
        <f t="shared" si="378"/>
        <v>0</v>
      </c>
      <c r="Y371" s="349">
        <f t="shared" si="379"/>
        <v>0</v>
      </c>
      <c r="Z371" s="349">
        <f t="shared" si="380"/>
        <v>0</v>
      </c>
      <c r="AA371" s="349">
        <f t="shared" si="381"/>
        <v>0</v>
      </c>
      <c r="AB371" s="349">
        <f t="shared" si="382"/>
        <v>4.1666666666666664E-2</v>
      </c>
      <c r="AC371" s="349" t="s">
        <v>1060</v>
      </c>
      <c r="AD371" s="349">
        <v>5</v>
      </c>
      <c r="AE371" s="349">
        <f t="shared" si="383"/>
        <v>0.5</v>
      </c>
      <c r="AF371" s="349">
        <v>4</v>
      </c>
      <c r="AG371" s="349">
        <v>10</v>
      </c>
      <c r="AH371" s="349">
        <f t="shared" si="384"/>
        <v>1.934375E-2</v>
      </c>
      <c r="AI371" s="359">
        <f t="shared" si="385"/>
        <v>0.56101041666666662</v>
      </c>
      <c r="AJ371" s="359">
        <v>16.224060000000001</v>
      </c>
      <c r="AK371" s="359">
        <f>+OF!$Q$26</f>
        <v>0.41451056323604712</v>
      </c>
      <c r="AL371" s="360">
        <f t="shared" si="374"/>
        <v>414.51056323604712</v>
      </c>
      <c r="AM371" s="360">
        <f>+AJ371/Caudales!$X$7*'DISTRIBUCION DE CAUDALES'!AL371</f>
        <v>493.02759093094897</v>
      </c>
      <c r="AN371" s="359">
        <f>+Caudales!$U$12*1000</f>
        <v>126.23225806451613</v>
      </c>
      <c r="AO371" s="359">
        <f>+AJ371/Caudales!$X$7*'DISTRIBUCION DE CAUDALES'!AN371</f>
        <v>150.14330540927941</v>
      </c>
      <c r="AP371" s="359">
        <f t="shared" si="375"/>
        <v>342.88428552166954</v>
      </c>
      <c r="AQ371" s="355">
        <f t="shared" si="390"/>
        <v>493.01734093094899</v>
      </c>
      <c r="AR371" s="355"/>
      <c r="AS371" s="356">
        <f t="shared" si="391"/>
        <v>1.025E-2</v>
      </c>
      <c r="AT371" s="357">
        <f>+AS371+AT364</f>
        <v>11.784748842592593</v>
      </c>
      <c r="AU371" s="358">
        <f t="shared" si="392"/>
        <v>481.2325920883564</v>
      </c>
      <c r="AV371" s="349" t="str">
        <f t="shared" si="393"/>
        <v>La Fuente SI tiene sufiencie oferta para usuarios futuros</v>
      </c>
    </row>
    <row r="372" spans="1:48" s="348" customFormat="1" x14ac:dyDescent="0.2">
      <c r="A372" s="349"/>
      <c r="B372" s="349">
        <v>167</v>
      </c>
      <c r="C372" s="349" t="s">
        <v>1061</v>
      </c>
      <c r="D372" s="349" t="s">
        <v>1062</v>
      </c>
      <c r="E372" s="349" t="s">
        <v>1063</v>
      </c>
      <c r="F372" s="349" t="s">
        <v>487</v>
      </c>
      <c r="G372" s="349">
        <v>7.3999999999999996E-2</v>
      </c>
      <c r="H372" s="350" t="s">
        <v>1064</v>
      </c>
      <c r="I372" s="351" t="s">
        <v>937</v>
      </c>
      <c r="J372" s="352"/>
      <c r="K372" s="353"/>
      <c r="L372" s="349">
        <v>4990025.9504000004</v>
      </c>
      <c r="M372" s="349">
        <v>2284415.7048999998</v>
      </c>
      <c r="N372" s="349">
        <v>1546.4</v>
      </c>
      <c r="O372" s="349">
        <v>0</v>
      </c>
      <c r="P372" s="349">
        <v>0</v>
      </c>
      <c r="Q372" s="349">
        <v>0</v>
      </c>
      <c r="R372" s="349">
        <v>0</v>
      </c>
      <c r="S372" s="349">
        <v>0</v>
      </c>
      <c r="T372" s="349">
        <v>20</v>
      </c>
      <c r="U372" s="349">
        <v>0</v>
      </c>
      <c r="V372" s="349">
        <f t="shared" si="376"/>
        <v>0</v>
      </c>
      <c r="W372" s="349">
        <f t="shared" si="377"/>
        <v>0</v>
      </c>
      <c r="X372" s="349">
        <f t="shared" si="378"/>
        <v>0</v>
      </c>
      <c r="Y372" s="349">
        <f t="shared" si="379"/>
        <v>0</v>
      </c>
      <c r="Z372" s="349">
        <f t="shared" si="380"/>
        <v>0</v>
      </c>
      <c r="AA372" s="349">
        <f t="shared" si="381"/>
        <v>5.5555555555555556E-4</v>
      </c>
      <c r="AB372" s="349">
        <f t="shared" si="382"/>
        <v>0</v>
      </c>
      <c r="AC372" s="349" t="s">
        <v>73</v>
      </c>
      <c r="AD372" s="349">
        <v>1.2</v>
      </c>
      <c r="AE372" s="349">
        <f t="shared" si="383"/>
        <v>0.12</v>
      </c>
      <c r="AF372" s="349">
        <v>4</v>
      </c>
      <c r="AG372" s="349">
        <v>12</v>
      </c>
      <c r="AH372" s="349">
        <f t="shared" si="384"/>
        <v>2.1493055555555557E-2</v>
      </c>
      <c r="AI372" s="359">
        <f t="shared" si="385"/>
        <v>0.14204861111111111</v>
      </c>
      <c r="AJ372" s="359">
        <v>0.28620099999999998</v>
      </c>
      <c r="AK372" s="359">
        <f>+OF!$Q$26</f>
        <v>0.41451056323604712</v>
      </c>
      <c r="AL372" s="360">
        <f t="shared" si="374"/>
        <v>414.51056323604712</v>
      </c>
      <c r="AM372" s="360">
        <f>+AJ372/Caudales!$X$7*'DISTRIBUCION DE CAUDALES'!AL372</f>
        <v>8.6972674874247584</v>
      </c>
      <c r="AN372" s="359">
        <f>+Caudales!$U$12*1000</f>
        <v>126.23225806451613</v>
      </c>
      <c r="AO372" s="359">
        <f>+AJ372/Caudales!$X$7*'DISTRIBUCION DE CAUDALES'!AN372</f>
        <v>2.648607324642609</v>
      </c>
      <c r="AP372" s="359">
        <f t="shared" si="375"/>
        <v>6.0486601627821495</v>
      </c>
      <c r="AQ372" s="355">
        <f t="shared" si="390"/>
        <v>8.6232674874247586</v>
      </c>
      <c r="AR372" s="355"/>
      <c r="AS372" s="356">
        <f t="shared" si="391"/>
        <v>7.3999999999999996E-2</v>
      </c>
      <c r="AT372" s="357">
        <f>+AS372+AT370</f>
        <v>9.6000000000000002E-2</v>
      </c>
      <c r="AU372" s="358">
        <f t="shared" si="392"/>
        <v>8.5272674874247585</v>
      </c>
      <c r="AV372" s="349" t="str">
        <f t="shared" si="393"/>
        <v>La Fuente SI tiene sufiencie oferta para usuarios futuros</v>
      </c>
    </row>
    <row r="373" spans="1:48" s="348" customFormat="1" x14ac:dyDescent="0.2">
      <c r="A373" s="349"/>
      <c r="B373" s="349">
        <v>168</v>
      </c>
      <c r="C373" s="349" t="s">
        <v>1065</v>
      </c>
      <c r="D373" s="349" t="s">
        <v>741</v>
      </c>
      <c r="E373" s="349" t="s">
        <v>58</v>
      </c>
      <c r="F373" s="349" t="s">
        <v>113</v>
      </c>
      <c r="G373" s="349">
        <v>0</v>
      </c>
      <c r="H373" s="350" t="s">
        <v>1066</v>
      </c>
      <c r="I373" s="351" t="s">
        <v>937</v>
      </c>
      <c r="J373" s="352"/>
      <c r="K373" s="353"/>
      <c r="L373" s="349">
        <v>4990740.8210000005</v>
      </c>
      <c r="M373" s="349">
        <v>2284414.1655999999</v>
      </c>
      <c r="N373" s="349">
        <v>1546.4</v>
      </c>
      <c r="O373" s="349">
        <v>0</v>
      </c>
      <c r="P373" s="349">
        <v>0</v>
      </c>
      <c r="Q373" s="349">
        <v>0</v>
      </c>
      <c r="R373" s="349">
        <v>0</v>
      </c>
      <c r="S373" s="349">
        <v>0</v>
      </c>
      <c r="T373" s="349">
        <v>0</v>
      </c>
      <c r="U373" s="349">
        <v>0</v>
      </c>
      <c r="V373" s="349">
        <f t="shared" si="376"/>
        <v>0</v>
      </c>
      <c r="W373" s="349">
        <f t="shared" si="377"/>
        <v>0</v>
      </c>
      <c r="X373" s="349">
        <f t="shared" si="378"/>
        <v>0</v>
      </c>
      <c r="Y373" s="349">
        <f t="shared" si="379"/>
        <v>0</v>
      </c>
      <c r="Z373" s="349">
        <f t="shared" si="380"/>
        <v>0</v>
      </c>
      <c r="AA373" s="349">
        <f t="shared" si="381"/>
        <v>0</v>
      </c>
      <c r="AB373" s="349">
        <f t="shared" si="382"/>
        <v>0</v>
      </c>
      <c r="AC373" s="349" t="s">
        <v>73</v>
      </c>
      <c r="AD373" s="349">
        <v>1</v>
      </c>
      <c r="AE373" s="349">
        <f t="shared" si="383"/>
        <v>0.1</v>
      </c>
      <c r="AF373" s="349">
        <v>4</v>
      </c>
      <c r="AG373" s="349">
        <v>5</v>
      </c>
      <c r="AH373" s="349">
        <f t="shared" si="384"/>
        <v>1.3970486111111111E-2</v>
      </c>
      <c r="AI373" s="359">
        <f t="shared" si="385"/>
        <v>0.11397048611111112</v>
      </c>
      <c r="AJ373" s="359">
        <v>8.4820180000000001</v>
      </c>
      <c r="AK373" s="359">
        <f>+OF!$Q$26</f>
        <v>0.41451056323604712</v>
      </c>
      <c r="AL373" s="360">
        <f t="shared" si="374"/>
        <v>414.51056323604712</v>
      </c>
      <c r="AM373" s="360">
        <f>+AJ373/Caudales!$X$7*'DISTRIBUCION DE CAUDALES'!AL373</f>
        <v>257.75723837146472</v>
      </c>
      <c r="AN373" s="359">
        <f>+Caudales!$U$12*1000</f>
        <v>126.23225806451613</v>
      </c>
      <c r="AO373" s="359">
        <f>+AJ373/Caudales!$X$7*'DISTRIBUCION DE CAUDALES'!AN373</f>
        <v>78.495655160360926</v>
      </c>
      <c r="AP373" s="359">
        <f t="shared" si="375"/>
        <v>179.26158321110381</v>
      </c>
      <c r="AQ373" s="355">
        <f t="shared" si="390"/>
        <v>257.64326788535362</v>
      </c>
      <c r="AR373" s="355"/>
      <c r="AS373" s="356">
        <f t="shared" si="391"/>
        <v>0.11397048611111112</v>
      </c>
      <c r="AT373" s="357">
        <f>+AS373+AT395</f>
        <v>0.64989699074074081</v>
      </c>
      <c r="AU373" s="358">
        <f t="shared" si="392"/>
        <v>256.99337089461289</v>
      </c>
      <c r="AV373" s="349" t="str">
        <f t="shared" si="393"/>
        <v>La Fuente SI tiene sufiencie oferta para usuarios futuros</v>
      </c>
    </row>
    <row r="374" spans="1:48" s="348" customFormat="1" x14ac:dyDescent="0.2">
      <c r="A374" s="349"/>
      <c r="B374" s="349">
        <v>169</v>
      </c>
      <c r="C374" s="349" t="s">
        <v>1067</v>
      </c>
      <c r="D374" s="349" t="s">
        <v>145</v>
      </c>
      <c r="E374" s="349" t="s">
        <v>58</v>
      </c>
      <c r="F374" s="349" t="s">
        <v>1068</v>
      </c>
      <c r="G374" s="349">
        <v>0</v>
      </c>
      <c r="H374" s="350" t="s">
        <v>1064</v>
      </c>
      <c r="I374" s="351" t="s">
        <v>937</v>
      </c>
      <c r="J374" s="352"/>
      <c r="K374" s="353"/>
      <c r="L374" s="349">
        <v>4990002.1284999996</v>
      </c>
      <c r="M374" s="349">
        <v>2284432.2505999999</v>
      </c>
      <c r="N374" s="349">
        <v>1548.45</v>
      </c>
      <c r="O374" s="349">
        <v>0</v>
      </c>
      <c r="P374" s="349">
        <v>0</v>
      </c>
      <c r="Q374" s="349">
        <v>7</v>
      </c>
      <c r="R374" s="349">
        <v>0</v>
      </c>
      <c r="S374" s="349">
        <v>0</v>
      </c>
      <c r="T374" s="349">
        <v>0</v>
      </c>
      <c r="U374" s="349">
        <v>0</v>
      </c>
      <c r="V374" s="349">
        <f t="shared" si="376"/>
        <v>0</v>
      </c>
      <c r="W374" s="349">
        <f t="shared" si="377"/>
        <v>0</v>
      </c>
      <c r="X374" s="349">
        <f t="shared" si="378"/>
        <v>1.6203703703703703E-3</v>
      </c>
      <c r="Y374" s="349">
        <f t="shared" si="379"/>
        <v>0</v>
      </c>
      <c r="Z374" s="349">
        <f t="shared" si="380"/>
        <v>0</v>
      </c>
      <c r="AA374" s="349">
        <f t="shared" si="381"/>
        <v>0</v>
      </c>
      <c r="AB374" s="349">
        <f t="shared" si="382"/>
        <v>0</v>
      </c>
      <c r="AC374" s="349" t="s">
        <v>518</v>
      </c>
      <c r="AD374" s="349">
        <v>1.5</v>
      </c>
      <c r="AE374" s="349">
        <f t="shared" si="383"/>
        <v>0.15000000000000002</v>
      </c>
      <c r="AF374" s="349">
        <v>6</v>
      </c>
      <c r="AG374" s="349">
        <v>6</v>
      </c>
      <c r="AH374" s="349">
        <f t="shared" si="384"/>
        <v>1.934375E-2</v>
      </c>
      <c r="AI374" s="359">
        <f t="shared" si="385"/>
        <v>0.1709641203703704</v>
      </c>
      <c r="AJ374" s="359">
        <v>0.28620099999999998</v>
      </c>
      <c r="AK374" s="359">
        <f>+OF!$Q$26</f>
        <v>0.41451056323604712</v>
      </c>
      <c r="AL374" s="360">
        <f t="shared" si="374"/>
        <v>414.51056323604712</v>
      </c>
      <c r="AM374" s="360">
        <f>+AJ374/Caudales!$X$7*'DISTRIBUCION DE CAUDALES'!AL374</f>
        <v>8.6972674874247584</v>
      </c>
      <c r="AN374" s="359">
        <f>+Caudales!$U$12*1000</f>
        <v>126.23225806451613</v>
      </c>
      <c r="AO374" s="359">
        <f>+AJ374/Caudales!$X$7*'DISTRIBUCION DE CAUDALES'!AN374</f>
        <v>2.648607324642609</v>
      </c>
      <c r="AP374" s="359">
        <f t="shared" si="375"/>
        <v>6.0486601627821495</v>
      </c>
      <c r="AQ374" s="355">
        <f t="shared" si="390"/>
        <v>8.5263033670543873</v>
      </c>
      <c r="AR374" s="355"/>
      <c r="AS374" s="356">
        <f t="shared" si="391"/>
        <v>0.1709641203703704</v>
      </c>
      <c r="AT374" s="357">
        <f>+AS374+AT372</f>
        <v>0.26696412037037043</v>
      </c>
      <c r="AU374" s="358">
        <f t="shared" si="392"/>
        <v>8.2593392466840161</v>
      </c>
      <c r="AV374" s="349" t="str">
        <f t="shared" si="393"/>
        <v>La Fuente SI tiene sufiencie oferta para usuarios futuros</v>
      </c>
    </row>
    <row r="375" spans="1:48" s="348" customFormat="1" x14ac:dyDescent="0.2">
      <c r="A375" s="349"/>
      <c r="B375" s="349">
        <v>170</v>
      </c>
      <c r="C375" s="349" t="s">
        <v>1069</v>
      </c>
      <c r="D375" s="349" t="s">
        <v>1070</v>
      </c>
      <c r="E375" s="349" t="s">
        <v>58</v>
      </c>
      <c r="F375" s="349" t="s">
        <v>539</v>
      </c>
      <c r="G375" s="349">
        <v>0</v>
      </c>
      <c r="H375" s="350" t="s">
        <v>1064</v>
      </c>
      <c r="I375" s="351" t="s">
        <v>937</v>
      </c>
      <c r="J375" s="352"/>
      <c r="K375" s="353"/>
      <c r="L375" s="349">
        <v>4990025.9504000004</v>
      </c>
      <c r="M375" s="349">
        <v>2284415.7048999998</v>
      </c>
      <c r="N375" s="349">
        <v>1546.4</v>
      </c>
      <c r="O375" s="349">
        <v>0</v>
      </c>
      <c r="P375" s="349">
        <v>0</v>
      </c>
      <c r="Q375" s="349">
        <v>0</v>
      </c>
      <c r="R375" s="349">
        <v>0</v>
      </c>
      <c r="S375" s="349">
        <v>0</v>
      </c>
      <c r="T375" s="349">
        <v>10</v>
      </c>
      <c r="U375" s="349">
        <v>0</v>
      </c>
      <c r="V375" s="349">
        <f t="shared" si="376"/>
        <v>0</v>
      </c>
      <c r="W375" s="349">
        <f t="shared" si="377"/>
        <v>0</v>
      </c>
      <c r="X375" s="349">
        <f t="shared" si="378"/>
        <v>0</v>
      </c>
      <c r="Y375" s="349">
        <f t="shared" si="379"/>
        <v>0</v>
      </c>
      <c r="Z375" s="349">
        <f t="shared" si="380"/>
        <v>0</v>
      </c>
      <c r="AA375" s="349">
        <f t="shared" si="381"/>
        <v>2.7777777777777778E-4</v>
      </c>
      <c r="AB375" s="349">
        <f t="shared" si="382"/>
        <v>0</v>
      </c>
      <c r="AC375" s="349" t="s">
        <v>518</v>
      </c>
      <c r="AD375" s="349">
        <v>14.5</v>
      </c>
      <c r="AE375" s="349">
        <f t="shared" si="383"/>
        <v>1.4500000000000002</v>
      </c>
      <c r="AF375" s="349">
        <v>10</v>
      </c>
      <c r="AG375" s="349">
        <v>10</v>
      </c>
      <c r="AH375" s="349">
        <f t="shared" si="384"/>
        <v>3.2239583333333335E-2</v>
      </c>
      <c r="AI375" s="359">
        <f t="shared" si="385"/>
        <v>1.4825173611111113</v>
      </c>
      <c r="AJ375" s="359">
        <v>0.28620099999999998</v>
      </c>
      <c r="AK375" s="359">
        <f>+OF!$Q$26</f>
        <v>0.41451056323604712</v>
      </c>
      <c r="AL375" s="360">
        <f t="shared" si="374"/>
        <v>414.51056323604712</v>
      </c>
      <c r="AM375" s="360">
        <f>+AJ375/Caudales!$X$7*'DISTRIBUCION DE CAUDALES'!AL375</f>
        <v>8.6972674874247584</v>
      </c>
      <c r="AN375" s="359">
        <f>+Caudales!$U$12*1000</f>
        <v>126.23225806451613</v>
      </c>
      <c r="AO375" s="359">
        <f>+AJ375/Caudales!$X$7*'DISTRIBUCION DE CAUDALES'!AN375</f>
        <v>2.648607324642609</v>
      </c>
      <c r="AP375" s="359">
        <f t="shared" si="375"/>
        <v>6.0486601627821495</v>
      </c>
      <c r="AQ375" s="355">
        <f t="shared" si="390"/>
        <v>7.2147501263136471</v>
      </c>
      <c r="AR375" s="355"/>
      <c r="AS375" s="356">
        <f t="shared" si="391"/>
        <v>1.4825173611111113</v>
      </c>
      <c r="AT375" s="357">
        <f>+AS375+AT374</f>
        <v>1.7494814814814816</v>
      </c>
      <c r="AU375" s="358">
        <f t="shared" si="392"/>
        <v>5.4652686448321655</v>
      </c>
      <c r="AV375" s="349" t="str">
        <f t="shared" si="393"/>
        <v>La Fuente NO tiene sufiencie oferta para usuarios futuros</v>
      </c>
    </row>
    <row r="376" spans="1:48" s="348" customFormat="1" x14ac:dyDescent="0.2">
      <c r="A376" s="349"/>
      <c r="B376" s="349">
        <v>173</v>
      </c>
      <c r="C376" s="349" t="s">
        <v>1071</v>
      </c>
      <c r="D376" s="349" t="s">
        <v>1072</v>
      </c>
      <c r="E376" s="349" t="s">
        <v>58</v>
      </c>
      <c r="F376" s="349" t="s">
        <v>726</v>
      </c>
      <c r="G376" s="349">
        <v>4.1000000000000002E-2</v>
      </c>
      <c r="H376" s="350" t="s">
        <v>1064</v>
      </c>
      <c r="I376" s="351" t="s">
        <v>937</v>
      </c>
      <c r="J376" s="352"/>
      <c r="K376" s="353"/>
      <c r="L376" s="349">
        <v>4990483.6240999997</v>
      </c>
      <c r="M376" s="349">
        <v>2284209.8432999998</v>
      </c>
      <c r="N376" s="349">
        <v>1546.4</v>
      </c>
      <c r="O376" s="349">
        <v>0</v>
      </c>
      <c r="P376" s="349">
        <v>0</v>
      </c>
      <c r="Q376" s="349">
        <v>0</v>
      </c>
      <c r="R376" s="349">
        <v>0</v>
      </c>
      <c r="S376" s="349">
        <v>0</v>
      </c>
      <c r="T376" s="349">
        <v>10</v>
      </c>
      <c r="U376" s="349">
        <v>0</v>
      </c>
      <c r="V376" s="349">
        <f t="shared" si="376"/>
        <v>0</v>
      </c>
      <c r="W376" s="349">
        <f t="shared" si="377"/>
        <v>0</v>
      </c>
      <c r="X376" s="349">
        <f t="shared" si="378"/>
        <v>0</v>
      </c>
      <c r="Y376" s="349">
        <f t="shared" si="379"/>
        <v>0</v>
      </c>
      <c r="Z376" s="349">
        <f t="shared" si="380"/>
        <v>0</v>
      </c>
      <c r="AA376" s="349">
        <f t="shared" si="381"/>
        <v>2.7777777777777778E-4</v>
      </c>
      <c r="AB376" s="349">
        <f t="shared" si="382"/>
        <v>0</v>
      </c>
      <c r="AC376" s="349" t="s">
        <v>273</v>
      </c>
      <c r="AD376" s="349">
        <v>3.5</v>
      </c>
      <c r="AE376" s="349">
        <f t="shared" si="383"/>
        <v>0.35000000000000003</v>
      </c>
      <c r="AF376" s="349">
        <v>10</v>
      </c>
      <c r="AG376" s="349">
        <v>6</v>
      </c>
      <c r="AH376" s="349">
        <f t="shared" si="384"/>
        <v>2.7940972222222221E-2</v>
      </c>
      <c r="AI376" s="359">
        <f t="shared" si="385"/>
        <v>0.37821875000000005</v>
      </c>
      <c r="AJ376" s="359">
        <v>8.4820180000000001</v>
      </c>
      <c r="AK376" s="359">
        <f>+OF!$Q$26</f>
        <v>0.41451056323604712</v>
      </c>
      <c r="AL376" s="360">
        <f t="shared" si="374"/>
        <v>414.51056323604712</v>
      </c>
      <c r="AM376" s="360">
        <f>+AJ376/Caudales!$X$7*'DISTRIBUCION DE CAUDALES'!AL376</f>
        <v>257.75723837146472</v>
      </c>
      <c r="AN376" s="359">
        <f>+Caudales!$U$12*1000</f>
        <v>126.23225806451613</v>
      </c>
      <c r="AO376" s="359">
        <f>+AJ376/Caudales!$X$7*'DISTRIBUCION DE CAUDALES'!AN376</f>
        <v>78.495655160360926</v>
      </c>
      <c r="AP376" s="359">
        <f t="shared" si="375"/>
        <v>179.26158321110381</v>
      </c>
      <c r="AQ376" s="355">
        <f t="shared" si="390"/>
        <v>257.71623837146473</v>
      </c>
      <c r="AR376" s="355"/>
      <c r="AS376" s="356">
        <f t="shared" si="391"/>
        <v>4.1000000000000002E-2</v>
      </c>
      <c r="AT376" s="357">
        <f>+AS376+AT374</f>
        <v>0.30796412037037041</v>
      </c>
      <c r="AU376" s="358">
        <f t="shared" si="392"/>
        <v>257.40827425109438</v>
      </c>
      <c r="AV376" s="349" t="str">
        <f t="shared" si="393"/>
        <v>La Fuente SI tiene sufiencie oferta para usuarios futuros</v>
      </c>
    </row>
    <row r="377" spans="1:48" s="348" customFormat="1" x14ac:dyDescent="0.2">
      <c r="A377" s="349"/>
      <c r="B377" s="349">
        <v>174</v>
      </c>
      <c r="C377" s="349" t="s">
        <v>1073</v>
      </c>
      <c r="D377" s="349" t="s">
        <v>1074</v>
      </c>
      <c r="E377" s="349" t="s">
        <v>58</v>
      </c>
      <c r="F377" s="349" t="s">
        <v>113</v>
      </c>
      <c r="G377" s="349">
        <v>0</v>
      </c>
      <c r="H377" s="350" t="s">
        <v>1057</v>
      </c>
      <c r="I377" s="351" t="s">
        <v>937</v>
      </c>
      <c r="J377" s="352"/>
      <c r="K377" s="353"/>
      <c r="L377" s="349">
        <v>4989817.2736999998</v>
      </c>
      <c r="M377" s="349">
        <v>2284455.6968999999</v>
      </c>
      <c r="N377" s="349">
        <v>1573.94</v>
      </c>
      <c r="O377" s="349">
        <v>0</v>
      </c>
      <c r="P377" s="349">
        <v>0</v>
      </c>
      <c r="Q377" s="349">
        <v>0</v>
      </c>
      <c r="R377" s="349">
        <v>0</v>
      </c>
      <c r="S377" s="349">
        <v>0</v>
      </c>
      <c r="T377" s="349">
        <v>20</v>
      </c>
      <c r="U377" s="349">
        <v>0</v>
      </c>
      <c r="V377" s="349">
        <f t="shared" si="376"/>
        <v>0</v>
      </c>
      <c r="W377" s="349">
        <f t="shared" si="377"/>
        <v>0</v>
      </c>
      <c r="X377" s="349">
        <f t="shared" si="378"/>
        <v>0</v>
      </c>
      <c r="Y377" s="349">
        <f t="shared" si="379"/>
        <v>0</v>
      </c>
      <c r="Z377" s="349">
        <f t="shared" si="380"/>
        <v>0</v>
      </c>
      <c r="AA377" s="349">
        <f t="shared" si="381"/>
        <v>5.5555555555555556E-4</v>
      </c>
      <c r="AB377" s="349">
        <f t="shared" si="382"/>
        <v>0</v>
      </c>
      <c r="AC377" s="349" t="s">
        <v>1075</v>
      </c>
      <c r="AD377" s="349">
        <v>1</v>
      </c>
      <c r="AE377" s="349">
        <f t="shared" si="383"/>
        <v>0.1</v>
      </c>
      <c r="AF377" s="349">
        <v>4</v>
      </c>
      <c r="AG377" s="349">
        <v>3</v>
      </c>
      <c r="AH377" s="349">
        <f t="shared" si="384"/>
        <v>1.1821180555555555E-2</v>
      </c>
      <c r="AI377" s="359">
        <f t="shared" si="385"/>
        <v>0.11237673611111113</v>
      </c>
      <c r="AJ377" s="359">
        <v>0.28620099999999998</v>
      </c>
      <c r="AK377" s="359">
        <f>+OF!$Q$26</f>
        <v>0.41451056323604712</v>
      </c>
      <c r="AL377" s="360">
        <f t="shared" si="374"/>
        <v>414.51056323604712</v>
      </c>
      <c r="AM377" s="360">
        <f>+AJ377/Caudales!$X$7*'DISTRIBUCION DE CAUDALES'!AL377</f>
        <v>8.6972674874247584</v>
      </c>
      <c r="AN377" s="359">
        <f>+Caudales!$U$12*1000</f>
        <v>126.23225806451613</v>
      </c>
      <c r="AO377" s="359">
        <f>+AJ377/Caudales!$X$7*'DISTRIBUCION DE CAUDALES'!AN377</f>
        <v>2.648607324642609</v>
      </c>
      <c r="AP377" s="359">
        <f t="shared" si="375"/>
        <v>6.0486601627821495</v>
      </c>
      <c r="AQ377" s="355">
        <f t="shared" si="390"/>
        <v>8.5848907513136474</v>
      </c>
      <c r="AR377" s="355"/>
      <c r="AS377" s="356">
        <f t="shared" si="391"/>
        <v>0.11237673611111113</v>
      </c>
      <c r="AT377" s="357">
        <f>+AS377+AT375</f>
        <v>1.8618582175925928</v>
      </c>
      <c r="AU377" s="358">
        <f t="shared" si="392"/>
        <v>6.7230325337210548</v>
      </c>
      <c r="AV377" s="349" t="str">
        <f t="shared" si="393"/>
        <v>La Fuente SI tiene sufiencie oferta para usuarios futuros</v>
      </c>
    </row>
    <row r="378" spans="1:48" s="348" customFormat="1" x14ac:dyDescent="0.2">
      <c r="A378" s="349"/>
      <c r="B378" s="349">
        <v>179</v>
      </c>
      <c r="C378" s="349" t="s">
        <v>1076</v>
      </c>
      <c r="D378" s="349" t="s">
        <v>1077</v>
      </c>
      <c r="E378" s="349" t="s">
        <v>58</v>
      </c>
      <c r="F378" s="349" t="s">
        <v>726</v>
      </c>
      <c r="G378" s="349">
        <v>1.9E-2</v>
      </c>
      <c r="H378" s="350" t="s">
        <v>1078</v>
      </c>
      <c r="I378" s="351" t="s">
        <v>937</v>
      </c>
      <c r="J378" s="352"/>
      <c r="K378" s="353"/>
      <c r="L378" s="349">
        <v>4991869.7010000004</v>
      </c>
      <c r="M378" s="349">
        <v>2282998.0082</v>
      </c>
      <c r="N378" s="349">
        <v>0</v>
      </c>
      <c r="O378" s="349">
        <v>0</v>
      </c>
      <c r="P378" s="349">
        <v>0</v>
      </c>
      <c r="Q378" s="349">
        <v>0</v>
      </c>
      <c r="R378" s="349">
        <v>0</v>
      </c>
      <c r="S378" s="349">
        <v>0</v>
      </c>
      <c r="T378" s="349">
        <v>0</v>
      </c>
      <c r="U378" s="349">
        <v>0</v>
      </c>
      <c r="V378" s="349">
        <f t="shared" si="376"/>
        <v>0</v>
      </c>
      <c r="W378" s="349">
        <f t="shared" si="377"/>
        <v>0</v>
      </c>
      <c r="X378" s="349">
        <f t="shared" si="378"/>
        <v>0</v>
      </c>
      <c r="Y378" s="349">
        <f t="shared" si="379"/>
        <v>0</v>
      </c>
      <c r="Z378" s="349">
        <f t="shared" si="380"/>
        <v>0</v>
      </c>
      <c r="AA378" s="349">
        <f t="shared" si="381"/>
        <v>0</v>
      </c>
      <c r="AB378" s="349">
        <f t="shared" si="382"/>
        <v>0</v>
      </c>
      <c r="AC378" s="349" t="s">
        <v>1079</v>
      </c>
      <c r="AD378" s="349">
        <v>2</v>
      </c>
      <c r="AE378" s="349">
        <f t="shared" si="383"/>
        <v>0.2</v>
      </c>
      <c r="AF378" s="349">
        <v>1</v>
      </c>
      <c r="AG378" s="349">
        <v>0</v>
      </c>
      <c r="AH378" s="349">
        <f t="shared" si="384"/>
        <v>2.1493055555555553E-3</v>
      </c>
      <c r="AI378" s="359">
        <f t="shared" si="385"/>
        <v>0.20214930555555558</v>
      </c>
      <c r="AJ378" s="359">
        <v>1.3091269999999999</v>
      </c>
      <c r="AK378" s="359">
        <f>+OF!$Q$26</f>
        <v>0.41451056323604712</v>
      </c>
      <c r="AL378" s="360">
        <f t="shared" si="374"/>
        <v>414.51056323604712</v>
      </c>
      <c r="AM378" s="360">
        <f>+AJ378/Caudales!$X$7*'DISTRIBUCION DE CAUDALES'!AL378</f>
        <v>39.782627223559352</v>
      </c>
      <c r="AN378" s="359">
        <f>+Caudales!$U$12*1000</f>
        <v>126.23225806451613</v>
      </c>
      <c r="AO378" s="359">
        <f>+AJ378/Caudales!$X$7*'DISTRIBUCION DE CAUDALES'!AN378</f>
        <v>12.115133633660975</v>
      </c>
      <c r="AP378" s="359">
        <f t="shared" si="375"/>
        <v>27.667493589898378</v>
      </c>
      <c r="AQ378" s="355">
        <f t="shared" si="390"/>
        <v>39.763627223559354</v>
      </c>
      <c r="AR378" s="355"/>
      <c r="AS378" s="356">
        <f t="shared" si="391"/>
        <v>1.9E-2</v>
      </c>
      <c r="AT378" s="357">
        <f>+AT353+AS378</f>
        <v>1.6767604166666668</v>
      </c>
      <c r="AU378" s="358">
        <f t="shared" si="392"/>
        <v>38.086866806892687</v>
      </c>
      <c r="AV378" s="349" t="str">
        <f t="shared" si="393"/>
        <v>La Fuente SI tiene sufiencie oferta para usuarios futuros</v>
      </c>
    </row>
    <row r="379" spans="1:48" s="348" customFormat="1" x14ac:dyDescent="0.2">
      <c r="A379" s="349"/>
      <c r="B379" s="349">
        <v>180</v>
      </c>
      <c r="C379" s="349" t="s">
        <v>1080</v>
      </c>
      <c r="D379" s="349" t="s">
        <v>367</v>
      </c>
      <c r="E379" s="349" t="s">
        <v>1081</v>
      </c>
      <c r="F379" s="349" t="s">
        <v>726</v>
      </c>
      <c r="G379" s="349">
        <v>4.9000000000000002E-2</v>
      </c>
      <c r="H379" s="350" t="s">
        <v>1078</v>
      </c>
      <c r="I379" s="351" t="s">
        <v>937</v>
      </c>
      <c r="J379" s="352"/>
      <c r="K379" s="353"/>
      <c r="L379" s="349">
        <v>4992081.5357999997</v>
      </c>
      <c r="M379" s="349">
        <v>2282777.7019000002</v>
      </c>
      <c r="N379" s="349">
        <v>1695.3</v>
      </c>
      <c r="O379" s="349">
        <v>0</v>
      </c>
      <c r="P379" s="349">
        <v>0</v>
      </c>
      <c r="Q379" s="349">
        <v>0</v>
      </c>
      <c r="R379" s="349">
        <v>0</v>
      </c>
      <c r="S379" s="349">
        <v>0</v>
      </c>
      <c r="T379" s="349">
        <v>0</v>
      </c>
      <c r="U379" s="349">
        <v>0</v>
      </c>
      <c r="V379" s="349">
        <f t="shared" si="376"/>
        <v>0</v>
      </c>
      <c r="W379" s="349">
        <f t="shared" si="377"/>
        <v>0</v>
      </c>
      <c r="X379" s="349">
        <f t="shared" si="378"/>
        <v>0</v>
      </c>
      <c r="Y379" s="349">
        <f t="shared" si="379"/>
        <v>0</v>
      </c>
      <c r="Z379" s="349">
        <f t="shared" si="380"/>
        <v>0</v>
      </c>
      <c r="AA379" s="349">
        <f t="shared" si="381"/>
        <v>0</v>
      </c>
      <c r="AB379" s="349">
        <f t="shared" si="382"/>
        <v>0</v>
      </c>
      <c r="AC379" s="349" t="s">
        <v>73</v>
      </c>
      <c r="AD379" s="349">
        <v>3</v>
      </c>
      <c r="AE379" s="349">
        <f t="shared" si="383"/>
        <v>0.30000000000000004</v>
      </c>
      <c r="AF379" s="349">
        <v>4</v>
      </c>
      <c r="AG379" s="349">
        <v>5</v>
      </c>
      <c r="AH379" s="349">
        <f t="shared" si="384"/>
        <v>1.3970486111111111E-2</v>
      </c>
      <c r="AI379" s="359">
        <f t="shared" si="385"/>
        <v>0.31397048611111117</v>
      </c>
      <c r="AJ379" s="359">
        <v>1.3091269999999999</v>
      </c>
      <c r="AK379" s="359">
        <f>+OF!$Q$26</f>
        <v>0.41451056323604712</v>
      </c>
      <c r="AL379" s="360">
        <f t="shared" si="374"/>
        <v>414.51056323604712</v>
      </c>
      <c r="AM379" s="360">
        <f>+AJ379/Caudales!$X$7*'DISTRIBUCION DE CAUDALES'!AL379</f>
        <v>39.782627223559352</v>
      </c>
      <c r="AN379" s="359">
        <f>+Caudales!$U$12*1000</f>
        <v>126.23225806451613</v>
      </c>
      <c r="AO379" s="359">
        <f>+AJ379/Caudales!$X$7*'DISTRIBUCION DE CAUDALES'!AN379</f>
        <v>12.115133633660975</v>
      </c>
      <c r="AP379" s="359">
        <f t="shared" si="375"/>
        <v>27.667493589898378</v>
      </c>
      <c r="AQ379" s="355">
        <f t="shared" si="390"/>
        <v>39.733627223559353</v>
      </c>
      <c r="AR379" s="355"/>
      <c r="AS379" s="356">
        <f t="shared" si="391"/>
        <v>4.9000000000000002E-2</v>
      </c>
      <c r="AT379" s="357">
        <f>+AS379+AT378</f>
        <v>1.7257604166666667</v>
      </c>
      <c r="AU379" s="358">
        <f t="shared" si="392"/>
        <v>38.007866806892686</v>
      </c>
      <c r="AV379" s="349" t="str">
        <f t="shared" si="393"/>
        <v>La Fuente SI tiene sufiencie oferta para usuarios futuros</v>
      </c>
    </row>
    <row r="380" spans="1:48" s="348" customFormat="1" x14ac:dyDescent="0.2">
      <c r="A380" s="349"/>
      <c r="B380" s="349">
        <v>210</v>
      </c>
      <c r="C380" s="349" t="s">
        <v>1082</v>
      </c>
      <c r="D380" s="349" t="s">
        <v>1083</v>
      </c>
      <c r="E380" s="349" t="s">
        <v>1084</v>
      </c>
      <c r="F380" s="349" t="s">
        <v>113</v>
      </c>
      <c r="G380" s="349">
        <v>0</v>
      </c>
      <c r="H380" s="350" t="s">
        <v>969</v>
      </c>
      <c r="I380" s="351" t="s">
        <v>937</v>
      </c>
      <c r="J380" s="352"/>
      <c r="K380" s="353"/>
      <c r="L380" s="349">
        <v>4989889.1173999999</v>
      </c>
      <c r="M380" s="349">
        <v>2283904.1129000001</v>
      </c>
      <c r="N380" s="349">
        <v>1458.93</v>
      </c>
      <c r="O380" s="349">
        <v>0</v>
      </c>
      <c r="P380" s="349">
        <v>0</v>
      </c>
      <c r="Q380" s="349">
        <v>0</v>
      </c>
      <c r="R380" s="349">
        <v>0</v>
      </c>
      <c r="S380" s="349">
        <v>0</v>
      </c>
      <c r="T380" s="349">
        <v>0</v>
      </c>
      <c r="U380" s="349">
        <v>0</v>
      </c>
      <c r="V380" s="349">
        <f t="shared" si="376"/>
        <v>0</v>
      </c>
      <c r="W380" s="349">
        <f t="shared" si="377"/>
        <v>0</v>
      </c>
      <c r="X380" s="349">
        <f t="shared" si="378"/>
        <v>0</v>
      </c>
      <c r="Y380" s="349">
        <f t="shared" si="379"/>
        <v>0</v>
      </c>
      <c r="Z380" s="349">
        <f t="shared" si="380"/>
        <v>0</v>
      </c>
      <c r="AA380" s="349">
        <f t="shared" si="381"/>
        <v>0</v>
      </c>
      <c r="AB380" s="349">
        <f t="shared" si="382"/>
        <v>0</v>
      </c>
      <c r="AC380" s="349" t="s">
        <v>1085</v>
      </c>
      <c r="AD380" s="349">
        <v>1.5</v>
      </c>
      <c r="AE380" s="349">
        <f t="shared" si="383"/>
        <v>0.15000000000000002</v>
      </c>
      <c r="AF380" s="349">
        <v>5</v>
      </c>
      <c r="AG380" s="349">
        <v>4</v>
      </c>
      <c r="AH380" s="349">
        <f t="shared" si="384"/>
        <v>1.5045138888888887E-2</v>
      </c>
      <c r="AI380" s="359">
        <f t="shared" si="385"/>
        <v>0.16504513888888891</v>
      </c>
      <c r="AJ380" s="359">
        <v>16.224060000000001</v>
      </c>
      <c r="AK380" s="359">
        <f>+OF!$Q$26</f>
        <v>0.41451056323604712</v>
      </c>
      <c r="AL380" s="360">
        <f t="shared" si="374"/>
        <v>414.51056323604712</v>
      </c>
      <c r="AM380" s="360">
        <f>+AJ380/Caudales!$X$7*'DISTRIBUCION DE CAUDALES'!AL380</f>
        <v>493.02759093094897</v>
      </c>
      <c r="AN380" s="359">
        <f>+Caudales!$U$12*1000</f>
        <v>126.23225806451613</v>
      </c>
      <c r="AO380" s="359">
        <f>+AJ380/Caudales!$X$7*'DISTRIBUCION DE CAUDALES'!AN380</f>
        <v>150.14330540927941</v>
      </c>
      <c r="AP380" s="359">
        <f t="shared" si="375"/>
        <v>342.88428552166954</v>
      </c>
      <c r="AQ380" s="355">
        <f t="shared" si="390"/>
        <v>492.86254579206008</v>
      </c>
      <c r="AR380" s="355"/>
      <c r="AS380" s="356">
        <f t="shared" si="391"/>
        <v>0.16504513888888891</v>
      </c>
      <c r="AT380" s="357">
        <f>+AS380+AT371</f>
        <v>11.949793981481482</v>
      </c>
      <c r="AU380" s="358">
        <f t="shared" si="392"/>
        <v>480.91275181057858</v>
      </c>
      <c r="AV380" s="349" t="str">
        <f t="shared" si="393"/>
        <v>La Fuente SI tiene sufiencie oferta para usuarios futuros</v>
      </c>
    </row>
    <row r="381" spans="1:48" s="348" customFormat="1" x14ac:dyDescent="0.2">
      <c r="A381" s="349"/>
      <c r="B381" s="349">
        <v>213</v>
      </c>
      <c r="C381" s="349" t="s">
        <v>1086</v>
      </c>
      <c r="D381" s="349" t="s">
        <v>537</v>
      </c>
      <c r="E381" s="349" t="s">
        <v>58</v>
      </c>
      <c r="F381" s="349" t="s">
        <v>113</v>
      </c>
      <c r="G381" s="349">
        <v>0</v>
      </c>
      <c r="H381" s="350" t="s">
        <v>969</v>
      </c>
      <c r="I381" s="351" t="s">
        <v>937</v>
      </c>
      <c r="J381" s="352"/>
      <c r="K381" s="353"/>
      <c r="L381" s="349">
        <v>4989889.1173999999</v>
      </c>
      <c r="M381" s="349">
        <v>2283904.1129000001</v>
      </c>
      <c r="N381" s="349">
        <v>1458.93</v>
      </c>
      <c r="O381" s="349">
        <v>0</v>
      </c>
      <c r="P381" s="349">
        <v>0</v>
      </c>
      <c r="Q381" s="349">
        <v>0</v>
      </c>
      <c r="R381" s="349">
        <v>0</v>
      </c>
      <c r="S381" s="349">
        <v>0</v>
      </c>
      <c r="T381" s="349">
        <v>0</v>
      </c>
      <c r="U381" s="349">
        <v>0</v>
      </c>
      <c r="V381" s="349">
        <f t="shared" si="376"/>
        <v>0</v>
      </c>
      <c r="W381" s="349">
        <f t="shared" si="377"/>
        <v>0</v>
      </c>
      <c r="X381" s="349">
        <f t="shared" si="378"/>
        <v>0</v>
      </c>
      <c r="Y381" s="349">
        <f t="shared" si="379"/>
        <v>0</v>
      </c>
      <c r="Z381" s="349">
        <f t="shared" si="380"/>
        <v>0</v>
      </c>
      <c r="AA381" s="349">
        <f t="shared" si="381"/>
        <v>0</v>
      </c>
      <c r="AB381" s="349">
        <f t="shared" si="382"/>
        <v>0</v>
      </c>
      <c r="AC381" s="349" t="s">
        <v>262</v>
      </c>
      <c r="AD381" s="349">
        <v>0</v>
      </c>
      <c r="AE381" s="349">
        <f t="shared" si="383"/>
        <v>0</v>
      </c>
      <c r="AF381" s="349">
        <v>6</v>
      </c>
      <c r="AG381" s="349">
        <v>0</v>
      </c>
      <c r="AH381" s="349">
        <f t="shared" si="384"/>
        <v>1.2895833333333332E-2</v>
      </c>
      <c r="AI381" s="359">
        <f t="shared" si="385"/>
        <v>1.2895833333333332E-2</v>
      </c>
      <c r="AJ381" s="359">
        <v>16.224060000000001</v>
      </c>
      <c r="AK381" s="359">
        <f>+OF!$Q$26</f>
        <v>0.41451056323604712</v>
      </c>
      <c r="AL381" s="360">
        <f t="shared" si="374"/>
        <v>414.51056323604712</v>
      </c>
      <c r="AM381" s="360">
        <f>+AJ381/Caudales!$X$7*'DISTRIBUCION DE CAUDALES'!AL381</f>
        <v>493.02759093094897</v>
      </c>
      <c r="AN381" s="359">
        <f>+Caudales!$U$12*1000</f>
        <v>126.23225806451613</v>
      </c>
      <c r="AO381" s="359">
        <f>+AJ381/Caudales!$X$7*'DISTRIBUCION DE CAUDALES'!AN381</f>
        <v>150.14330540927941</v>
      </c>
      <c r="AP381" s="359">
        <f t="shared" si="375"/>
        <v>342.88428552166954</v>
      </c>
      <c r="AQ381" s="355">
        <f t="shared" si="390"/>
        <v>493.01469509761563</v>
      </c>
      <c r="AR381" s="355"/>
      <c r="AS381" s="356">
        <f t="shared" si="391"/>
        <v>1.2895833333333332E-2</v>
      </c>
      <c r="AT381" s="357">
        <f>+AS381+AT380</f>
        <v>11.962689814814816</v>
      </c>
      <c r="AU381" s="358">
        <f t="shared" si="392"/>
        <v>481.05200528280079</v>
      </c>
      <c r="AV381" s="349" t="str">
        <f t="shared" si="393"/>
        <v>La Fuente SI tiene sufiencie oferta para usuarios futuros</v>
      </c>
    </row>
    <row r="382" spans="1:48" s="348" customFormat="1" x14ac:dyDescent="0.2">
      <c r="A382" s="349"/>
      <c r="B382" s="349">
        <v>214</v>
      </c>
      <c r="C382" s="349" t="s">
        <v>1087</v>
      </c>
      <c r="D382" s="349" t="s">
        <v>396</v>
      </c>
      <c r="E382" s="349" t="s">
        <v>1088</v>
      </c>
      <c r="F382" s="349" t="s">
        <v>113</v>
      </c>
      <c r="G382" s="349">
        <v>0</v>
      </c>
      <c r="H382" s="350" t="s">
        <v>969</v>
      </c>
      <c r="I382" s="351" t="s">
        <v>937</v>
      </c>
      <c r="J382" s="352"/>
      <c r="K382" s="353"/>
      <c r="L382" s="349">
        <v>4988990.3620999996</v>
      </c>
      <c r="M382" s="349">
        <v>2283619.5466</v>
      </c>
      <c r="N382" s="349">
        <v>1439.62</v>
      </c>
      <c r="O382" s="349">
        <v>0</v>
      </c>
      <c r="P382" s="349">
        <v>0</v>
      </c>
      <c r="Q382" s="349">
        <v>0</v>
      </c>
      <c r="R382" s="349">
        <v>0</v>
      </c>
      <c r="S382" s="349">
        <v>0</v>
      </c>
      <c r="T382" s="349">
        <v>0</v>
      </c>
      <c r="U382" s="349">
        <v>0</v>
      </c>
      <c r="V382" s="349">
        <f t="shared" si="376"/>
        <v>0</v>
      </c>
      <c r="W382" s="349">
        <f t="shared" si="377"/>
        <v>0</v>
      </c>
      <c r="X382" s="349">
        <f t="shared" si="378"/>
        <v>0</v>
      </c>
      <c r="Y382" s="349">
        <f t="shared" si="379"/>
        <v>0</v>
      </c>
      <c r="Z382" s="349">
        <f t="shared" si="380"/>
        <v>0</v>
      </c>
      <c r="AA382" s="349">
        <f t="shared" si="381"/>
        <v>0</v>
      </c>
      <c r="AB382" s="349">
        <f t="shared" si="382"/>
        <v>0</v>
      </c>
      <c r="AC382" s="349" t="s">
        <v>1089</v>
      </c>
      <c r="AD382" s="349">
        <v>0</v>
      </c>
      <c r="AE382" s="349">
        <f t="shared" si="383"/>
        <v>0</v>
      </c>
      <c r="AF382" s="349">
        <v>3</v>
      </c>
      <c r="AG382" s="349">
        <v>0</v>
      </c>
      <c r="AH382" s="349">
        <f t="shared" si="384"/>
        <v>6.447916666666666E-3</v>
      </c>
      <c r="AI382" s="359">
        <f t="shared" si="385"/>
        <v>6.447916666666666E-3</v>
      </c>
      <c r="AJ382" s="359">
        <v>17.9618</v>
      </c>
      <c r="AK382" s="359">
        <f>+OF!$Q$26</f>
        <v>0.41451056323604712</v>
      </c>
      <c r="AL382" s="360">
        <f t="shared" si="374"/>
        <v>414.51056323604712</v>
      </c>
      <c r="AM382" s="360">
        <f>+AJ382/Caudales!$X$7*'DISTRIBUCION DE CAUDALES'!AL382</f>
        <v>545.83519678696439</v>
      </c>
      <c r="AN382" s="359">
        <f>+Caudales!$U$12*1000</f>
        <v>126.23225806451613</v>
      </c>
      <c r="AO382" s="359">
        <f>+AJ382/Caudales!$X$7*'DISTRIBUCION DE CAUDALES'!AN382</f>
        <v>166.22497840247104</v>
      </c>
      <c r="AP382" s="359">
        <f t="shared" si="375"/>
        <v>379.61021838449335</v>
      </c>
      <c r="AQ382" s="355">
        <f t="shared" si="390"/>
        <v>545.82874887029777</v>
      </c>
      <c r="AR382" s="355"/>
      <c r="AS382" s="356">
        <f t="shared" si="391"/>
        <v>6.447916666666666E-3</v>
      </c>
      <c r="AT382" s="357">
        <f>+AS382+AT369</f>
        <v>0.34076215277777777</v>
      </c>
      <c r="AU382" s="358">
        <f t="shared" si="392"/>
        <v>545.48798671752002</v>
      </c>
      <c r="AV382" s="349" t="str">
        <f t="shared" si="393"/>
        <v>La Fuente SI tiene sufiencie oferta para usuarios futuros</v>
      </c>
    </row>
    <row r="383" spans="1:48" s="348" customFormat="1" x14ac:dyDescent="0.2">
      <c r="A383" s="349"/>
      <c r="B383" s="349">
        <v>218</v>
      </c>
      <c r="C383" s="349" t="s">
        <v>1090</v>
      </c>
      <c r="D383" s="349" t="s">
        <v>1091</v>
      </c>
      <c r="E383" s="349" t="s">
        <v>1092</v>
      </c>
      <c r="F383" s="349" t="s">
        <v>726</v>
      </c>
      <c r="G383" s="349">
        <v>0.16700000000000001</v>
      </c>
      <c r="H383" s="350" t="s">
        <v>1093</v>
      </c>
      <c r="I383" s="351" t="s">
        <v>937</v>
      </c>
      <c r="J383" s="352"/>
      <c r="K383" s="353"/>
      <c r="L383" s="349">
        <v>4989889.1173999999</v>
      </c>
      <c r="M383" s="349">
        <v>2283904.1129000001</v>
      </c>
      <c r="N383" s="349">
        <v>1458.93</v>
      </c>
      <c r="O383" s="349">
        <v>0</v>
      </c>
      <c r="P383" s="349">
        <v>0</v>
      </c>
      <c r="Q383" s="349">
        <v>0</v>
      </c>
      <c r="R383" s="349">
        <v>0</v>
      </c>
      <c r="S383" s="349">
        <v>0</v>
      </c>
      <c r="T383" s="349">
        <v>0</v>
      </c>
      <c r="U383" s="349">
        <v>0</v>
      </c>
      <c r="V383" s="349">
        <f t="shared" si="376"/>
        <v>0</v>
      </c>
      <c r="W383" s="349">
        <f t="shared" si="377"/>
        <v>0</v>
      </c>
      <c r="X383" s="349">
        <f t="shared" si="378"/>
        <v>0</v>
      </c>
      <c r="Y383" s="349">
        <f t="shared" si="379"/>
        <v>0</v>
      </c>
      <c r="Z383" s="349">
        <f t="shared" si="380"/>
        <v>0</v>
      </c>
      <c r="AA383" s="349">
        <f t="shared" si="381"/>
        <v>0</v>
      </c>
      <c r="AB383" s="349">
        <f t="shared" si="382"/>
        <v>0</v>
      </c>
      <c r="AC383" s="349" t="s">
        <v>1094</v>
      </c>
      <c r="AD383" s="349">
        <v>2.8</v>
      </c>
      <c r="AE383" s="349">
        <f t="shared" si="383"/>
        <v>0.27999999999999997</v>
      </c>
      <c r="AF383" s="349">
        <v>2</v>
      </c>
      <c r="AG383" s="349">
        <v>10</v>
      </c>
      <c r="AH383" s="349">
        <f t="shared" si="384"/>
        <v>1.5045138888888887E-2</v>
      </c>
      <c r="AI383" s="359">
        <f t="shared" si="385"/>
        <v>0.29504513888888884</v>
      </c>
      <c r="AJ383" s="359">
        <v>16.224060000000001</v>
      </c>
      <c r="AK383" s="359">
        <f>+OF!$Q$26</f>
        <v>0.41451056323604712</v>
      </c>
      <c r="AL383" s="360">
        <f t="shared" si="374"/>
        <v>414.51056323604712</v>
      </c>
      <c r="AM383" s="360">
        <f>+AJ383/Caudales!$X$7*'DISTRIBUCION DE CAUDALES'!AL383</f>
        <v>493.02759093094897</v>
      </c>
      <c r="AN383" s="359">
        <f>+Caudales!$U$12*1000</f>
        <v>126.23225806451613</v>
      </c>
      <c r="AO383" s="359">
        <f>+AJ383/Caudales!$X$7*'DISTRIBUCION DE CAUDALES'!AN383</f>
        <v>150.14330540927941</v>
      </c>
      <c r="AP383" s="359">
        <f t="shared" si="375"/>
        <v>342.88428552166954</v>
      </c>
      <c r="AQ383" s="355">
        <f t="shared" si="390"/>
        <v>492.860590930949</v>
      </c>
      <c r="AR383" s="355"/>
      <c r="AS383" s="356">
        <f t="shared" si="391"/>
        <v>0.16700000000000001</v>
      </c>
      <c r="AT383" s="357">
        <f>+AS383+AT381</f>
        <v>12.129689814814816</v>
      </c>
      <c r="AU383" s="358">
        <f t="shared" si="392"/>
        <v>480.73090111613419</v>
      </c>
      <c r="AV383" s="349" t="str">
        <f t="shared" si="393"/>
        <v>La Fuente SI tiene sufiencie oferta para usuarios futuros</v>
      </c>
    </row>
    <row r="384" spans="1:48" s="348" customFormat="1" x14ac:dyDescent="0.2">
      <c r="A384" s="349"/>
      <c r="B384" s="349">
        <v>219</v>
      </c>
      <c r="C384" s="349" t="s">
        <v>1095</v>
      </c>
      <c r="D384" s="349" t="s">
        <v>1096</v>
      </c>
      <c r="E384" s="349" t="s">
        <v>1097</v>
      </c>
      <c r="F384" s="349" t="s">
        <v>539</v>
      </c>
      <c r="G384" s="349">
        <v>0</v>
      </c>
      <c r="H384" s="350" t="s">
        <v>969</v>
      </c>
      <c r="I384" s="351" t="s">
        <v>937</v>
      </c>
      <c r="J384" s="352"/>
      <c r="K384" s="353"/>
      <c r="L384" s="349">
        <v>4989816.7111999998</v>
      </c>
      <c r="M384" s="349">
        <v>2284194.4547999999</v>
      </c>
      <c r="N384" s="349">
        <v>1573.94</v>
      </c>
      <c r="O384" s="349">
        <v>0</v>
      </c>
      <c r="P384" s="349">
        <v>0</v>
      </c>
      <c r="Q384" s="349">
        <v>0</v>
      </c>
      <c r="R384" s="349">
        <v>0</v>
      </c>
      <c r="S384" s="349">
        <v>0</v>
      </c>
      <c r="T384" s="349">
        <v>0</v>
      </c>
      <c r="U384" s="349">
        <v>0</v>
      </c>
      <c r="V384" s="349">
        <f t="shared" si="376"/>
        <v>0</v>
      </c>
      <c r="W384" s="349">
        <f t="shared" si="377"/>
        <v>0</v>
      </c>
      <c r="X384" s="349">
        <f t="shared" si="378"/>
        <v>0</v>
      </c>
      <c r="Y384" s="349">
        <f t="shared" si="379"/>
        <v>0</v>
      </c>
      <c r="Z384" s="349">
        <f t="shared" si="380"/>
        <v>0</v>
      </c>
      <c r="AA384" s="349">
        <f t="shared" si="381"/>
        <v>0</v>
      </c>
      <c r="AB384" s="349">
        <f t="shared" si="382"/>
        <v>0</v>
      </c>
      <c r="AC384" s="349" t="s">
        <v>1098</v>
      </c>
      <c r="AD384" s="349">
        <v>5</v>
      </c>
      <c r="AE384" s="349">
        <f t="shared" si="383"/>
        <v>0.5</v>
      </c>
      <c r="AF384" s="349">
        <v>4</v>
      </c>
      <c r="AG384" s="349">
        <v>2</v>
      </c>
      <c r="AH384" s="349">
        <f t="shared" si="384"/>
        <v>1.0746527777777778E-2</v>
      </c>
      <c r="AI384" s="359">
        <f t="shared" si="385"/>
        <v>0.51074652777777774</v>
      </c>
      <c r="AJ384" s="359">
        <v>0.28620099999999998</v>
      </c>
      <c r="AK384" s="359">
        <f>+OF!$Q$26</f>
        <v>0.41451056323604712</v>
      </c>
      <c r="AL384" s="360">
        <f t="shared" si="374"/>
        <v>414.51056323604712</v>
      </c>
      <c r="AM384" s="360">
        <f>+AJ384/Caudales!$X$7*'DISTRIBUCION DE CAUDALES'!AL384</f>
        <v>8.6972674874247584</v>
      </c>
      <c r="AN384" s="359">
        <f>+Caudales!$U$12*1000</f>
        <v>126.23225806451613</v>
      </c>
      <c r="AO384" s="359">
        <f>+AJ384/Caudales!$X$7*'DISTRIBUCION DE CAUDALES'!AN384</f>
        <v>2.648607324642609</v>
      </c>
      <c r="AP384" s="359">
        <f t="shared" si="375"/>
        <v>6.0486601627821495</v>
      </c>
      <c r="AQ384" s="355">
        <f t="shared" si="390"/>
        <v>8.1865209596469803</v>
      </c>
      <c r="AR384" s="355"/>
      <c r="AS384" s="356">
        <f t="shared" si="391"/>
        <v>0.51074652777777774</v>
      </c>
      <c r="AT384" s="357">
        <f>+AS384+AT377</f>
        <v>2.3726047453703707</v>
      </c>
      <c r="AU384" s="358">
        <f t="shared" si="392"/>
        <v>5.8139162142766097</v>
      </c>
      <c r="AV384" s="349" t="str">
        <f t="shared" si="393"/>
        <v>La Fuente NO tiene sufiencie oferta para usuarios futuros</v>
      </c>
    </row>
    <row r="385" spans="1:48" s="348" customFormat="1" x14ac:dyDescent="0.2">
      <c r="A385" s="349"/>
      <c r="B385" s="349">
        <v>231</v>
      </c>
      <c r="C385" s="349" t="s">
        <v>1050</v>
      </c>
      <c r="D385" s="349" t="s">
        <v>372</v>
      </c>
      <c r="E385" s="349" t="s">
        <v>1099</v>
      </c>
      <c r="F385" s="349" t="s">
        <v>58</v>
      </c>
      <c r="G385" s="349">
        <v>0</v>
      </c>
      <c r="H385" s="350" t="s">
        <v>969</v>
      </c>
      <c r="I385" s="351" t="s">
        <v>937</v>
      </c>
      <c r="J385" s="352"/>
      <c r="K385" s="353"/>
      <c r="L385" s="349">
        <v>4989401.1402000003</v>
      </c>
      <c r="M385" s="349">
        <v>2283059.6701000002</v>
      </c>
      <c r="N385" s="349">
        <v>1446.05</v>
      </c>
      <c r="O385" s="349">
        <v>0</v>
      </c>
      <c r="P385" s="349">
        <v>0</v>
      </c>
      <c r="Q385" s="349">
        <v>0</v>
      </c>
      <c r="R385" s="349">
        <v>0</v>
      </c>
      <c r="S385" s="349">
        <v>0</v>
      </c>
      <c r="T385" s="349">
        <v>0</v>
      </c>
      <c r="U385" s="349">
        <v>0</v>
      </c>
      <c r="V385" s="349">
        <f t="shared" si="376"/>
        <v>0</v>
      </c>
      <c r="W385" s="349">
        <f t="shared" si="377"/>
        <v>0</v>
      </c>
      <c r="X385" s="349">
        <f t="shared" si="378"/>
        <v>0</v>
      </c>
      <c r="Y385" s="349">
        <f t="shared" si="379"/>
        <v>0</v>
      </c>
      <c r="Z385" s="349">
        <f t="shared" si="380"/>
        <v>0</v>
      </c>
      <c r="AA385" s="349">
        <f t="shared" si="381"/>
        <v>0</v>
      </c>
      <c r="AB385" s="349">
        <f t="shared" si="382"/>
        <v>0</v>
      </c>
      <c r="AC385" s="349" t="s">
        <v>58</v>
      </c>
      <c r="AD385" s="349">
        <v>0</v>
      </c>
      <c r="AE385" s="349">
        <f t="shared" si="383"/>
        <v>0</v>
      </c>
      <c r="AF385" s="349">
        <v>5</v>
      </c>
      <c r="AG385" s="349">
        <v>0</v>
      </c>
      <c r="AH385" s="349">
        <f t="shared" si="384"/>
        <v>1.0746527777777778E-2</v>
      </c>
      <c r="AI385" s="359">
        <f t="shared" si="385"/>
        <v>1.0746527777777778E-2</v>
      </c>
      <c r="AJ385" s="359">
        <v>0.63678500000000005</v>
      </c>
      <c r="AK385" s="359">
        <f>+OF!$Q$26</f>
        <v>0.41451056323604712</v>
      </c>
      <c r="AL385" s="360">
        <f t="shared" ref="AL385:AL448" si="394">+AK385*1000</f>
        <v>414.51056323604712</v>
      </c>
      <c r="AM385" s="360">
        <f>+AJ385/Caudales!$X$7*'DISTRIBUCION DE CAUDALES'!AL385</f>
        <v>19.351048658040238</v>
      </c>
      <c r="AN385" s="359">
        <f>+Caudales!$U$12*1000</f>
        <v>126.23225806451613</v>
      </c>
      <c r="AO385" s="359">
        <f>+AJ385/Caudales!$X$7*'DISTRIBUCION DE CAUDALES'!AN385</f>
        <v>5.8930381627686277</v>
      </c>
      <c r="AP385" s="359">
        <f t="shared" ref="AP385:AP448" si="395">+AM385-AO385</f>
        <v>13.45801049527161</v>
      </c>
      <c r="AQ385" s="355">
        <f t="shared" si="390"/>
        <v>19.340302130262462</v>
      </c>
      <c r="AR385" s="355"/>
      <c r="AS385" s="356">
        <f t="shared" si="391"/>
        <v>1.0746527777777778E-2</v>
      </c>
      <c r="AT385" s="357">
        <f>+AS385+AT383</f>
        <v>12.140436342592594</v>
      </c>
      <c r="AU385" s="358">
        <f t="shared" si="392"/>
        <v>7.199865787669868</v>
      </c>
      <c r="AV385" s="349" t="str">
        <f t="shared" si="393"/>
        <v>La Fuente NO tiene sufiencie oferta para usuarios futuros</v>
      </c>
    </row>
    <row r="386" spans="1:48" s="348" customFormat="1" x14ac:dyDescent="0.2">
      <c r="A386" s="349"/>
      <c r="B386" s="349">
        <v>232</v>
      </c>
      <c r="C386" s="349" t="s">
        <v>1050</v>
      </c>
      <c r="D386" s="349" t="s">
        <v>1100</v>
      </c>
      <c r="E386" s="349" t="s">
        <v>1101</v>
      </c>
      <c r="F386" s="349" t="s">
        <v>116</v>
      </c>
      <c r="G386" s="349">
        <v>0</v>
      </c>
      <c r="H386" s="350" t="s">
        <v>969</v>
      </c>
      <c r="I386" s="351" t="s">
        <v>937</v>
      </c>
      <c r="J386" s="352"/>
      <c r="K386" s="353"/>
      <c r="L386" s="349">
        <v>4989401.1402000003</v>
      </c>
      <c r="M386" s="349">
        <v>2283059.6701000002</v>
      </c>
      <c r="N386" s="349">
        <v>1446.05</v>
      </c>
      <c r="O386" s="349">
        <v>0</v>
      </c>
      <c r="P386" s="349">
        <v>0</v>
      </c>
      <c r="Q386" s="349">
        <v>0</v>
      </c>
      <c r="R386" s="349">
        <v>0</v>
      </c>
      <c r="S386" s="349">
        <v>0</v>
      </c>
      <c r="T386" s="349">
        <v>0</v>
      </c>
      <c r="U386" s="349">
        <v>0</v>
      </c>
      <c r="V386" s="349">
        <f t="shared" si="376"/>
        <v>0</v>
      </c>
      <c r="W386" s="349">
        <f t="shared" si="377"/>
        <v>0</v>
      </c>
      <c r="X386" s="349">
        <f t="shared" si="378"/>
        <v>0</v>
      </c>
      <c r="Y386" s="349">
        <f t="shared" si="379"/>
        <v>0</v>
      </c>
      <c r="Z386" s="349">
        <f t="shared" si="380"/>
        <v>0</v>
      </c>
      <c r="AA386" s="349">
        <f t="shared" si="381"/>
        <v>0</v>
      </c>
      <c r="AB386" s="349">
        <f t="shared" si="382"/>
        <v>0</v>
      </c>
      <c r="AC386" s="349" t="s">
        <v>73</v>
      </c>
      <c r="AD386" s="349">
        <v>0.9</v>
      </c>
      <c r="AE386" s="349">
        <f t="shared" si="383"/>
        <v>9.0000000000000011E-2</v>
      </c>
      <c r="AF386" s="349">
        <v>0</v>
      </c>
      <c r="AG386" s="349">
        <v>0</v>
      </c>
      <c r="AH386" s="349">
        <f t="shared" si="384"/>
        <v>0</v>
      </c>
      <c r="AI386" s="359">
        <f t="shared" si="385"/>
        <v>9.0000000000000011E-2</v>
      </c>
      <c r="AJ386" s="359">
        <v>0.63678500000000005</v>
      </c>
      <c r="AK386" s="359">
        <f>+OF!$Q$26</f>
        <v>0.41451056323604712</v>
      </c>
      <c r="AL386" s="360">
        <f t="shared" si="394"/>
        <v>414.51056323604712</v>
      </c>
      <c r="AM386" s="360">
        <f>+AJ386/Caudales!$X$7*'DISTRIBUCION DE CAUDALES'!AL386</f>
        <v>19.351048658040238</v>
      </c>
      <c r="AN386" s="359">
        <f>+Caudales!$U$12*1000</f>
        <v>126.23225806451613</v>
      </c>
      <c r="AO386" s="359">
        <f>+AJ386/Caudales!$X$7*'DISTRIBUCION DE CAUDALES'!AN386</f>
        <v>5.8930381627686277</v>
      </c>
      <c r="AP386" s="359">
        <f t="shared" si="395"/>
        <v>13.45801049527161</v>
      </c>
      <c r="AQ386" s="355">
        <f t="shared" si="390"/>
        <v>19.261048658040238</v>
      </c>
      <c r="AR386" s="355"/>
      <c r="AS386" s="356">
        <f t="shared" si="391"/>
        <v>9.0000000000000011E-2</v>
      </c>
      <c r="AT386" s="357">
        <f>+AS386+AT385</f>
        <v>12.230436342592593</v>
      </c>
      <c r="AU386" s="358">
        <f t="shared" si="392"/>
        <v>7.0306123154476445</v>
      </c>
      <c r="AV386" s="349" t="str">
        <f t="shared" si="393"/>
        <v>La Fuente NO tiene sufiencie oferta para usuarios futuros</v>
      </c>
    </row>
    <row r="387" spans="1:48" s="348" customFormat="1" x14ac:dyDescent="0.2">
      <c r="A387" s="349"/>
      <c r="B387" s="349">
        <v>233</v>
      </c>
      <c r="C387" s="349" t="s">
        <v>1050</v>
      </c>
      <c r="D387" s="349" t="s">
        <v>1102</v>
      </c>
      <c r="E387" s="349" t="s">
        <v>1103</v>
      </c>
      <c r="F387" s="349" t="s">
        <v>58</v>
      </c>
      <c r="G387" s="349">
        <v>0</v>
      </c>
      <c r="H387" s="350" t="s">
        <v>969</v>
      </c>
      <c r="I387" s="351" t="s">
        <v>937</v>
      </c>
      <c r="J387" s="352"/>
      <c r="K387" s="353"/>
      <c r="L387" s="349">
        <v>4989402.2141000004</v>
      </c>
      <c r="M387" s="349">
        <v>2283559.1968</v>
      </c>
      <c r="N387" s="349">
        <v>1446.05</v>
      </c>
      <c r="O387" s="349">
        <v>0</v>
      </c>
      <c r="P387" s="349">
        <v>0</v>
      </c>
      <c r="Q387" s="349">
        <v>0</v>
      </c>
      <c r="R387" s="349">
        <v>0</v>
      </c>
      <c r="S387" s="349">
        <v>0</v>
      </c>
      <c r="T387" s="349">
        <v>0</v>
      </c>
      <c r="U387" s="349">
        <v>0</v>
      </c>
      <c r="V387" s="349">
        <f t="shared" si="376"/>
        <v>0</v>
      </c>
      <c r="W387" s="349">
        <f t="shared" si="377"/>
        <v>0</v>
      </c>
      <c r="X387" s="349">
        <f t="shared" si="378"/>
        <v>0</v>
      </c>
      <c r="Y387" s="349">
        <f t="shared" si="379"/>
        <v>0</v>
      </c>
      <c r="Z387" s="349">
        <f t="shared" si="380"/>
        <v>0</v>
      </c>
      <c r="AA387" s="349">
        <f t="shared" si="381"/>
        <v>0</v>
      </c>
      <c r="AB387" s="349">
        <f t="shared" si="382"/>
        <v>0</v>
      </c>
      <c r="AC387" s="349" t="s">
        <v>632</v>
      </c>
      <c r="AD387" s="349">
        <v>0</v>
      </c>
      <c r="AE387" s="349">
        <f t="shared" si="383"/>
        <v>0</v>
      </c>
      <c r="AF387" s="349">
        <v>5</v>
      </c>
      <c r="AG387" s="349">
        <v>0</v>
      </c>
      <c r="AH387" s="349">
        <f t="shared" si="384"/>
        <v>1.0746527777777778E-2</v>
      </c>
      <c r="AI387" s="359">
        <f t="shared" si="385"/>
        <v>1.0746527777777778E-2</v>
      </c>
      <c r="AJ387" s="359">
        <v>17.9618</v>
      </c>
      <c r="AK387" s="359">
        <f>+OF!$Q$26</f>
        <v>0.41451056323604712</v>
      </c>
      <c r="AL387" s="360">
        <f t="shared" si="394"/>
        <v>414.51056323604712</v>
      </c>
      <c r="AM387" s="360">
        <f>+AJ387/Caudales!$X$7*'DISTRIBUCION DE CAUDALES'!AL387</f>
        <v>545.83519678696439</v>
      </c>
      <c r="AN387" s="359">
        <f>+Caudales!$U$12*1000</f>
        <v>126.23225806451613</v>
      </c>
      <c r="AO387" s="359">
        <f>+AJ387/Caudales!$X$7*'DISTRIBUCION DE CAUDALES'!AN387</f>
        <v>166.22497840247104</v>
      </c>
      <c r="AP387" s="359">
        <f t="shared" si="395"/>
        <v>379.61021838449335</v>
      </c>
      <c r="AQ387" s="355">
        <f t="shared" si="390"/>
        <v>545.82445025918662</v>
      </c>
      <c r="AR387" s="355"/>
      <c r="AS387" s="356">
        <f t="shared" si="391"/>
        <v>1.0746527777777778E-2</v>
      </c>
      <c r="AT387" s="357">
        <f>+AS387+AT382</f>
        <v>0.35150868055555556</v>
      </c>
      <c r="AU387" s="358">
        <f t="shared" si="392"/>
        <v>545.47294157863109</v>
      </c>
      <c r="AV387" s="349" t="str">
        <f t="shared" si="393"/>
        <v>La Fuente SI tiene sufiencie oferta para usuarios futuros</v>
      </c>
    </row>
    <row r="388" spans="1:48" s="348" customFormat="1" x14ac:dyDescent="0.2">
      <c r="A388" s="349"/>
      <c r="B388" s="349">
        <v>234</v>
      </c>
      <c r="C388" s="349" t="s">
        <v>1050</v>
      </c>
      <c r="D388" s="349" t="s">
        <v>1104</v>
      </c>
      <c r="E388" s="349" t="s">
        <v>1105</v>
      </c>
      <c r="F388" s="349" t="s">
        <v>58</v>
      </c>
      <c r="G388" s="349">
        <v>0</v>
      </c>
      <c r="H388" s="350" t="s">
        <v>969</v>
      </c>
      <c r="I388" s="351" t="s">
        <v>937</v>
      </c>
      <c r="J388" s="352"/>
      <c r="K388" s="353"/>
      <c r="L388" s="349">
        <v>4989401.1402000003</v>
      </c>
      <c r="M388" s="349">
        <v>2283059.6701000002</v>
      </c>
      <c r="N388" s="349">
        <v>1446.05</v>
      </c>
      <c r="O388" s="349">
        <v>0</v>
      </c>
      <c r="P388" s="349">
        <v>0</v>
      </c>
      <c r="Q388" s="349">
        <v>0</v>
      </c>
      <c r="R388" s="349">
        <v>0</v>
      </c>
      <c r="S388" s="349">
        <v>0</v>
      </c>
      <c r="T388" s="349">
        <v>0</v>
      </c>
      <c r="U388" s="349">
        <v>0</v>
      </c>
      <c r="V388" s="349">
        <f t="shared" si="376"/>
        <v>0</v>
      </c>
      <c r="W388" s="349">
        <f t="shared" si="377"/>
        <v>0</v>
      </c>
      <c r="X388" s="349">
        <f t="shared" si="378"/>
        <v>0</v>
      </c>
      <c r="Y388" s="349">
        <f t="shared" si="379"/>
        <v>0</v>
      </c>
      <c r="Z388" s="349">
        <f t="shared" si="380"/>
        <v>0</v>
      </c>
      <c r="AA388" s="349">
        <f t="shared" si="381"/>
        <v>0</v>
      </c>
      <c r="AB388" s="349">
        <f t="shared" si="382"/>
        <v>0</v>
      </c>
      <c r="AC388" s="349" t="s">
        <v>58</v>
      </c>
      <c r="AD388" s="349">
        <v>0</v>
      </c>
      <c r="AE388" s="349">
        <f t="shared" si="383"/>
        <v>0</v>
      </c>
      <c r="AF388" s="349">
        <v>5</v>
      </c>
      <c r="AG388" s="349">
        <v>0</v>
      </c>
      <c r="AH388" s="349">
        <f t="shared" si="384"/>
        <v>1.0746527777777778E-2</v>
      </c>
      <c r="AI388" s="359">
        <f t="shared" si="385"/>
        <v>1.0746527777777778E-2</v>
      </c>
      <c r="AJ388" s="359">
        <v>0.63678500000000005</v>
      </c>
      <c r="AK388" s="359">
        <f>+OF!$Q$26</f>
        <v>0.41451056323604712</v>
      </c>
      <c r="AL388" s="360">
        <f t="shared" si="394"/>
        <v>414.51056323604712</v>
      </c>
      <c r="AM388" s="360">
        <f>+AJ388/Caudales!$X$7*'DISTRIBUCION DE CAUDALES'!AL388</f>
        <v>19.351048658040238</v>
      </c>
      <c r="AN388" s="359">
        <f>+Caudales!$U$12*1000</f>
        <v>126.23225806451613</v>
      </c>
      <c r="AO388" s="359">
        <f>+AJ388/Caudales!$X$7*'DISTRIBUCION DE CAUDALES'!AN388</f>
        <v>5.8930381627686277</v>
      </c>
      <c r="AP388" s="359">
        <f t="shared" si="395"/>
        <v>13.45801049527161</v>
      </c>
      <c r="AQ388" s="355">
        <f t="shared" si="390"/>
        <v>19.340302130262462</v>
      </c>
      <c r="AR388" s="355"/>
      <c r="AS388" s="356">
        <f t="shared" si="391"/>
        <v>1.0746527777777778E-2</v>
      </c>
      <c r="AT388" s="357">
        <f>+AS388+AT386</f>
        <v>12.241182870370372</v>
      </c>
      <c r="AU388" s="358">
        <f t="shared" si="392"/>
        <v>7.09911925989209</v>
      </c>
      <c r="AV388" s="349" t="str">
        <f t="shared" si="393"/>
        <v>La Fuente NO tiene sufiencie oferta para usuarios futuros</v>
      </c>
    </row>
    <row r="389" spans="1:48" s="348" customFormat="1" x14ac:dyDescent="0.2">
      <c r="A389" s="349"/>
      <c r="B389" s="349">
        <v>235</v>
      </c>
      <c r="C389" s="349" t="s">
        <v>1050</v>
      </c>
      <c r="D389" s="349" t="s">
        <v>1106</v>
      </c>
      <c r="E389" s="349" t="s">
        <v>1107</v>
      </c>
      <c r="F389" s="349" t="s">
        <v>58</v>
      </c>
      <c r="G389" s="349">
        <v>0</v>
      </c>
      <c r="H389" s="350" t="s">
        <v>969</v>
      </c>
      <c r="I389" s="351" t="s">
        <v>937</v>
      </c>
      <c r="J389" s="352"/>
      <c r="K389" s="353"/>
      <c r="L389" s="349">
        <v>4989401.1402000003</v>
      </c>
      <c r="M389" s="349">
        <v>2283059.6701000002</v>
      </c>
      <c r="N389" s="349">
        <v>1446.05</v>
      </c>
      <c r="O389" s="349">
        <v>0</v>
      </c>
      <c r="P389" s="349">
        <v>0</v>
      </c>
      <c r="Q389" s="349">
        <v>0</v>
      </c>
      <c r="R389" s="349">
        <v>0</v>
      </c>
      <c r="S389" s="349">
        <v>0</v>
      </c>
      <c r="T389" s="349">
        <v>0</v>
      </c>
      <c r="U389" s="349">
        <v>0</v>
      </c>
      <c r="V389" s="349">
        <f t="shared" si="376"/>
        <v>0</v>
      </c>
      <c r="W389" s="349">
        <f t="shared" si="377"/>
        <v>0</v>
      </c>
      <c r="X389" s="349">
        <f t="shared" si="378"/>
        <v>0</v>
      </c>
      <c r="Y389" s="349">
        <f t="shared" si="379"/>
        <v>0</v>
      </c>
      <c r="Z389" s="349">
        <f t="shared" si="380"/>
        <v>0</v>
      </c>
      <c r="AA389" s="349">
        <f t="shared" si="381"/>
        <v>0</v>
      </c>
      <c r="AB389" s="349">
        <f t="shared" si="382"/>
        <v>0</v>
      </c>
      <c r="AC389" s="349" t="s">
        <v>58</v>
      </c>
      <c r="AD389" s="349">
        <v>0</v>
      </c>
      <c r="AE389" s="349">
        <f t="shared" si="383"/>
        <v>0</v>
      </c>
      <c r="AF389" s="349">
        <v>5</v>
      </c>
      <c r="AG389" s="349">
        <v>0</v>
      </c>
      <c r="AH389" s="349">
        <f t="shared" si="384"/>
        <v>1.0746527777777778E-2</v>
      </c>
      <c r="AI389" s="359">
        <f t="shared" si="385"/>
        <v>1.0746527777777778E-2</v>
      </c>
      <c r="AJ389" s="359">
        <v>0.63678500000000005</v>
      </c>
      <c r="AK389" s="359">
        <f>+OF!$Q$26</f>
        <v>0.41451056323604712</v>
      </c>
      <c r="AL389" s="360">
        <f t="shared" si="394"/>
        <v>414.51056323604712</v>
      </c>
      <c r="AM389" s="360">
        <f>+AJ389/Caudales!$X$7*'DISTRIBUCION DE CAUDALES'!AL389</f>
        <v>19.351048658040238</v>
      </c>
      <c r="AN389" s="359">
        <f>+Caudales!$U$12*1000</f>
        <v>126.23225806451613</v>
      </c>
      <c r="AO389" s="359">
        <f>+AJ389/Caudales!$X$7*'DISTRIBUCION DE CAUDALES'!AN389</f>
        <v>5.8930381627686277</v>
      </c>
      <c r="AP389" s="359">
        <f t="shared" si="395"/>
        <v>13.45801049527161</v>
      </c>
      <c r="AQ389" s="355">
        <f t="shared" si="390"/>
        <v>19.340302130262462</v>
      </c>
      <c r="AR389" s="355"/>
      <c r="AS389" s="356">
        <f t="shared" si="391"/>
        <v>1.0746527777777778E-2</v>
      </c>
      <c r="AT389" s="357">
        <f>+AS389+AT388</f>
        <v>12.25192939814815</v>
      </c>
      <c r="AU389" s="358">
        <f t="shared" si="392"/>
        <v>7.088372732114312</v>
      </c>
      <c r="AV389" s="349" t="str">
        <f t="shared" si="393"/>
        <v>La Fuente NO tiene sufiencie oferta para usuarios futuros</v>
      </c>
    </row>
    <row r="390" spans="1:48" s="348" customFormat="1" x14ac:dyDescent="0.2">
      <c r="A390" s="349"/>
      <c r="B390" s="349">
        <v>236</v>
      </c>
      <c r="C390" s="349" t="s">
        <v>1050</v>
      </c>
      <c r="D390" s="349" t="s">
        <v>1108</v>
      </c>
      <c r="E390" s="349" t="s">
        <v>1109</v>
      </c>
      <c r="F390" s="349" t="s">
        <v>116</v>
      </c>
      <c r="G390" s="349">
        <v>0</v>
      </c>
      <c r="H390" s="350" t="s">
        <v>969</v>
      </c>
      <c r="I390" s="351" t="s">
        <v>937</v>
      </c>
      <c r="J390" s="352"/>
      <c r="K390" s="353"/>
      <c r="L390" s="349">
        <v>4989401.1402000003</v>
      </c>
      <c r="M390" s="349">
        <v>2283059.6701000002</v>
      </c>
      <c r="N390" s="349">
        <v>1446.05</v>
      </c>
      <c r="O390" s="349">
        <v>0</v>
      </c>
      <c r="P390" s="349">
        <v>0</v>
      </c>
      <c r="Q390" s="349">
        <v>0</v>
      </c>
      <c r="R390" s="349">
        <v>0</v>
      </c>
      <c r="S390" s="349">
        <v>0</v>
      </c>
      <c r="T390" s="349">
        <v>0</v>
      </c>
      <c r="U390" s="349">
        <v>0</v>
      </c>
      <c r="V390" s="349">
        <f t="shared" si="376"/>
        <v>0</v>
      </c>
      <c r="W390" s="349">
        <f t="shared" si="377"/>
        <v>0</v>
      </c>
      <c r="X390" s="349">
        <f t="shared" si="378"/>
        <v>0</v>
      </c>
      <c r="Y390" s="349">
        <f t="shared" si="379"/>
        <v>0</v>
      </c>
      <c r="Z390" s="349">
        <f t="shared" si="380"/>
        <v>0</v>
      </c>
      <c r="AA390" s="349">
        <f t="shared" si="381"/>
        <v>0</v>
      </c>
      <c r="AB390" s="349">
        <f t="shared" si="382"/>
        <v>0</v>
      </c>
      <c r="AC390" s="349" t="s">
        <v>58</v>
      </c>
      <c r="AD390" s="349">
        <v>0.01</v>
      </c>
      <c r="AE390" s="349">
        <f t="shared" si="383"/>
        <v>1E-3</v>
      </c>
      <c r="AF390" s="349">
        <v>0</v>
      </c>
      <c r="AG390" s="349">
        <v>0</v>
      </c>
      <c r="AH390" s="349">
        <f t="shared" si="384"/>
        <v>0</v>
      </c>
      <c r="AI390" s="359">
        <f t="shared" si="385"/>
        <v>1E-3</v>
      </c>
      <c r="AJ390" s="359">
        <v>0.63678500000000005</v>
      </c>
      <c r="AK390" s="359">
        <f>+OF!$Q$26</f>
        <v>0.41451056323604712</v>
      </c>
      <c r="AL390" s="360">
        <f t="shared" si="394"/>
        <v>414.51056323604712</v>
      </c>
      <c r="AM390" s="360">
        <f>+AJ390/Caudales!$X$7*'DISTRIBUCION DE CAUDALES'!AL390</f>
        <v>19.351048658040238</v>
      </c>
      <c r="AN390" s="359">
        <f>+Caudales!$U$12*1000</f>
        <v>126.23225806451613</v>
      </c>
      <c r="AO390" s="359">
        <f>+AJ390/Caudales!$X$7*'DISTRIBUCION DE CAUDALES'!AN390</f>
        <v>5.8930381627686277</v>
      </c>
      <c r="AP390" s="359">
        <f t="shared" si="395"/>
        <v>13.45801049527161</v>
      </c>
      <c r="AQ390" s="355">
        <f t="shared" si="390"/>
        <v>19.350048658040237</v>
      </c>
      <c r="AR390" s="355"/>
      <c r="AS390" s="356">
        <f t="shared" si="391"/>
        <v>1E-3</v>
      </c>
      <c r="AT390" s="357">
        <f>+AS390+AT389</f>
        <v>12.252929398148149</v>
      </c>
      <c r="AU390" s="358">
        <f t="shared" si="392"/>
        <v>7.0971192598920876</v>
      </c>
      <c r="AV390" s="349" t="str">
        <f t="shared" si="393"/>
        <v>La Fuente NO tiene sufiencie oferta para usuarios futuros</v>
      </c>
    </row>
    <row r="391" spans="1:48" s="348" customFormat="1" x14ac:dyDescent="0.2">
      <c r="A391" s="349"/>
      <c r="B391" s="349">
        <v>237</v>
      </c>
      <c r="C391" s="349" t="s">
        <v>1050</v>
      </c>
      <c r="D391" s="349" t="s">
        <v>1110</v>
      </c>
      <c r="E391" s="349" t="s">
        <v>1111</v>
      </c>
      <c r="F391" s="349" t="s">
        <v>58</v>
      </c>
      <c r="G391" s="349">
        <v>0</v>
      </c>
      <c r="H391" s="350" t="s">
        <v>969</v>
      </c>
      <c r="I391" s="351" t="s">
        <v>937</v>
      </c>
      <c r="J391" s="352"/>
      <c r="K391" s="353"/>
      <c r="L391" s="349">
        <v>4989401.1402000003</v>
      </c>
      <c r="M391" s="349">
        <v>2283059.6701000002</v>
      </c>
      <c r="N391" s="349">
        <v>1446.05</v>
      </c>
      <c r="O391" s="349">
        <v>0</v>
      </c>
      <c r="P391" s="349">
        <v>0</v>
      </c>
      <c r="Q391" s="349">
        <v>0</v>
      </c>
      <c r="R391" s="349">
        <v>0</v>
      </c>
      <c r="S391" s="349">
        <v>0</v>
      </c>
      <c r="T391" s="349">
        <v>0</v>
      </c>
      <c r="U391" s="349">
        <v>0</v>
      </c>
      <c r="V391" s="349">
        <f t="shared" si="376"/>
        <v>0</v>
      </c>
      <c r="W391" s="349">
        <f t="shared" si="377"/>
        <v>0</v>
      </c>
      <c r="X391" s="349">
        <f t="shared" si="378"/>
        <v>0</v>
      </c>
      <c r="Y391" s="349">
        <f t="shared" si="379"/>
        <v>0</v>
      </c>
      <c r="Z391" s="349">
        <f t="shared" si="380"/>
        <v>0</v>
      </c>
      <c r="AA391" s="349">
        <f t="shared" si="381"/>
        <v>0</v>
      </c>
      <c r="AB391" s="349">
        <f t="shared" si="382"/>
        <v>0</v>
      </c>
      <c r="AC391" s="349" t="s">
        <v>58</v>
      </c>
      <c r="AD391" s="349">
        <v>0</v>
      </c>
      <c r="AE391" s="349">
        <f t="shared" si="383"/>
        <v>0</v>
      </c>
      <c r="AF391" s="349">
        <v>5</v>
      </c>
      <c r="AG391" s="349">
        <v>0</v>
      </c>
      <c r="AH391" s="349">
        <f t="shared" si="384"/>
        <v>1.0746527777777778E-2</v>
      </c>
      <c r="AI391" s="359">
        <f t="shared" si="385"/>
        <v>1.0746527777777778E-2</v>
      </c>
      <c r="AJ391" s="359">
        <v>0.63678500000000005</v>
      </c>
      <c r="AK391" s="359">
        <f>+OF!$Q$26</f>
        <v>0.41451056323604712</v>
      </c>
      <c r="AL391" s="360">
        <f t="shared" si="394"/>
        <v>414.51056323604712</v>
      </c>
      <c r="AM391" s="360">
        <f>+AJ391/Caudales!$X$7*'DISTRIBUCION DE CAUDALES'!AL391</f>
        <v>19.351048658040238</v>
      </c>
      <c r="AN391" s="359">
        <f>+Caudales!$U$12*1000</f>
        <v>126.23225806451613</v>
      </c>
      <c r="AO391" s="359">
        <f>+AJ391/Caudales!$X$7*'DISTRIBUCION DE CAUDALES'!AN391</f>
        <v>5.8930381627686277</v>
      </c>
      <c r="AP391" s="359">
        <f t="shared" si="395"/>
        <v>13.45801049527161</v>
      </c>
      <c r="AQ391" s="355">
        <f t="shared" si="390"/>
        <v>19.340302130262462</v>
      </c>
      <c r="AR391" s="355"/>
      <c r="AS391" s="356">
        <f t="shared" si="391"/>
        <v>1.0746527777777778E-2</v>
      </c>
      <c r="AT391" s="357">
        <f>+AS391+AT390</f>
        <v>12.263675925925927</v>
      </c>
      <c r="AU391" s="358">
        <f t="shared" si="392"/>
        <v>7.0766262043365344</v>
      </c>
      <c r="AV391" s="349" t="str">
        <f t="shared" si="393"/>
        <v>La Fuente NO tiene sufiencie oferta para usuarios futuros</v>
      </c>
    </row>
    <row r="392" spans="1:48" s="348" customFormat="1" x14ac:dyDescent="0.2">
      <c r="A392" s="349"/>
      <c r="B392" s="349">
        <v>238</v>
      </c>
      <c r="C392" s="349" t="s">
        <v>1112</v>
      </c>
      <c r="D392" s="349" t="s">
        <v>1113</v>
      </c>
      <c r="E392" s="349" t="s">
        <v>58</v>
      </c>
      <c r="F392" s="349" t="s">
        <v>58</v>
      </c>
      <c r="G392" s="349">
        <v>0</v>
      </c>
      <c r="H392" s="350" t="s">
        <v>969</v>
      </c>
      <c r="I392" s="351" t="s">
        <v>937</v>
      </c>
      <c r="J392" s="352"/>
      <c r="K392" s="353"/>
      <c r="L392" s="349">
        <v>4989401.1402000003</v>
      </c>
      <c r="M392" s="349">
        <v>2283059.6701000002</v>
      </c>
      <c r="N392" s="349">
        <v>1446.05</v>
      </c>
      <c r="O392" s="349">
        <v>0</v>
      </c>
      <c r="P392" s="349">
        <v>0</v>
      </c>
      <c r="Q392" s="349">
        <v>0</v>
      </c>
      <c r="R392" s="349">
        <v>0</v>
      </c>
      <c r="S392" s="349">
        <v>0</v>
      </c>
      <c r="T392" s="349">
        <v>0</v>
      </c>
      <c r="U392" s="349">
        <v>0</v>
      </c>
      <c r="V392" s="349">
        <f t="shared" si="376"/>
        <v>0</v>
      </c>
      <c r="W392" s="349">
        <f t="shared" si="377"/>
        <v>0</v>
      </c>
      <c r="X392" s="349">
        <f t="shared" si="378"/>
        <v>0</v>
      </c>
      <c r="Y392" s="349">
        <f t="shared" si="379"/>
        <v>0</v>
      </c>
      <c r="Z392" s="349">
        <f t="shared" si="380"/>
        <v>0</v>
      </c>
      <c r="AA392" s="349">
        <f t="shared" si="381"/>
        <v>0</v>
      </c>
      <c r="AB392" s="349">
        <f t="shared" si="382"/>
        <v>0</v>
      </c>
      <c r="AC392" s="349" t="s">
        <v>262</v>
      </c>
      <c r="AD392" s="349">
        <v>0.03</v>
      </c>
      <c r="AE392" s="349">
        <f t="shared" si="383"/>
        <v>3.0000000000000001E-3</v>
      </c>
      <c r="AF392" s="349">
        <v>6</v>
      </c>
      <c r="AG392" s="349">
        <v>0</v>
      </c>
      <c r="AH392" s="349">
        <f t="shared" si="384"/>
        <v>1.2895833333333332E-2</v>
      </c>
      <c r="AI392" s="359">
        <f t="shared" si="385"/>
        <v>1.5895833333333331E-2</v>
      </c>
      <c r="AJ392" s="359">
        <v>0.63678500000000005</v>
      </c>
      <c r="AK392" s="359">
        <f>+OF!$Q$26</f>
        <v>0.41451056323604712</v>
      </c>
      <c r="AL392" s="360">
        <f t="shared" si="394"/>
        <v>414.51056323604712</v>
      </c>
      <c r="AM392" s="360">
        <f>+AJ392/Caudales!$X$7*'DISTRIBUCION DE CAUDALES'!AL392</f>
        <v>19.351048658040238</v>
      </c>
      <c r="AN392" s="359">
        <f>+Caudales!$U$12*1000</f>
        <v>126.23225806451613</v>
      </c>
      <c r="AO392" s="359">
        <f>+AJ392/Caudales!$X$7*'DISTRIBUCION DE CAUDALES'!AN392</f>
        <v>5.8930381627686277</v>
      </c>
      <c r="AP392" s="359">
        <f t="shared" si="395"/>
        <v>13.45801049527161</v>
      </c>
      <c r="AQ392" s="355">
        <f t="shared" si="390"/>
        <v>19.335152824706906</v>
      </c>
      <c r="AR392" s="355"/>
      <c r="AS392" s="356">
        <f t="shared" si="391"/>
        <v>1.5895833333333331E-2</v>
      </c>
      <c r="AT392" s="357">
        <f>+AS392+AT391</f>
        <v>12.279571759259261</v>
      </c>
      <c r="AU392" s="358">
        <f t="shared" si="392"/>
        <v>7.0555810654476456</v>
      </c>
      <c r="AV392" s="349" t="str">
        <f t="shared" si="393"/>
        <v>La Fuente NO tiene sufiencie oferta para usuarios futuros</v>
      </c>
    </row>
    <row r="393" spans="1:48" s="348" customFormat="1" x14ac:dyDescent="0.2">
      <c r="A393" s="349"/>
      <c r="B393" s="349">
        <v>240</v>
      </c>
      <c r="C393" s="349" t="s">
        <v>1050</v>
      </c>
      <c r="D393" s="349" t="s">
        <v>1114</v>
      </c>
      <c r="E393" s="349" t="s">
        <v>1115</v>
      </c>
      <c r="F393" s="349" t="s">
        <v>58</v>
      </c>
      <c r="G393" s="349">
        <v>0</v>
      </c>
      <c r="H393" s="350" t="s">
        <v>969</v>
      </c>
      <c r="I393" s="351" t="s">
        <v>937</v>
      </c>
      <c r="J393" s="352"/>
      <c r="K393" s="353"/>
      <c r="L393" s="349">
        <v>4989401.1402000003</v>
      </c>
      <c r="M393" s="349">
        <v>2283059.6701000002</v>
      </c>
      <c r="N393" s="349">
        <v>1446.05</v>
      </c>
      <c r="O393" s="349">
        <v>0</v>
      </c>
      <c r="P393" s="349">
        <v>0</v>
      </c>
      <c r="Q393" s="349">
        <v>0</v>
      </c>
      <c r="R393" s="349">
        <v>0</v>
      </c>
      <c r="S393" s="349">
        <v>0</v>
      </c>
      <c r="T393" s="349">
        <v>0</v>
      </c>
      <c r="U393" s="349">
        <v>0</v>
      </c>
      <c r="V393" s="349">
        <f t="shared" si="376"/>
        <v>0</v>
      </c>
      <c r="W393" s="349">
        <f t="shared" si="377"/>
        <v>0</v>
      </c>
      <c r="X393" s="349">
        <f t="shared" si="378"/>
        <v>0</v>
      </c>
      <c r="Y393" s="349">
        <f t="shared" si="379"/>
        <v>0</v>
      </c>
      <c r="Z393" s="349">
        <f t="shared" si="380"/>
        <v>0</v>
      </c>
      <c r="AA393" s="349">
        <f t="shared" si="381"/>
        <v>0</v>
      </c>
      <c r="AB393" s="349">
        <f t="shared" si="382"/>
        <v>0</v>
      </c>
      <c r="AC393" s="349" t="s">
        <v>58</v>
      </c>
      <c r="AD393" s="349">
        <v>0</v>
      </c>
      <c r="AE393" s="349">
        <f t="shared" si="383"/>
        <v>0</v>
      </c>
      <c r="AF393" s="349">
        <v>5</v>
      </c>
      <c r="AG393" s="349">
        <v>0</v>
      </c>
      <c r="AH393" s="349">
        <f t="shared" si="384"/>
        <v>1.0746527777777778E-2</v>
      </c>
      <c r="AI393" s="359">
        <f t="shared" si="385"/>
        <v>1.0746527777777778E-2</v>
      </c>
      <c r="AJ393" s="359">
        <v>0.63678500000000005</v>
      </c>
      <c r="AK393" s="359">
        <f>+OF!$Q$26</f>
        <v>0.41451056323604712</v>
      </c>
      <c r="AL393" s="360">
        <f t="shared" si="394"/>
        <v>414.51056323604712</v>
      </c>
      <c r="AM393" s="360">
        <f>+AJ393/Caudales!$X$7*'DISTRIBUCION DE CAUDALES'!AL393</f>
        <v>19.351048658040238</v>
      </c>
      <c r="AN393" s="359">
        <f>+Caudales!$U$12*1000</f>
        <v>126.23225806451613</v>
      </c>
      <c r="AO393" s="359">
        <f>+AJ393/Caudales!$X$7*'DISTRIBUCION DE CAUDALES'!AN393</f>
        <v>5.8930381627686277</v>
      </c>
      <c r="AP393" s="359">
        <f t="shared" si="395"/>
        <v>13.45801049527161</v>
      </c>
      <c r="AQ393" s="355">
        <f t="shared" si="390"/>
        <v>19.340302130262462</v>
      </c>
      <c r="AR393" s="355"/>
      <c r="AS393" s="356">
        <f t="shared" si="391"/>
        <v>1.0746527777777778E-2</v>
      </c>
      <c r="AT393" s="357">
        <f>+AS393+AT392</f>
        <v>12.290318287037039</v>
      </c>
      <c r="AU393" s="358">
        <f t="shared" si="392"/>
        <v>7.0499838432254229</v>
      </c>
      <c r="AV393" s="349" t="str">
        <f t="shared" si="393"/>
        <v>La Fuente NO tiene sufiencie oferta para usuarios futuros</v>
      </c>
    </row>
    <row r="394" spans="1:48" s="348" customFormat="1" x14ac:dyDescent="0.2">
      <c r="A394" s="349"/>
      <c r="B394" s="349">
        <v>241</v>
      </c>
      <c r="C394" s="349" t="s">
        <v>1116</v>
      </c>
      <c r="D394" s="349" t="s">
        <v>1117</v>
      </c>
      <c r="E394" s="349" t="s">
        <v>58</v>
      </c>
      <c r="F394" s="349" t="s">
        <v>116</v>
      </c>
      <c r="G394" s="349">
        <v>0</v>
      </c>
      <c r="H394" s="350" t="s">
        <v>1118</v>
      </c>
      <c r="I394" s="351" t="s">
        <v>937</v>
      </c>
      <c r="J394" s="352"/>
      <c r="K394" s="353"/>
      <c r="L394" s="349">
        <v>4993043.9719000002</v>
      </c>
      <c r="M394" s="349">
        <v>2282713.7532000002</v>
      </c>
      <c r="N394" s="349">
        <v>1656.23</v>
      </c>
      <c r="O394" s="349">
        <v>0</v>
      </c>
      <c r="P394" s="349">
        <v>0</v>
      </c>
      <c r="Q394" s="349">
        <v>2</v>
      </c>
      <c r="R394" s="349">
        <v>0</v>
      </c>
      <c r="S394" s="349">
        <v>0</v>
      </c>
      <c r="T394" s="349">
        <v>0</v>
      </c>
      <c r="U394" s="349">
        <v>1000</v>
      </c>
      <c r="V394" s="349">
        <f t="shared" si="376"/>
        <v>0</v>
      </c>
      <c r="W394" s="349">
        <f t="shared" si="377"/>
        <v>0</v>
      </c>
      <c r="X394" s="349">
        <f t="shared" si="378"/>
        <v>4.6296296296296298E-4</v>
      </c>
      <c r="Y394" s="349">
        <f t="shared" si="379"/>
        <v>0</v>
      </c>
      <c r="Z394" s="349">
        <f t="shared" si="380"/>
        <v>0</v>
      </c>
      <c r="AA394" s="349">
        <f t="shared" si="381"/>
        <v>0</v>
      </c>
      <c r="AB394" s="349">
        <f t="shared" si="382"/>
        <v>2.7777777777777776E-2</v>
      </c>
      <c r="AC394" s="349" t="s">
        <v>1119</v>
      </c>
      <c r="AD394" s="349">
        <v>3.5</v>
      </c>
      <c r="AE394" s="349">
        <f t="shared" si="383"/>
        <v>0.35000000000000003</v>
      </c>
      <c r="AF394" s="349">
        <v>3</v>
      </c>
      <c r="AG394" s="349">
        <v>15</v>
      </c>
      <c r="AH394" s="349">
        <f t="shared" si="384"/>
        <v>2.2567708333333332E-2</v>
      </c>
      <c r="AI394" s="359">
        <f t="shared" si="385"/>
        <v>0.40080844907407409</v>
      </c>
      <c r="AJ394" s="359">
        <v>1.2240089999999999</v>
      </c>
      <c r="AK394" s="359">
        <f>+OF!$Q$26</f>
        <v>0.41451056323604712</v>
      </c>
      <c r="AL394" s="360">
        <f t="shared" si="394"/>
        <v>414.51056323604712</v>
      </c>
      <c r="AM394" s="360">
        <f>+AJ394/Caudales!$X$7*'DISTRIBUCION DE CAUDALES'!AL394</f>
        <v>37.196004486410914</v>
      </c>
      <c r="AN394" s="359">
        <f>+Caudales!$U$12*1000</f>
        <v>126.23225806451613</v>
      </c>
      <c r="AO394" s="359">
        <f>+AJ394/Caudales!$X$7*'DISTRIBUCION DE CAUDALES'!AN394</f>
        <v>11.327420948314211</v>
      </c>
      <c r="AP394" s="359">
        <f t="shared" si="395"/>
        <v>25.868583538096701</v>
      </c>
      <c r="AQ394" s="355">
        <f t="shared" si="390"/>
        <v>36.795196037336837</v>
      </c>
      <c r="AR394" s="355"/>
      <c r="AS394" s="356">
        <f t="shared" si="391"/>
        <v>0.40080844907407409</v>
      </c>
      <c r="AT394" s="357">
        <f>+AS394+AT354</f>
        <v>1.4620758101851852</v>
      </c>
      <c r="AU394" s="358">
        <f t="shared" si="392"/>
        <v>35.333120227151653</v>
      </c>
      <c r="AV394" s="349" t="str">
        <f t="shared" si="393"/>
        <v>La Fuente SI tiene sufiencie oferta para usuarios futuros</v>
      </c>
    </row>
    <row r="395" spans="1:48" s="348" customFormat="1" x14ac:dyDescent="0.2">
      <c r="A395" s="349"/>
      <c r="B395" s="349">
        <v>291</v>
      </c>
      <c r="C395" s="349" t="s">
        <v>1120</v>
      </c>
      <c r="D395" s="349" t="s">
        <v>1121</v>
      </c>
      <c r="E395" s="349" t="s">
        <v>58</v>
      </c>
      <c r="F395" s="349" t="s">
        <v>58</v>
      </c>
      <c r="G395" s="349">
        <v>0</v>
      </c>
      <c r="H395" s="350" t="s">
        <v>1122</v>
      </c>
      <c r="I395" s="351" t="s">
        <v>937</v>
      </c>
      <c r="J395" s="352"/>
      <c r="K395" s="353"/>
      <c r="L395" s="349">
        <v>4993788.8482999997</v>
      </c>
      <c r="M395" s="349">
        <v>2284844.1153000002</v>
      </c>
      <c r="N395" s="349">
        <v>1617</v>
      </c>
      <c r="O395" s="349">
        <v>0</v>
      </c>
      <c r="P395" s="349">
        <v>0</v>
      </c>
      <c r="Q395" s="349">
        <v>0</v>
      </c>
      <c r="R395" s="349">
        <v>0</v>
      </c>
      <c r="S395" s="349">
        <v>0</v>
      </c>
      <c r="T395" s="349">
        <v>0</v>
      </c>
      <c r="U395" s="349">
        <v>0</v>
      </c>
      <c r="V395" s="349">
        <f t="shared" si="376"/>
        <v>0</v>
      </c>
      <c r="W395" s="349">
        <f t="shared" si="377"/>
        <v>0</v>
      </c>
      <c r="X395" s="349">
        <f t="shared" si="378"/>
        <v>0</v>
      </c>
      <c r="Y395" s="349">
        <f t="shared" si="379"/>
        <v>0</v>
      </c>
      <c r="Z395" s="349">
        <f t="shared" si="380"/>
        <v>0</v>
      </c>
      <c r="AA395" s="349">
        <f t="shared" si="381"/>
        <v>0</v>
      </c>
      <c r="AB395" s="349">
        <f t="shared" si="382"/>
        <v>0</v>
      </c>
      <c r="AC395" s="349" t="s">
        <v>58</v>
      </c>
      <c r="AD395" s="349">
        <v>0</v>
      </c>
      <c r="AE395" s="349">
        <f t="shared" si="383"/>
        <v>0</v>
      </c>
      <c r="AF395" s="349">
        <v>4</v>
      </c>
      <c r="AG395" s="349">
        <v>10</v>
      </c>
      <c r="AH395" s="349">
        <f t="shared" si="384"/>
        <v>1.934375E-2</v>
      </c>
      <c r="AI395" s="359">
        <f t="shared" si="385"/>
        <v>1.934375E-2</v>
      </c>
      <c r="AJ395" s="359">
        <v>3.4660829999999998</v>
      </c>
      <c r="AK395" s="359">
        <f>+OF!$Q$26</f>
        <v>0.41451056323604712</v>
      </c>
      <c r="AL395" s="360">
        <f t="shared" si="394"/>
        <v>414.51056323604712</v>
      </c>
      <c r="AM395" s="360">
        <f>+AJ395/Caudales!$X$7*'DISTRIBUCION DE CAUDALES'!AL395</f>
        <v>105.32964938842164</v>
      </c>
      <c r="AN395" s="359">
        <f>+Caudales!$U$12*1000</f>
        <v>126.23225806451613</v>
      </c>
      <c r="AO395" s="359">
        <f>+AJ395/Caudales!$X$7*'DISTRIBUCION DE CAUDALES'!AN395</f>
        <v>32.076382757639657</v>
      </c>
      <c r="AP395" s="359">
        <f t="shared" si="395"/>
        <v>73.25326663078198</v>
      </c>
      <c r="AQ395" s="355">
        <f t="shared" si="390"/>
        <v>105.31030563842164</v>
      </c>
      <c r="AR395" s="355"/>
      <c r="AS395" s="356">
        <f t="shared" si="391"/>
        <v>1.934375E-2</v>
      </c>
      <c r="AT395" s="357">
        <f>+AS395+AT355</f>
        <v>0.53592650462962965</v>
      </c>
      <c r="AU395" s="358">
        <f t="shared" si="392"/>
        <v>104.77437913379201</v>
      </c>
      <c r="AV395" s="349" t="str">
        <f t="shared" si="393"/>
        <v>La Fuente SI tiene sufiencie oferta para usuarios futuros</v>
      </c>
    </row>
    <row r="396" spans="1:48" s="348" customFormat="1" x14ac:dyDescent="0.2">
      <c r="A396" s="349"/>
      <c r="B396" s="349">
        <v>304</v>
      </c>
      <c r="C396" s="349" t="s">
        <v>875</v>
      </c>
      <c r="D396" s="349" t="s">
        <v>1123</v>
      </c>
      <c r="E396" s="349" t="s">
        <v>1124</v>
      </c>
      <c r="F396" s="349" t="s">
        <v>51</v>
      </c>
      <c r="G396" s="349">
        <v>8.4000000000000005E-2</v>
      </c>
      <c r="H396" s="350" t="s">
        <v>1125</v>
      </c>
      <c r="I396" s="351" t="s">
        <v>937</v>
      </c>
      <c r="J396" s="352"/>
      <c r="K396" s="353"/>
      <c r="L396" s="349">
        <v>4993043.9719000002</v>
      </c>
      <c r="M396" s="349">
        <v>2282713.7532000002</v>
      </c>
      <c r="N396" s="349">
        <v>1756</v>
      </c>
      <c r="O396" s="349">
        <v>0</v>
      </c>
      <c r="P396" s="349">
        <v>0</v>
      </c>
      <c r="Q396" s="349">
        <v>0</v>
      </c>
      <c r="R396" s="349">
        <v>0</v>
      </c>
      <c r="S396" s="349">
        <v>0</v>
      </c>
      <c r="T396" s="349">
        <v>0</v>
      </c>
      <c r="U396" s="349">
        <v>0</v>
      </c>
      <c r="V396" s="349">
        <f t="shared" ref="V396:V419" si="396">+O396*80/86400</f>
        <v>0</v>
      </c>
      <c r="W396" s="349">
        <f t="shared" ref="W396:W419" si="397">+O396*50/86400</f>
        <v>0</v>
      </c>
      <c r="X396" s="349">
        <f t="shared" ref="X396:X419" si="398">+Q396*20/86400</f>
        <v>0</v>
      </c>
      <c r="Y396" s="349">
        <f t="shared" ref="Y396:Y419" si="399">(9.6/86400)*R396</f>
        <v>0</v>
      </c>
      <c r="Z396" s="349">
        <f t="shared" ref="Z396:Z419" si="400">(7/86400)*S396</f>
        <v>0</v>
      </c>
      <c r="AA396" s="349">
        <f t="shared" ref="AA396:AA419" si="401">(2.4/86400)*T396</f>
        <v>0</v>
      </c>
      <c r="AB396" s="349">
        <f t="shared" ref="AB396:AB419" si="402">(2.4/86400)*U396</f>
        <v>0</v>
      </c>
      <c r="AC396" s="349" t="s">
        <v>73</v>
      </c>
      <c r="AD396" s="349">
        <v>126</v>
      </c>
      <c r="AE396" s="349">
        <f t="shared" ref="AE396:AE459" si="403">0.1*AD396</f>
        <v>12.600000000000001</v>
      </c>
      <c r="AF396" s="349">
        <v>3</v>
      </c>
      <c r="AG396" s="349">
        <v>150</v>
      </c>
      <c r="AH396" s="349">
        <f t="shared" ref="AH396:AH459" si="404">(AF396+(AG396*0.5)  )*185.7/86400</f>
        <v>0.16764583333333333</v>
      </c>
      <c r="AI396" s="359">
        <f t="shared" ref="AI396:AI459" si="405">+V396+W396+X396+Y396+Z396+AA396+AB396+AE396+AH396</f>
        <v>12.767645833333335</v>
      </c>
      <c r="AJ396" s="359">
        <v>1.2240089999999999</v>
      </c>
      <c r="AK396" s="359">
        <f>+OF!$Q$26</f>
        <v>0.41451056323604712</v>
      </c>
      <c r="AL396" s="360">
        <f t="shared" si="394"/>
        <v>414.51056323604712</v>
      </c>
      <c r="AM396" s="360">
        <f>+AJ396/Caudales!$X$7*'DISTRIBUCION DE CAUDALES'!AL396</f>
        <v>37.196004486410914</v>
      </c>
      <c r="AN396" s="359">
        <f>+Caudales!$U$12*1000</f>
        <v>126.23225806451613</v>
      </c>
      <c r="AO396" s="359">
        <f>+AJ396/Caudales!$X$7*'DISTRIBUCION DE CAUDALES'!AN396</f>
        <v>11.327420948314211</v>
      </c>
      <c r="AP396" s="359">
        <f t="shared" si="395"/>
        <v>25.868583538096701</v>
      </c>
      <c r="AQ396" s="355">
        <f t="shared" si="390"/>
        <v>37.11200448641091</v>
      </c>
      <c r="AR396" s="355"/>
      <c r="AS396" s="356">
        <f t="shared" si="391"/>
        <v>8.4000000000000005E-2</v>
      </c>
      <c r="AT396" s="357">
        <f>+AS396+AT394</f>
        <v>1.5460758101851853</v>
      </c>
      <c r="AU396" s="358">
        <f t="shared" si="392"/>
        <v>35.565928676225724</v>
      </c>
      <c r="AV396" s="349" t="str">
        <f t="shared" si="393"/>
        <v>La Fuente SI tiene sufiencie oferta para usuarios futuros</v>
      </c>
    </row>
    <row r="397" spans="1:48" s="348" customFormat="1" x14ac:dyDescent="0.2">
      <c r="A397" s="349"/>
      <c r="B397" s="349">
        <v>315</v>
      </c>
      <c r="C397" s="349" t="s">
        <v>875</v>
      </c>
      <c r="D397" s="349" t="s">
        <v>1126</v>
      </c>
      <c r="E397" s="349" t="s">
        <v>1124</v>
      </c>
      <c r="F397" s="349" t="s">
        <v>51</v>
      </c>
      <c r="G397" s="349">
        <v>8.4000000000000005E-2</v>
      </c>
      <c r="H397" s="350" t="s">
        <v>1125</v>
      </c>
      <c r="I397" s="351" t="s">
        <v>937</v>
      </c>
      <c r="J397" s="352"/>
      <c r="K397" s="353"/>
      <c r="L397" s="349">
        <v>4993043.9719000002</v>
      </c>
      <c r="M397" s="349">
        <v>2282713.7532000002</v>
      </c>
      <c r="N397" s="349">
        <v>1756</v>
      </c>
      <c r="O397" s="349">
        <v>0</v>
      </c>
      <c r="P397" s="349">
        <v>0</v>
      </c>
      <c r="Q397" s="349">
        <v>0</v>
      </c>
      <c r="R397" s="349">
        <v>0</v>
      </c>
      <c r="S397" s="349">
        <v>0</v>
      </c>
      <c r="T397" s="349">
        <v>0</v>
      </c>
      <c r="U397" s="349">
        <v>0</v>
      </c>
      <c r="V397" s="349">
        <f t="shared" si="396"/>
        <v>0</v>
      </c>
      <c r="W397" s="349">
        <f t="shared" si="397"/>
        <v>0</v>
      </c>
      <c r="X397" s="349">
        <f t="shared" si="398"/>
        <v>0</v>
      </c>
      <c r="Y397" s="349">
        <f t="shared" si="399"/>
        <v>0</v>
      </c>
      <c r="Z397" s="349">
        <f t="shared" si="400"/>
        <v>0</v>
      </c>
      <c r="AA397" s="349">
        <f t="shared" si="401"/>
        <v>0</v>
      </c>
      <c r="AB397" s="349">
        <f t="shared" si="402"/>
        <v>0</v>
      </c>
      <c r="AC397" s="349" t="s">
        <v>73</v>
      </c>
      <c r="AD397" s="349">
        <v>126</v>
      </c>
      <c r="AE397" s="349">
        <f t="shared" si="403"/>
        <v>12.600000000000001</v>
      </c>
      <c r="AF397" s="349">
        <v>3</v>
      </c>
      <c r="AG397" s="349">
        <v>150</v>
      </c>
      <c r="AH397" s="349">
        <f t="shared" si="404"/>
        <v>0.16764583333333333</v>
      </c>
      <c r="AI397" s="359">
        <f t="shared" si="405"/>
        <v>12.767645833333335</v>
      </c>
      <c r="AJ397" s="359">
        <v>1.2240089999999999</v>
      </c>
      <c r="AK397" s="359">
        <f>+OF!$Q$26</f>
        <v>0.41451056323604712</v>
      </c>
      <c r="AL397" s="360">
        <f t="shared" si="394"/>
        <v>414.51056323604712</v>
      </c>
      <c r="AM397" s="360">
        <f>+AJ397/Caudales!$X$7*'DISTRIBUCION DE CAUDALES'!AL397</f>
        <v>37.196004486410914</v>
      </c>
      <c r="AN397" s="359">
        <f>+Caudales!$U$12*1000</f>
        <v>126.23225806451613</v>
      </c>
      <c r="AO397" s="359">
        <f>+AJ397/Caudales!$X$7*'DISTRIBUCION DE CAUDALES'!AN397</f>
        <v>11.327420948314211</v>
      </c>
      <c r="AP397" s="359">
        <f t="shared" si="395"/>
        <v>25.868583538096701</v>
      </c>
      <c r="AQ397" s="355">
        <f t="shared" ref="AQ397:AQ419" si="406">+AM397-AS397</f>
        <v>37.11200448641091</v>
      </c>
      <c r="AR397" s="355"/>
      <c r="AS397" s="356">
        <f t="shared" ref="AS397:AS419" si="407">IF(G397=0,AI397,IF(AI397&lt;G397,AI397,G397))</f>
        <v>8.4000000000000005E-2</v>
      </c>
      <c r="AT397" s="357">
        <f>+AS397+AT396</f>
        <v>1.6300758101851853</v>
      </c>
      <c r="AU397" s="358">
        <f t="shared" ref="AU397:AU419" si="408">+AQ397-AT397</f>
        <v>35.481928676225728</v>
      </c>
      <c r="AV397" s="349" t="str">
        <f t="shared" ref="AV397:AV419" si="409">IF(AU397&gt;AP397,"La Fuente SI tiene sufiencie oferta para usuarios futuros", "La Fuente NO tiene sufiencie oferta para usuarios futuros")</f>
        <v>La Fuente SI tiene sufiencie oferta para usuarios futuros</v>
      </c>
    </row>
    <row r="398" spans="1:48" s="348" customFormat="1" x14ac:dyDescent="0.2">
      <c r="A398" s="349"/>
      <c r="B398" s="349">
        <v>398</v>
      </c>
      <c r="C398" s="349" t="s">
        <v>1127</v>
      </c>
      <c r="D398" s="349" t="s">
        <v>1126</v>
      </c>
      <c r="E398" s="349" t="s">
        <v>1128</v>
      </c>
      <c r="F398" s="349" t="s">
        <v>51</v>
      </c>
      <c r="G398" s="349">
        <v>0.34399999999999997</v>
      </c>
      <c r="H398" s="350" t="s">
        <v>969</v>
      </c>
      <c r="I398" s="351" t="s">
        <v>937</v>
      </c>
      <c r="J398" s="352"/>
      <c r="K398" s="353"/>
      <c r="L398" s="349">
        <v>4988887.1738999998</v>
      </c>
      <c r="M398" s="349">
        <v>2283301.1384999999</v>
      </c>
      <c r="N398" s="349">
        <v>1368</v>
      </c>
      <c r="O398" s="349">
        <v>0</v>
      </c>
      <c r="P398" s="349">
        <v>0</v>
      </c>
      <c r="Q398" s="349">
        <v>0</v>
      </c>
      <c r="R398" s="349">
        <v>0</v>
      </c>
      <c r="S398" s="349">
        <v>0</v>
      </c>
      <c r="T398" s="349">
        <v>0</v>
      </c>
      <c r="U398" s="349">
        <v>0</v>
      </c>
      <c r="V398" s="349">
        <f t="shared" si="396"/>
        <v>0</v>
      </c>
      <c r="W398" s="349">
        <f t="shared" si="397"/>
        <v>0</v>
      </c>
      <c r="X398" s="349">
        <f t="shared" si="398"/>
        <v>0</v>
      </c>
      <c r="Y398" s="349">
        <f t="shared" si="399"/>
        <v>0</v>
      </c>
      <c r="Z398" s="349">
        <f t="shared" si="400"/>
        <v>0</v>
      </c>
      <c r="AA398" s="349">
        <f t="shared" si="401"/>
        <v>0</v>
      </c>
      <c r="AB398" s="349">
        <f t="shared" si="402"/>
        <v>0</v>
      </c>
      <c r="AC398" s="349" t="s">
        <v>1129</v>
      </c>
      <c r="AD398" s="349">
        <v>0.25</v>
      </c>
      <c r="AE398" s="349">
        <f t="shared" si="403"/>
        <v>2.5000000000000001E-2</v>
      </c>
      <c r="AF398" s="349">
        <v>2</v>
      </c>
      <c r="AG398" s="349">
        <v>5</v>
      </c>
      <c r="AH398" s="349">
        <f t="shared" si="404"/>
        <v>9.6718749999999999E-3</v>
      </c>
      <c r="AI398" s="359">
        <f t="shared" si="405"/>
        <v>3.4671875000000005E-2</v>
      </c>
      <c r="AJ398" s="359">
        <v>17.9618</v>
      </c>
      <c r="AK398" s="359">
        <f>+OF!$Q$26</f>
        <v>0.41451056323604712</v>
      </c>
      <c r="AL398" s="360">
        <f t="shared" si="394"/>
        <v>414.51056323604712</v>
      </c>
      <c r="AM398" s="360">
        <f>+AJ398/Caudales!$X$7*'DISTRIBUCION DE CAUDALES'!AL398</f>
        <v>545.83519678696439</v>
      </c>
      <c r="AN398" s="359">
        <f>+Caudales!$U$12*1000</f>
        <v>126.23225806451613</v>
      </c>
      <c r="AO398" s="359">
        <f>+AJ398/Caudales!$X$7*'DISTRIBUCION DE CAUDALES'!AN398</f>
        <v>166.22497840247104</v>
      </c>
      <c r="AP398" s="359">
        <f t="shared" si="395"/>
        <v>379.61021838449335</v>
      </c>
      <c r="AQ398" s="355">
        <f t="shared" si="406"/>
        <v>545.80052491196443</v>
      </c>
      <c r="AR398" s="355"/>
      <c r="AS398" s="356">
        <f t="shared" si="407"/>
        <v>3.4671875000000005E-2</v>
      </c>
      <c r="AT398" s="357">
        <f>+AS398+AT387</f>
        <v>0.38618055555555558</v>
      </c>
      <c r="AU398" s="358">
        <f t="shared" si="408"/>
        <v>545.41434435640883</v>
      </c>
      <c r="AV398" s="349" t="str">
        <f t="shared" si="409"/>
        <v>La Fuente SI tiene sufiencie oferta para usuarios futuros</v>
      </c>
    </row>
    <row r="399" spans="1:48" s="348" customFormat="1" x14ac:dyDescent="0.2">
      <c r="A399" s="349"/>
      <c r="B399" s="349">
        <v>398</v>
      </c>
      <c r="C399" s="349" t="s">
        <v>1127</v>
      </c>
      <c r="D399" s="349" t="s">
        <v>1130</v>
      </c>
      <c r="E399" s="349" t="s">
        <v>1128</v>
      </c>
      <c r="F399" s="349" t="s">
        <v>51</v>
      </c>
      <c r="G399" s="349">
        <v>0.34399999999999997</v>
      </c>
      <c r="H399" s="350" t="s">
        <v>969</v>
      </c>
      <c r="I399" s="351" t="s">
        <v>937</v>
      </c>
      <c r="J399" s="352"/>
      <c r="K399" s="353"/>
      <c r="L399" s="349">
        <v>4988887.1738999998</v>
      </c>
      <c r="M399" s="349">
        <v>2283301.1384999999</v>
      </c>
      <c r="N399" s="349">
        <v>1368</v>
      </c>
      <c r="O399" s="349">
        <v>0</v>
      </c>
      <c r="P399" s="349">
        <v>0</v>
      </c>
      <c r="Q399" s="349">
        <v>0</v>
      </c>
      <c r="R399" s="349">
        <v>0</v>
      </c>
      <c r="S399" s="349">
        <v>0</v>
      </c>
      <c r="T399" s="349">
        <v>0</v>
      </c>
      <c r="U399" s="349">
        <v>0</v>
      </c>
      <c r="V399" s="349">
        <f t="shared" si="396"/>
        <v>0</v>
      </c>
      <c r="W399" s="349">
        <f t="shared" si="397"/>
        <v>0</v>
      </c>
      <c r="X399" s="349">
        <f t="shared" si="398"/>
        <v>0</v>
      </c>
      <c r="Y399" s="349">
        <f t="shared" si="399"/>
        <v>0</v>
      </c>
      <c r="Z399" s="349">
        <f t="shared" si="400"/>
        <v>0</v>
      </c>
      <c r="AA399" s="349">
        <f t="shared" si="401"/>
        <v>0</v>
      </c>
      <c r="AB399" s="349">
        <f t="shared" si="402"/>
        <v>0</v>
      </c>
      <c r="AC399" s="349" t="s">
        <v>1129</v>
      </c>
      <c r="AD399" s="349">
        <v>0.25</v>
      </c>
      <c r="AE399" s="349">
        <f t="shared" si="403"/>
        <v>2.5000000000000001E-2</v>
      </c>
      <c r="AF399" s="349">
        <v>2</v>
      </c>
      <c r="AG399" s="349">
        <v>5</v>
      </c>
      <c r="AH399" s="349">
        <f t="shared" si="404"/>
        <v>9.6718749999999999E-3</v>
      </c>
      <c r="AI399" s="349">
        <f t="shared" si="405"/>
        <v>3.4671875000000005E-2</v>
      </c>
      <c r="AJ399" s="349">
        <v>17.9618</v>
      </c>
      <c r="AK399" s="349">
        <f>+OF!$Q$26</f>
        <v>0.41451056323604712</v>
      </c>
      <c r="AL399" s="354">
        <f t="shared" si="394"/>
        <v>414.51056323604712</v>
      </c>
      <c r="AM399" s="354">
        <f>+AJ399/Caudales!$X$7*'DISTRIBUCION DE CAUDALES'!AL399</f>
        <v>545.83519678696439</v>
      </c>
      <c r="AN399" s="349">
        <f>+Caudales!$U$12*1000</f>
        <v>126.23225806451613</v>
      </c>
      <c r="AO399" s="349">
        <f>+AJ399/Caudales!$X$7*'DISTRIBUCION DE CAUDALES'!AN399</f>
        <v>166.22497840247104</v>
      </c>
      <c r="AP399" s="349">
        <f t="shared" si="395"/>
        <v>379.61021838449335</v>
      </c>
      <c r="AQ399" s="355">
        <f t="shared" si="406"/>
        <v>545.80052491196443</v>
      </c>
      <c r="AR399" s="355"/>
      <c r="AS399" s="356">
        <f t="shared" si="407"/>
        <v>3.4671875000000005E-2</v>
      </c>
      <c r="AT399" s="357">
        <f t="shared" ref="AT399:AT405" si="410">+AS399+AT398</f>
        <v>0.4208524305555556</v>
      </c>
      <c r="AU399" s="358">
        <f t="shared" si="408"/>
        <v>545.37967248140887</v>
      </c>
      <c r="AV399" s="349" t="str">
        <f t="shared" si="409"/>
        <v>La Fuente SI tiene sufiencie oferta para usuarios futuros</v>
      </c>
    </row>
    <row r="400" spans="1:48" s="348" customFormat="1" x14ac:dyDescent="0.2">
      <c r="A400" s="349"/>
      <c r="B400" s="349">
        <v>408</v>
      </c>
      <c r="C400" s="349" t="s">
        <v>1131</v>
      </c>
      <c r="D400" s="349" t="s">
        <v>1130</v>
      </c>
      <c r="E400" s="349" t="s">
        <v>58</v>
      </c>
      <c r="F400" s="349" t="s">
        <v>116</v>
      </c>
      <c r="G400" s="349">
        <v>0</v>
      </c>
      <c r="H400" s="350" t="s">
        <v>969</v>
      </c>
      <c r="I400" s="351" t="s">
        <v>937</v>
      </c>
      <c r="J400" s="352"/>
      <c r="K400" s="353"/>
      <c r="L400" s="349">
        <v>4988887.1738999998</v>
      </c>
      <c r="M400" s="349">
        <v>2283301.1384999999</v>
      </c>
      <c r="N400" s="349">
        <v>1368</v>
      </c>
      <c r="O400" s="349">
        <v>0</v>
      </c>
      <c r="P400" s="349">
        <v>0</v>
      </c>
      <c r="Q400" s="349">
        <v>0</v>
      </c>
      <c r="R400" s="349">
        <v>0</v>
      </c>
      <c r="S400" s="349">
        <v>0</v>
      </c>
      <c r="T400" s="349">
        <v>0</v>
      </c>
      <c r="U400" s="349">
        <v>0</v>
      </c>
      <c r="V400" s="349">
        <f t="shared" si="396"/>
        <v>0</v>
      </c>
      <c r="W400" s="349">
        <f t="shared" si="397"/>
        <v>0</v>
      </c>
      <c r="X400" s="349">
        <f t="shared" si="398"/>
        <v>0</v>
      </c>
      <c r="Y400" s="349">
        <f t="shared" si="399"/>
        <v>0</v>
      </c>
      <c r="Z400" s="349">
        <f t="shared" si="400"/>
        <v>0</v>
      </c>
      <c r="AA400" s="349">
        <f t="shared" si="401"/>
        <v>0</v>
      </c>
      <c r="AB400" s="349">
        <f t="shared" si="402"/>
        <v>0</v>
      </c>
      <c r="AC400" s="349" t="s">
        <v>58</v>
      </c>
      <c r="AD400" s="349">
        <v>0</v>
      </c>
      <c r="AE400" s="349">
        <f t="shared" si="403"/>
        <v>0</v>
      </c>
      <c r="AF400" s="349">
        <v>2</v>
      </c>
      <c r="AG400" s="349">
        <v>2</v>
      </c>
      <c r="AH400" s="349">
        <f t="shared" si="404"/>
        <v>6.447916666666666E-3</v>
      </c>
      <c r="AI400" s="349">
        <f t="shared" si="405"/>
        <v>6.447916666666666E-3</v>
      </c>
      <c r="AJ400" s="349">
        <v>17.9618</v>
      </c>
      <c r="AK400" s="349">
        <f>+OF!$Q$26</f>
        <v>0.41451056323604712</v>
      </c>
      <c r="AL400" s="354">
        <f t="shared" si="394"/>
        <v>414.51056323604712</v>
      </c>
      <c r="AM400" s="354">
        <f>+AJ400/Caudales!$X$7*'DISTRIBUCION DE CAUDALES'!AL400</f>
        <v>545.83519678696439</v>
      </c>
      <c r="AN400" s="349">
        <f>+Caudales!$U$12*1000</f>
        <v>126.23225806451613</v>
      </c>
      <c r="AO400" s="349">
        <f>+AJ400/Caudales!$X$7*'DISTRIBUCION DE CAUDALES'!AN400</f>
        <v>166.22497840247104</v>
      </c>
      <c r="AP400" s="349">
        <f t="shared" si="395"/>
        <v>379.61021838449335</v>
      </c>
      <c r="AQ400" s="355">
        <f t="shared" si="406"/>
        <v>545.82874887029777</v>
      </c>
      <c r="AR400" s="355"/>
      <c r="AS400" s="356">
        <f t="shared" si="407"/>
        <v>6.447916666666666E-3</v>
      </c>
      <c r="AT400" s="357">
        <f t="shared" si="410"/>
        <v>0.42730034722222227</v>
      </c>
      <c r="AU400" s="358">
        <f t="shared" si="408"/>
        <v>545.4014485230756</v>
      </c>
      <c r="AV400" s="349" t="str">
        <f t="shared" si="409"/>
        <v>La Fuente SI tiene sufiencie oferta para usuarios futuros</v>
      </c>
    </row>
    <row r="401" spans="1:48" s="348" customFormat="1" x14ac:dyDescent="0.2">
      <c r="A401" s="349"/>
      <c r="B401" s="349">
        <v>408</v>
      </c>
      <c r="C401" s="349" t="s">
        <v>1131</v>
      </c>
      <c r="D401" s="349" t="s">
        <v>1132</v>
      </c>
      <c r="E401" s="349" t="s">
        <v>58</v>
      </c>
      <c r="F401" s="349" t="s">
        <v>116</v>
      </c>
      <c r="G401" s="349">
        <v>0</v>
      </c>
      <c r="H401" s="350" t="s">
        <v>969</v>
      </c>
      <c r="I401" s="351" t="s">
        <v>937</v>
      </c>
      <c r="J401" s="352"/>
      <c r="K401" s="353"/>
      <c r="L401" s="349">
        <v>4988887.1738999998</v>
      </c>
      <c r="M401" s="349">
        <v>2283301.1384999999</v>
      </c>
      <c r="N401" s="349">
        <v>1368</v>
      </c>
      <c r="O401" s="349">
        <v>0</v>
      </c>
      <c r="P401" s="349">
        <v>0</v>
      </c>
      <c r="Q401" s="349">
        <v>0</v>
      </c>
      <c r="R401" s="349">
        <v>0</v>
      </c>
      <c r="S401" s="349">
        <v>0</v>
      </c>
      <c r="T401" s="349">
        <v>0</v>
      </c>
      <c r="U401" s="349">
        <v>0</v>
      </c>
      <c r="V401" s="349">
        <f t="shared" si="396"/>
        <v>0</v>
      </c>
      <c r="W401" s="349">
        <f t="shared" si="397"/>
        <v>0</v>
      </c>
      <c r="X401" s="349">
        <f t="shared" si="398"/>
        <v>0</v>
      </c>
      <c r="Y401" s="349">
        <f t="shared" si="399"/>
        <v>0</v>
      </c>
      <c r="Z401" s="349">
        <f t="shared" si="400"/>
        <v>0</v>
      </c>
      <c r="AA401" s="349">
        <f t="shared" si="401"/>
        <v>0</v>
      </c>
      <c r="AB401" s="349">
        <f t="shared" si="402"/>
        <v>0</v>
      </c>
      <c r="AC401" s="349" t="s">
        <v>58</v>
      </c>
      <c r="AD401" s="349">
        <v>0</v>
      </c>
      <c r="AE401" s="349">
        <f t="shared" si="403"/>
        <v>0</v>
      </c>
      <c r="AF401" s="349">
        <v>2</v>
      </c>
      <c r="AG401" s="349">
        <v>2</v>
      </c>
      <c r="AH401" s="349">
        <f t="shared" si="404"/>
        <v>6.447916666666666E-3</v>
      </c>
      <c r="AI401" s="349">
        <f t="shared" si="405"/>
        <v>6.447916666666666E-3</v>
      </c>
      <c r="AJ401" s="349">
        <v>17.9618</v>
      </c>
      <c r="AK401" s="349">
        <f>+OF!$Q$26</f>
        <v>0.41451056323604712</v>
      </c>
      <c r="AL401" s="354">
        <f t="shared" si="394"/>
        <v>414.51056323604712</v>
      </c>
      <c r="AM401" s="354">
        <f>+AJ401/Caudales!$X$7*'DISTRIBUCION DE CAUDALES'!AL401</f>
        <v>545.83519678696439</v>
      </c>
      <c r="AN401" s="349">
        <f>+Caudales!$U$12*1000</f>
        <v>126.23225806451613</v>
      </c>
      <c r="AO401" s="349">
        <f>+AJ401/Caudales!$X$7*'DISTRIBUCION DE CAUDALES'!AN401</f>
        <v>166.22497840247104</v>
      </c>
      <c r="AP401" s="349">
        <f t="shared" si="395"/>
        <v>379.61021838449335</v>
      </c>
      <c r="AQ401" s="355">
        <f t="shared" si="406"/>
        <v>545.82874887029777</v>
      </c>
      <c r="AR401" s="355"/>
      <c r="AS401" s="356">
        <f t="shared" si="407"/>
        <v>6.447916666666666E-3</v>
      </c>
      <c r="AT401" s="357">
        <f t="shared" si="410"/>
        <v>0.43374826388888893</v>
      </c>
      <c r="AU401" s="358">
        <f t="shared" si="408"/>
        <v>545.39500060640887</v>
      </c>
      <c r="AV401" s="349" t="str">
        <f t="shared" si="409"/>
        <v>La Fuente SI tiene sufiencie oferta para usuarios futuros</v>
      </c>
    </row>
    <row r="402" spans="1:48" s="348" customFormat="1" x14ac:dyDescent="0.2">
      <c r="A402" s="349"/>
      <c r="B402" s="349">
        <v>409</v>
      </c>
      <c r="C402" s="349" t="s">
        <v>1133</v>
      </c>
      <c r="D402" s="349" t="s">
        <v>1132</v>
      </c>
      <c r="E402" s="349" t="s">
        <v>58</v>
      </c>
      <c r="F402" s="349" t="s">
        <v>116</v>
      </c>
      <c r="G402" s="349">
        <v>0</v>
      </c>
      <c r="H402" s="350" t="s">
        <v>969</v>
      </c>
      <c r="I402" s="351" t="s">
        <v>937</v>
      </c>
      <c r="J402" s="352"/>
      <c r="K402" s="353"/>
      <c r="L402" s="349">
        <v>4988887.1738999998</v>
      </c>
      <c r="M402" s="349">
        <v>2283301.1384999999</v>
      </c>
      <c r="N402" s="349">
        <v>1368</v>
      </c>
      <c r="O402" s="349">
        <v>0</v>
      </c>
      <c r="P402" s="349">
        <v>0</v>
      </c>
      <c r="Q402" s="349">
        <v>0</v>
      </c>
      <c r="R402" s="349">
        <v>0</v>
      </c>
      <c r="S402" s="349">
        <v>0</v>
      </c>
      <c r="T402" s="349">
        <v>0</v>
      </c>
      <c r="U402" s="349">
        <v>0</v>
      </c>
      <c r="V402" s="349">
        <f t="shared" si="396"/>
        <v>0</v>
      </c>
      <c r="W402" s="349">
        <f t="shared" si="397"/>
        <v>0</v>
      </c>
      <c r="X402" s="349">
        <f t="shared" si="398"/>
        <v>0</v>
      </c>
      <c r="Y402" s="349">
        <f t="shared" si="399"/>
        <v>0</v>
      </c>
      <c r="Z402" s="349">
        <f t="shared" si="400"/>
        <v>0</v>
      </c>
      <c r="AA402" s="349">
        <f t="shared" si="401"/>
        <v>0</v>
      </c>
      <c r="AB402" s="349">
        <f t="shared" si="402"/>
        <v>0</v>
      </c>
      <c r="AC402" s="349" t="s">
        <v>58</v>
      </c>
      <c r="AD402" s="349">
        <v>0</v>
      </c>
      <c r="AE402" s="349">
        <f t="shared" si="403"/>
        <v>0</v>
      </c>
      <c r="AF402" s="349">
        <v>4</v>
      </c>
      <c r="AG402" s="349">
        <v>30</v>
      </c>
      <c r="AH402" s="349">
        <f t="shared" si="404"/>
        <v>4.083680555555555E-2</v>
      </c>
      <c r="AI402" s="349">
        <f t="shared" si="405"/>
        <v>4.083680555555555E-2</v>
      </c>
      <c r="AJ402" s="349">
        <v>17.9618</v>
      </c>
      <c r="AK402" s="349">
        <f>+OF!$Q$26</f>
        <v>0.41451056323604712</v>
      </c>
      <c r="AL402" s="354">
        <f t="shared" si="394"/>
        <v>414.51056323604712</v>
      </c>
      <c r="AM402" s="354">
        <f>+AJ402/Caudales!$X$7*'DISTRIBUCION DE CAUDALES'!AL402</f>
        <v>545.83519678696439</v>
      </c>
      <c r="AN402" s="349">
        <f>+Caudales!$U$12*1000</f>
        <v>126.23225806451613</v>
      </c>
      <c r="AO402" s="349">
        <f>+AJ402/Caudales!$X$7*'DISTRIBUCION DE CAUDALES'!AN402</f>
        <v>166.22497840247104</v>
      </c>
      <c r="AP402" s="349">
        <f t="shared" si="395"/>
        <v>379.61021838449335</v>
      </c>
      <c r="AQ402" s="355">
        <f t="shared" si="406"/>
        <v>545.79435998140889</v>
      </c>
      <c r="AR402" s="355"/>
      <c r="AS402" s="356">
        <f t="shared" si="407"/>
        <v>4.083680555555555E-2</v>
      </c>
      <c r="AT402" s="357">
        <f t="shared" si="410"/>
        <v>0.47458506944444445</v>
      </c>
      <c r="AU402" s="358">
        <f t="shared" si="408"/>
        <v>545.31977491196449</v>
      </c>
      <c r="AV402" s="349" t="str">
        <f t="shared" si="409"/>
        <v>La Fuente SI tiene sufiencie oferta para usuarios futuros</v>
      </c>
    </row>
    <row r="403" spans="1:48" s="348" customFormat="1" x14ac:dyDescent="0.2">
      <c r="A403" s="349"/>
      <c r="B403" s="349">
        <v>409</v>
      </c>
      <c r="C403" s="349" t="s">
        <v>1133</v>
      </c>
      <c r="D403" s="349" t="s">
        <v>1134</v>
      </c>
      <c r="E403" s="349" t="s">
        <v>58</v>
      </c>
      <c r="F403" s="349" t="s">
        <v>116</v>
      </c>
      <c r="G403" s="349">
        <v>0</v>
      </c>
      <c r="H403" s="350" t="s">
        <v>969</v>
      </c>
      <c r="I403" s="351" t="s">
        <v>937</v>
      </c>
      <c r="J403" s="352"/>
      <c r="K403" s="353"/>
      <c r="L403" s="349">
        <v>4988887.1738999998</v>
      </c>
      <c r="M403" s="349">
        <v>2283301.1384999999</v>
      </c>
      <c r="N403" s="349">
        <v>1368</v>
      </c>
      <c r="O403" s="349">
        <v>0</v>
      </c>
      <c r="P403" s="349">
        <v>0</v>
      </c>
      <c r="Q403" s="349">
        <v>0</v>
      </c>
      <c r="R403" s="349">
        <v>0</v>
      </c>
      <c r="S403" s="349">
        <v>0</v>
      </c>
      <c r="T403" s="349">
        <v>0</v>
      </c>
      <c r="U403" s="349">
        <v>0</v>
      </c>
      <c r="V403" s="349">
        <f t="shared" si="396"/>
        <v>0</v>
      </c>
      <c r="W403" s="349">
        <f t="shared" si="397"/>
        <v>0</v>
      </c>
      <c r="X403" s="349">
        <f t="shared" si="398"/>
        <v>0</v>
      </c>
      <c r="Y403" s="349">
        <f t="shared" si="399"/>
        <v>0</v>
      </c>
      <c r="Z403" s="349">
        <f t="shared" si="400"/>
        <v>0</v>
      </c>
      <c r="AA403" s="349">
        <f t="shared" si="401"/>
        <v>0</v>
      </c>
      <c r="AB403" s="349">
        <f t="shared" si="402"/>
        <v>0</v>
      </c>
      <c r="AC403" s="349" t="s">
        <v>58</v>
      </c>
      <c r="AD403" s="349">
        <v>0</v>
      </c>
      <c r="AE403" s="349">
        <f t="shared" si="403"/>
        <v>0</v>
      </c>
      <c r="AF403" s="349">
        <v>4</v>
      </c>
      <c r="AG403" s="349">
        <v>30</v>
      </c>
      <c r="AH403" s="349">
        <f t="shared" si="404"/>
        <v>4.083680555555555E-2</v>
      </c>
      <c r="AI403" s="349">
        <f t="shared" si="405"/>
        <v>4.083680555555555E-2</v>
      </c>
      <c r="AJ403" s="349">
        <v>17.9618</v>
      </c>
      <c r="AK403" s="349">
        <f>+OF!$Q$26</f>
        <v>0.41451056323604712</v>
      </c>
      <c r="AL403" s="354">
        <f t="shared" si="394"/>
        <v>414.51056323604712</v>
      </c>
      <c r="AM403" s="354">
        <f>+AJ403/Caudales!$X$7*'DISTRIBUCION DE CAUDALES'!AL403</f>
        <v>545.83519678696439</v>
      </c>
      <c r="AN403" s="349">
        <f>+Caudales!$U$12*1000</f>
        <v>126.23225806451613</v>
      </c>
      <c r="AO403" s="349">
        <f>+AJ403/Caudales!$X$7*'DISTRIBUCION DE CAUDALES'!AN403</f>
        <v>166.22497840247104</v>
      </c>
      <c r="AP403" s="349">
        <f t="shared" si="395"/>
        <v>379.61021838449335</v>
      </c>
      <c r="AQ403" s="355">
        <f t="shared" si="406"/>
        <v>545.79435998140889</v>
      </c>
      <c r="AR403" s="355"/>
      <c r="AS403" s="356">
        <f t="shared" si="407"/>
        <v>4.083680555555555E-2</v>
      </c>
      <c r="AT403" s="357">
        <f t="shared" si="410"/>
        <v>0.51542187500000003</v>
      </c>
      <c r="AU403" s="358">
        <f t="shared" si="408"/>
        <v>545.27893810640887</v>
      </c>
      <c r="AV403" s="349" t="str">
        <f t="shared" si="409"/>
        <v>La Fuente SI tiene sufiencie oferta para usuarios futuros</v>
      </c>
    </row>
    <row r="404" spans="1:48" s="348" customFormat="1" x14ac:dyDescent="0.2">
      <c r="A404" s="349"/>
      <c r="B404" s="349">
        <v>414</v>
      </c>
      <c r="C404" s="349" t="s">
        <v>1135</v>
      </c>
      <c r="D404" s="349" t="s">
        <v>1134</v>
      </c>
      <c r="E404" s="349" t="s">
        <v>58</v>
      </c>
      <c r="F404" s="349" t="s">
        <v>116</v>
      </c>
      <c r="G404" s="349">
        <v>0</v>
      </c>
      <c r="H404" s="350" t="s">
        <v>969</v>
      </c>
      <c r="I404" s="351" t="s">
        <v>937</v>
      </c>
      <c r="J404" s="352"/>
      <c r="K404" s="353"/>
      <c r="L404" s="349">
        <v>4988887.1738999998</v>
      </c>
      <c r="M404" s="349">
        <v>2283301.1384999999</v>
      </c>
      <c r="N404" s="349">
        <v>1368</v>
      </c>
      <c r="O404" s="349">
        <v>0</v>
      </c>
      <c r="P404" s="349">
        <v>0</v>
      </c>
      <c r="Q404" s="349">
        <v>0</v>
      </c>
      <c r="R404" s="349">
        <v>0</v>
      </c>
      <c r="S404" s="349">
        <v>0</v>
      </c>
      <c r="T404" s="349">
        <v>2</v>
      </c>
      <c r="U404" s="349">
        <v>0</v>
      </c>
      <c r="V404" s="349">
        <f t="shared" si="396"/>
        <v>0</v>
      </c>
      <c r="W404" s="349">
        <f t="shared" si="397"/>
        <v>0</v>
      </c>
      <c r="X404" s="349">
        <f t="shared" si="398"/>
        <v>0</v>
      </c>
      <c r="Y404" s="349">
        <f t="shared" si="399"/>
        <v>0</v>
      </c>
      <c r="Z404" s="349">
        <f t="shared" si="400"/>
        <v>0</v>
      </c>
      <c r="AA404" s="349">
        <f t="shared" si="401"/>
        <v>5.5555555555555551E-5</v>
      </c>
      <c r="AB404" s="349">
        <f t="shared" si="402"/>
        <v>0</v>
      </c>
      <c r="AC404" s="349" t="s">
        <v>1136</v>
      </c>
      <c r="AD404" s="349">
        <v>1</v>
      </c>
      <c r="AE404" s="349">
        <f t="shared" si="403"/>
        <v>0.1</v>
      </c>
      <c r="AF404" s="349">
        <v>3</v>
      </c>
      <c r="AG404" s="349">
        <v>4</v>
      </c>
      <c r="AH404" s="349">
        <f t="shared" si="404"/>
        <v>1.0746527777777778E-2</v>
      </c>
      <c r="AI404" s="349">
        <f t="shared" si="405"/>
        <v>0.11080208333333334</v>
      </c>
      <c r="AJ404" s="349">
        <v>17.9618</v>
      </c>
      <c r="AK404" s="349">
        <f>+OF!$Q$26</f>
        <v>0.41451056323604712</v>
      </c>
      <c r="AL404" s="354">
        <f t="shared" si="394"/>
        <v>414.51056323604712</v>
      </c>
      <c r="AM404" s="354">
        <f>+AJ404/Caudales!$X$7*'DISTRIBUCION DE CAUDALES'!AL404</f>
        <v>545.83519678696439</v>
      </c>
      <c r="AN404" s="349">
        <f>+Caudales!$U$12*1000</f>
        <v>126.23225806451613</v>
      </c>
      <c r="AO404" s="349">
        <f>+AJ404/Caudales!$X$7*'DISTRIBUCION DE CAUDALES'!AN404</f>
        <v>166.22497840247104</v>
      </c>
      <c r="AP404" s="349">
        <f t="shared" si="395"/>
        <v>379.61021838449335</v>
      </c>
      <c r="AQ404" s="355">
        <f t="shared" si="406"/>
        <v>545.72439470363111</v>
      </c>
      <c r="AR404" s="355"/>
      <c r="AS404" s="356">
        <f t="shared" si="407"/>
        <v>0.11080208333333334</v>
      </c>
      <c r="AT404" s="357">
        <f t="shared" si="410"/>
        <v>0.62622395833333333</v>
      </c>
      <c r="AU404" s="358">
        <f t="shared" si="408"/>
        <v>545.09817074529781</v>
      </c>
      <c r="AV404" s="349" t="str">
        <f t="shared" si="409"/>
        <v>La Fuente SI tiene sufiencie oferta para usuarios futuros</v>
      </c>
    </row>
    <row r="405" spans="1:48" s="348" customFormat="1" x14ac:dyDescent="0.2">
      <c r="A405" s="349"/>
      <c r="B405" s="349">
        <v>414</v>
      </c>
      <c r="C405" s="349" t="s">
        <v>1135</v>
      </c>
      <c r="D405" s="349" t="s">
        <v>1121</v>
      </c>
      <c r="E405" s="349" t="s">
        <v>58</v>
      </c>
      <c r="F405" s="349" t="s">
        <v>116</v>
      </c>
      <c r="G405" s="349">
        <v>0</v>
      </c>
      <c r="H405" s="350" t="s">
        <v>969</v>
      </c>
      <c r="I405" s="351" t="s">
        <v>937</v>
      </c>
      <c r="J405" s="352"/>
      <c r="K405" s="353"/>
      <c r="L405" s="349">
        <v>4988887.1738999998</v>
      </c>
      <c r="M405" s="349">
        <v>2283301.1384999999</v>
      </c>
      <c r="N405" s="349">
        <v>1368</v>
      </c>
      <c r="O405" s="349">
        <v>0</v>
      </c>
      <c r="P405" s="349">
        <v>0</v>
      </c>
      <c r="Q405" s="349">
        <v>0</v>
      </c>
      <c r="R405" s="349">
        <v>0</v>
      </c>
      <c r="S405" s="349">
        <v>0</v>
      </c>
      <c r="T405" s="349">
        <v>2</v>
      </c>
      <c r="U405" s="349">
        <v>0</v>
      </c>
      <c r="V405" s="349">
        <f t="shared" si="396"/>
        <v>0</v>
      </c>
      <c r="W405" s="349">
        <f t="shared" si="397"/>
        <v>0</v>
      </c>
      <c r="X405" s="349">
        <f t="shared" si="398"/>
        <v>0</v>
      </c>
      <c r="Y405" s="349">
        <f t="shared" si="399"/>
        <v>0</v>
      </c>
      <c r="Z405" s="349">
        <f t="shared" si="400"/>
        <v>0</v>
      </c>
      <c r="AA405" s="349">
        <f t="shared" si="401"/>
        <v>5.5555555555555551E-5</v>
      </c>
      <c r="AB405" s="349">
        <f t="shared" si="402"/>
        <v>0</v>
      </c>
      <c r="AC405" s="349" t="s">
        <v>1136</v>
      </c>
      <c r="AD405" s="349">
        <v>1</v>
      </c>
      <c r="AE405" s="349">
        <f t="shared" si="403"/>
        <v>0.1</v>
      </c>
      <c r="AF405" s="349">
        <v>3</v>
      </c>
      <c r="AG405" s="349">
        <v>4</v>
      </c>
      <c r="AH405" s="349">
        <f t="shared" si="404"/>
        <v>1.0746527777777778E-2</v>
      </c>
      <c r="AI405" s="349">
        <f t="shared" si="405"/>
        <v>0.11080208333333334</v>
      </c>
      <c r="AJ405" s="349">
        <v>17.9618</v>
      </c>
      <c r="AK405" s="349">
        <f>+OF!$Q$26</f>
        <v>0.41451056323604712</v>
      </c>
      <c r="AL405" s="354">
        <f t="shared" si="394"/>
        <v>414.51056323604712</v>
      </c>
      <c r="AM405" s="354">
        <f>+AJ405/Caudales!$X$7*'DISTRIBUCION DE CAUDALES'!AL405</f>
        <v>545.83519678696439</v>
      </c>
      <c r="AN405" s="349">
        <f>+Caudales!$U$12*1000</f>
        <v>126.23225806451613</v>
      </c>
      <c r="AO405" s="349">
        <f>+AJ405/Caudales!$X$7*'DISTRIBUCION DE CAUDALES'!AN405</f>
        <v>166.22497840247104</v>
      </c>
      <c r="AP405" s="349">
        <f t="shared" si="395"/>
        <v>379.61021838449335</v>
      </c>
      <c r="AQ405" s="355">
        <f t="shared" si="406"/>
        <v>545.72439470363111</v>
      </c>
      <c r="AR405" s="355"/>
      <c r="AS405" s="356">
        <f t="shared" si="407"/>
        <v>0.11080208333333334</v>
      </c>
      <c r="AT405" s="357">
        <f t="shared" si="410"/>
        <v>0.73702604166666663</v>
      </c>
      <c r="AU405" s="358">
        <f t="shared" si="408"/>
        <v>544.98736866196441</v>
      </c>
      <c r="AV405" s="349" t="str">
        <f t="shared" si="409"/>
        <v>La Fuente SI tiene sufiencie oferta para usuarios futuros</v>
      </c>
    </row>
    <row r="406" spans="1:48" s="348" customFormat="1" x14ac:dyDescent="0.2">
      <c r="A406" s="349"/>
      <c r="B406" s="349">
        <v>451</v>
      </c>
      <c r="C406" s="349" t="s">
        <v>1137</v>
      </c>
      <c r="D406" s="349" t="s">
        <v>1121</v>
      </c>
      <c r="E406" s="349" t="s">
        <v>58</v>
      </c>
      <c r="F406" s="349" t="s">
        <v>51</v>
      </c>
      <c r="G406" s="349">
        <v>0.16800000000000001</v>
      </c>
      <c r="H406" s="350" t="s">
        <v>1122</v>
      </c>
      <c r="I406" s="351" t="s">
        <v>937</v>
      </c>
      <c r="J406" s="352"/>
      <c r="K406" s="353"/>
      <c r="L406" s="349">
        <v>4990126.0492000002</v>
      </c>
      <c r="M406" s="349">
        <v>2283786.0142000001</v>
      </c>
      <c r="N406" s="349">
        <v>1474</v>
      </c>
      <c r="O406" s="349">
        <v>0</v>
      </c>
      <c r="P406" s="349">
        <v>0</v>
      </c>
      <c r="Q406" s="349">
        <v>0</v>
      </c>
      <c r="R406" s="349">
        <v>0</v>
      </c>
      <c r="S406" s="349">
        <v>0</v>
      </c>
      <c r="T406" s="349">
        <v>0</v>
      </c>
      <c r="U406" s="349">
        <v>0</v>
      </c>
      <c r="V406" s="349">
        <f t="shared" si="396"/>
        <v>0</v>
      </c>
      <c r="W406" s="349">
        <f t="shared" si="397"/>
        <v>0</v>
      </c>
      <c r="X406" s="349">
        <f t="shared" si="398"/>
        <v>0</v>
      </c>
      <c r="Y406" s="349">
        <f t="shared" si="399"/>
        <v>0</v>
      </c>
      <c r="Z406" s="349">
        <f t="shared" si="400"/>
        <v>0</v>
      </c>
      <c r="AA406" s="349">
        <f t="shared" si="401"/>
        <v>0</v>
      </c>
      <c r="AB406" s="349">
        <f t="shared" si="402"/>
        <v>0</v>
      </c>
      <c r="AC406" s="349" t="s">
        <v>205</v>
      </c>
      <c r="AD406" s="349">
        <v>1</v>
      </c>
      <c r="AE406" s="349">
        <f t="shared" si="403"/>
        <v>0.1</v>
      </c>
      <c r="AF406" s="349">
        <v>1</v>
      </c>
      <c r="AG406" s="349">
        <v>4</v>
      </c>
      <c r="AH406" s="349">
        <f t="shared" si="404"/>
        <v>6.447916666666666E-3</v>
      </c>
      <c r="AI406" s="349">
        <f t="shared" si="405"/>
        <v>0.10644791666666667</v>
      </c>
      <c r="AJ406" s="349">
        <v>0.61530399999999996</v>
      </c>
      <c r="AK406" s="349">
        <f>+OF!$Q$26</f>
        <v>0.41451056323604712</v>
      </c>
      <c r="AL406" s="354">
        <f t="shared" si="394"/>
        <v>414.51056323604712</v>
      </c>
      <c r="AM406" s="354">
        <f>+AJ406/Caudales!$X$7*'DISTRIBUCION DE CAUDALES'!AL406</f>
        <v>18.698269656927835</v>
      </c>
      <c r="AN406" s="349">
        <f>+Caudales!$U$12*1000</f>
        <v>126.23225806451613</v>
      </c>
      <c r="AO406" s="349">
        <f>+AJ406/Caudales!$X$7*'DISTRIBUCION DE CAUDALES'!AN406</f>
        <v>5.6942452377241723</v>
      </c>
      <c r="AP406" s="349">
        <f t="shared" si="395"/>
        <v>13.004024419203663</v>
      </c>
      <c r="AQ406" s="355">
        <f t="shared" si="406"/>
        <v>18.591821740261167</v>
      </c>
      <c r="AR406" s="355"/>
      <c r="AS406" s="356">
        <f t="shared" si="407"/>
        <v>0.10644791666666667</v>
      </c>
      <c r="AT406" s="357">
        <f>+AS406+AT418</f>
        <v>1.3176406250000001</v>
      </c>
      <c r="AU406" s="358">
        <f t="shared" si="408"/>
        <v>17.274181115261168</v>
      </c>
      <c r="AV406" s="349" t="str">
        <f t="shared" si="409"/>
        <v>La Fuente SI tiene sufiencie oferta para usuarios futuros</v>
      </c>
    </row>
    <row r="407" spans="1:48" s="348" customFormat="1" x14ac:dyDescent="0.2">
      <c r="A407" s="349"/>
      <c r="B407" s="349">
        <v>456</v>
      </c>
      <c r="C407" s="349" t="s">
        <v>1138</v>
      </c>
      <c r="D407" s="349" t="s">
        <v>1139</v>
      </c>
      <c r="E407" s="349" t="s">
        <v>58</v>
      </c>
      <c r="F407" s="349" t="s">
        <v>315</v>
      </c>
      <c r="G407" s="349">
        <v>0</v>
      </c>
      <c r="H407" s="350" t="s">
        <v>1140</v>
      </c>
      <c r="I407" s="351" t="s">
        <v>937</v>
      </c>
      <c r="J407" s="352"/>
      <c r="K407" s="353"/>
      <c r="L407" s="349">
        <v>4989934.8372999998</v>
      </c>
      <c r="M407" s="349">
        <v>2283139.037</v>
      </c>
      <c r="N407" s="349">
        <v>1569</v>
      </c>
      <c r="O407" s="349">
        <v>0</v>
      </c>
      <c r="P407" s="349">
        <v>0</v>
      </c>
      <c r="Q407" s="349">
        <v>0</v>
      </c>
      <c r="R407" s="349">
        <v>0</v>
      </c>
      <c r="S407" s="349">
        <v>0</v>
      </c>
      <c r="T407" s="349">
        <v>150</v>
      </c>
      <c r="U407" s="349">
        <v>0</v>
      </c>
      <c r="V407" s="349">
        <f t="shared" si="396"/>
        <v>0</v>
      </c>
      <c r="W407" s="349">
        <f t="shared" si="397"/>
        <v>0</v>
      </c>
      <c r="X407" s="349">
        <f t="shared" si="398"/>
        <v>0</v>
      </c>
      <c r="Y407" s="349">
        <f t="shared" si="399"/>
        <v>0</v>
      </c>
      <c r="Z407" s="349">
        <f t="shared" si="400"/>
        <v>0</v>
      </c>
      <c r="AA407" s="349">
        <f t="shared" si="401"/>
        <v>4.1666666666666666E-3</v>
      </c>
      <c r="AB407" s="349">
        <f t="shared" si="402"/>
        <v>0</v>
      </c>
      <c r="AC407" s="349" t="s">
        <v>1141</v>
      </c>
      <c r="AD407" s="349">
        <v>1.5</v>
      </c>
      <c r="AE407" s="349">
        <f t="shared" si="403"/>
        <v>0.15000000000000002</v>
      </c>
      <c r="AF407" s="349">
        <v>2</v>
      </c>
      <c r="AG407" s="349">
        <v>9</v>
      </c>
      <c r="AH407" s="349">
        <f t="shared" si="404"/>
        <v>1.3970486111111111E-2</v>
      </c>
      <c r="AI407" s="349">
        <f t="shared" si="405"/>
        <v>0.1681371527777778</v>
      </c>
      <c r="AJ407" s="349">
        <v>0.63678500000000005</v>
      </c>
      <c r="AK407" s="349">
        <f>+OF!$Q$26</f>
        <v>0.41451056323604712</v>
      </c>
      <c r="AL407" s="354">
        <f t="shared" si="394"/>
        <v>414.51056323604712</v>
      </c>
      <c r="AM407" s="354">
        <f>+AJ407/Caudales!$X$7*'DISTRIBUCION DE CAUDALES'!AL407</f>
        <v>19.351048658040238</v>
      </c>
      <c r="AN407" s="349">
        <f>+Caudales!$U$12*1000</f>
        <v>126.23225806451613</v>
      </c>
      <c r="AO407" s="349">
        <f>+AJ407/Caudales!$X$7*'DISTRIBUCION DE CAUDALES'!AN407</f>
        <v>5.8930381627686277</v>
      </c>
      <c r="AP407" s="349">
        <f t="shared" si="395"/>
        <v>13.45801049527161</v>
      </c>
      <c r="AQ407" s="355">
        <f t="shared" si="406"/>
        <v>19.18291150526246</v>
      </c>
      <c r="AR407" s="355"/>
      <c r="AS407" s="356">
        <f t="shared" si="407"/>
        <v>0.1681371527777778</v>
      </c>
      <c r="AT407" s="357">
        <f>+AS407+AT393</f>
        <v>12.458455439814816</v>
      </c>
      <c r="AU407" s="358">
        <f t="shared" si="408"/>
        <v>6.7244560654476437</v>
      </c>
      <c r="AV407" s="349" t="str">
        <f t="shared" si="409"/>
        <v>La Fuente NO tiene sufiencie oferta para usuarios futuros</v>
      </c>
    </row>
    <row r="408" spans="1:48" s="348" customFormat="1" x14ac:dyDescent="0.2">
      <c r="A408" s="349"/>
      <c r="B408" s="349">
        <v>461</v>
      </c>
      <c r="C408" s="349" t="s">
        <v>1142</v>
      </c>
      <c r="D408" s="349" t="s">
        <v>384</v>
      </c>
      <c r="E408" s="349" t="s">
        <v>58</v>
      </c>
      <c r="F408" s="349" t="s">
        <v>51</v>
      </c>
      <c r="G408" s="349">
        <v>0</v>
      </c>
      <c r="H408" s="350" t="s">
        <v>1140</v>
      </c>
      <c r="I408" s="351" t="s">
        <v>937</v>
      </c>
      <c r="J408" s="352"/>
      <c r="K408" s="353"/>
      <c r="L408" s="349">
        <v>4989934.8372999998</v>
      </c>
      <c r="M408" s="349">
        <v>2283139.037</v>
      </c>
      <c r="N408" s="349">
        <v>1569</v>
      </c>
      <c r="O408" s="349">
        <v>0</v>
      </c>
      <c r="P408" s="349">
        <v>0</v>
      </c>
      <c r="Q408" s="349">
        <v>0</v>
      </c>
      <c r="R408" s="349">
        <v>0</v>
      </c>
      <c r="S408" s="349">
        <v>0</v>
      </c>
      <c r="T408" s="349">
        <v>10</v>
      </c>
      <c r="U408" s="349">
        <v>30</v>
      </c>
      <c r="V408" s="349">
        <f t="shared" si="396"/>
        <v>0</v>
      </c>
      <c r="W408" s="349">
        <f t="shared" si="397"/>
        <v>0</v>
      </c>
      <c r="X408" s="349">
        <f t="shared" si="398"/>
        <v>0</v>
      </c>
      <c r="Y408" s="349">
        <f t="shared" si="399"/>
        <v>0</v>
      </c>
      <c r="Z408" s="349">
        <f t="shared" si="400"/>
        <v>0</v>
      </c>
      <c r="AA408" s="349">
        <f t="shared" si="401"/>
        <v>2.7777777777777778E-4</v>
      </c>
      <c r="AB408" s="349">
        <f t="shared" si="402"/>
        <v>8.3333333333333328E-4</v>
      </c>
      <c r="AC408" s="349" t="s">
        <v>1143</v>
      </c>
      <c r="AD408" s="349">
        <v>1</v>
      </c>
      <c r="AE408" s="349">
        <f t="shared" si="403"/>
        <v>0.1</v>
      </c>
      <c r="AF408" s="349">
        <v>2</v>
      </c>
      <c r="AG408" s="349">
        <v>3</v>
      </c>
      <c r="AH408" s="349">
        <f t="shared" si="404"/>
        <v>7.5225694444444437E-3</v>
      </c>
      <c r="AI408" s="349">
        <f t="shared" si="405"/>
        <v>0.10863368055555556</v>
      </c>
      <c r="AJ408" s="349">
        <v>0.63678500000000005</v>
      </c>
      <c r="AK408" s="349">
        <f>+OF!$Q$26</f>
        <v>0.41451056323604712</v>
      </c>
      <c r="AL408" s="354">
        <f t="shared" si="394"/>
        <v>414.51056323604712</v>
      </c>
      <c r="AM408" s="354">
        <f>+AJ408/Caudales!$X$7*'DISTRIBUCION DE CAUDALES'!AL408</f>
        <v>19.351048658040238</v>
      </c>
      <c r="AN408" s="349">
        <f>+Caudales!$U$12*1000</f>
        <v>126.23225806451613</v>
      </c>
      <c r="AO408" s="349">
        <f>+AJ408/Caudales!$X$7*'DISTRIBUCION DE CAUDALES'!AN408</f>
        <v>5.8930381627686277</v>
      </c>
      <c r="AP408" s="349">
        <f t="shared" si="395"/>
        <v>13.45801049527161</v>
      </c>
      <c r="AQ408" s="355">
        <f t="shared" si="406"/>
        <v>19.242414977484682</v>
      </c>
      <c r="AR408" s="355"/>
      <c r="AS408" s="356">
        <f t="shared" si="407"/>
        <v>0.10863368055555556</v>
      </c>
      <c r="AT408" s="357">
        <f>+AS408+AT407</f>
        <v>12.567089120370373</v>
      </c>
      <c r="AU408" s="358">
        <f t="shared" si="408"/>
        <v>6.6753258571143093</v>
      </c>
      <c r="AV408" s="349" t="str">
        <f t="shared" si="409"/>
        <v>La Fuente NO tiene sufiencie oferta para usuarios futuros</v>
      </c>
    </row>
    <row r="409" spans="1:48" s="348" customFormat="1" x14ac:dyDescent="0.2">
      <c r="A409" s="349"/>
      <c r="B409" s="349">
        <v>462</v>
      </c>
      <c r="C409" s="349" t="s">
        <v>1144</v>
      </c>
      <c r="D409" s="349" t="s">
        <v>1145</v>
      </c>
      <c r="E409" s="349" t="s">
        <v>58</v>
      </c>
      <c r="F409" s="349" t="s">
        <v>51</v>
      </c>
      <c r="G409" s="349">
        <v>0</v>
      </c>
      <c r="H409" s="350" t="s">
        <v>969</v>
      </c>
      <c r="I409" s="351" t="s">
        <v>937</v>
      </c>
      <c r="J409" s="352"/>
      <c r="K409" s="353"/>
      <c r="L409" s="349">
        <v>4990522.9949000003</v>
      </c>
      <c r="M409" s="349">
        <v>2283005.8975999998</v>
      </c>
      <c r="N409" s="349">
        <v>1649</v>
      </c>
      <c r="O409" s="349">
        <v>0</v>
      </c>
      <c r="P409" s="349">
        <v>0</v>
      </c>
      <c r="Q409" s="349">
        <v>0</v>
      </c>
      <c r="R409" s="349">
        <v>0</v>
      </c>
      <c r="S409" s="349">
        <v>0</v>
      </c>
      <c r="T409" s="349">
        <v>30</v>
      </c>
      <c r="U409" s="349">
        <v>0</v>
      </c>
      <c r="V409" s="349">
        <f t="shared" si="396"/>
        <v>0</v>
      </c>
      <c r="W409" s="349">
        <f t="shared" si="397"/>
        <v>0</v>
      </c>
      <c r="X409" s="349">
        <f t="shared" si="398"/>
        <v>0</v>
      </c>
      <c r="Y409" s="349">
        <f t="shared" si="399"/>
        <v>0</v>
      </c>
      <c r="Z409" s="349">
        <f t="shared" si="400"/>
        <v>0</v>
      </c>
      <c r="AA409" s="349">
        <f t="shared" si="401"/>
        <v>8.3333333333333328E-4</v>
      </c>
      <c r="AB409" s="349">
        <f t="shared" si="402"/>
        <v>0</v>
      </c>
      <c r="AC409" s="349" t="s">
        <v>73</v>
      </c>
      <c r="AD409" s="349">
        <v>0.2</v>
      </c>
      <c r="AE409" s="349">
        <f t="shared" si="403"/>
        <v>2.0000000000000004E-2</v>
      </c>
      <c r="AF409" s="349">
        <v>4</v>
      </c>
      <c r="AG409" s="349">
        <v>1</v>
      </c>
      <c r="AH409" s="349">
        <f t="shared" si="404"/>
        <v>9.6718749999999999E-3</v>
      </c>
      <c r="AI409" s="349">
        <f t="shared" si="405"/>
        <v>3.0505208333333336E-2</v>
      </c>
      <c r="AJ409" s="349">
        <v>0.234037</v>
      </c>
      <c r="AK409" s="349">
        <f>+OF!$Q$26</f>
        <v>0.41451056323604712</v>
      </c>
      <c r="AL409" s="354">
        <f t="shared" si="394"/>
        <v>414.51056323604712</v>
      </c>
      <c r="AM409" s="354">
        <f>+AJ409/Caudales!$X$7*'DISTRIBUCION DE CAUDALES'!AL409</f>
        <v>7.1120729520666526</v>
      </c>
      <c r="AN409" s="349">
        <f>+Caudales!$U$12*1000</f>
        <v>126.23225806451613</v>
      </c>
      <c r="AO409" s="349">
        <f>+AJ409/Caudales!$X$7*'DISTRIBUCION DE CAUDALES'!AN409</f>
        <v>2.1658628461723834</v>
      </c>
      <c r="AP409" s="349">
        <f t="shared" si="395"/>
        <v>4.9462101058942691</v>
      </c>
      <c r="AQ409" s="355">
        <f t="shared" si="406"/>
        <v>7.0815677437333191</v>
      </c>
      <c r="AR409" s="355"/>
      <c r="AS409" s="356">
        <f t="shared" si="407"/>
        <v>3.0505208333333336E-2</v>
      </c>
      <c r="AT409" s="357">
        <f>+AS409+AT336</f>
        <v>0.14778819444444447</v>
      </c>
      <c r="AU409" s="358">
        <f t="shared" si="408"/>
        <v>6.9337795492888743</v>
      </c>
      <c r="AV409" s="349" t="str">
        <f t="shared" si="409"/>
        <v>La Fuente SI tiene sufiencie oferta para usuarios futuros</v>
      </c>
    </row>
    <row r="410" spans="1:48" s="348" customFormat="1" x14ac:dyDescent="0.2">
      <c r="A410" s="349"/>
      <c r="B410" s="349">
        <v>463</v>
      </c>
      <c r="C410" s="349" t="s">
        <v>1146</v>
      </c>
      <c r="D410" s="349" t="s">
        <v>1147</v>
      </c>
      <c r="E410" s="349" t="s">
        <v>58</v>
      </c>
      <c r="F410" s="349" t="s">
        <v>116</v>
      </c>
      <c r="G410" s="349">
        <v>0</v>
      </c>
      <c r="H410" s="350" t="s">
        <v>1122</v>
      </c>
      <c r="I410" s="351" t="s">
        <v>937</v>
      </c>
      <c r="J410" s="352"/>
      <c r="K410" s="353"/>
      <c r="L410" s="349">
        <v>4989735.4205</v>
      </c>
      <c r="M410" s="349">
        <v>2282857.7316000001</v>
      </c>
      <c r="N410" s="349">
        <v>1551</v>
      </c>
      <c r="O410" s="349">
        <v>0</v>
      </c>
      <c r="P410" s="349">
        <v>0</v>
      </c>
      <c r="Q410" s="349">
        <v>0</v>
      </c>
      <c r="R410" s="349">
        <v>0</v>
      </c>
      <c r="S410" s="349">
        <v>0</v>
      </c>
      <c r="T410" s="349">
        <v>5</v>
      </c>
      <c r="U410" s="349">
        <v>0</v>
      </c>
      <c r="V410" s="349">
        <f t="shared" si="396"/>
        <v>0</v>
      </c>
      <c r="W410" s="349">
        <f t="shared" si="397"/>
        <v>0</v>
      </c>
      <c r="X410" s="349">
        <f t="shared" si="398"/>
        <v>0</v>
      </c>
      <c r="Y410" s="349">
        <f t="shared" si="399"/>
        <v>0</v>
      </c>
      <c r="Z410" s="349">
        <f t="shared" si="400"/>
        <v>0</v>
      </c>
      <c r="AA410" s="349">
        <f t="shared" si="401"/>
        <v>1.3888888888888889E-4</v>
      </c>
      <c r="AB410" s="349">
        <f t="shared" si="402"/>
        <v>0</v>
      </c>
      <c r="AC410" s="349" t="s">
        <v>116</v>
      </c>
      <c r="AD410" s="349">
        <v>0</v>
      </c>
      <c r="AE410" s="349">
        <f t="shared" si="403"/>
        <v>0</v>
      </c>
      <c r="AF410" s="349">
        <v>4</v>
      </c>
      <c r="AG410" s="349">
        <v>7</v>
      </c>
      <c r="AH410" s="349">
        <f t="shared" si="404"/>
        <v>1.6119791666666668E-2</v>
      </c>
      <c r="AI410" s="349">
        <f t="shared" si="405"/>
        <v>1.6258680555555557E-2</v>
      </c>
      <c r="AJ410" s="349">
        <v>0.63678500000000005</v>
      </c>
      <c r="AK410" s="349">
        <f>+OF!$Q$26</f>
        <v>0.41451056323604712</v>
      </c>
      <c r="AL410" s="354">
        <f t="shared" si="394"/>
        <v>414.51056323604712</v>
      </c>
      <c r="AM410" s="354">
        <f>+AJ410/Caudales!$X$7*'DISTRIBUCION DE CAUDALES'!AL410</f>
        <v>19.351048658040238</v>
      </c>
      <c r="AN410" s="349">
        <f>+Caudales!$U$12*1000</f>
        <v>126.23225806451613</v>
      </c>
      <c r="AO410" s="349">
        <f>+AJ410/Caudales!$X$7*'DISTRIBUCION DE CAUDALES'!AN410</f>
        <v>5.8930381627686277</v>
      </c>
      <c r="AP410" s="349">
        <f t="shared" si="395"/>
        <v>13.45801049527161</v>
      </c>
      <c r="AQ410" s="355">
        <f t="shared" si="406"/>
        <v>19.334789977484682</v>
      </c>
      <c r="AR410" s="355"/>
      <c r="AS410" s="356">
        <f t="shared" si="407"/>
        <v>1.6258680555555557E-2</v>
      </c>
      <c r="AT410" s="357">
        <f>+AS410+AT408</f>
        <v>12.583347800925928</v>
      </c>
      <c r="AU410" s="358">
        <f t="shared" si="408"/>
        <v>6.7514421765587542</v>
      </c>
      <c r="AV410" s="349" t="str">
        <f t="shared" si="409"/>
        <v>La Fuente NO tiene sufiencie oferta para usuarios futuros</v>
      </c>
    </row>
    <row r="411" spans="1:48" s="348" customFormat="1" x14ac:dyDescent="0.2">
      <c r="A411" s="349"/>
      <c r="B411" s="349">
        <v>464</v>
      </c>
      <c r="C411" s="349" t="s">
        <v>1148</v>
      </c>
      <c r="D411" s="349" t="s">
        <v>1149</v>
      </c>
      <c r="E411" s="349" t="s">
        <v>58</v>
      </c>
      <c r="F411" s="349" t="s">
        <v>51</v>
      </c>
      <c r="G411" s="349">
        <v>1.7999999999999999E-2</v>
      </c>
      <c r="H411" s="350" t="s">
        <v>1140</v>
      </c>
      <c r="I411" s="351" t="s">
        <v>937</v>
      </c>
      <c r="J411" s="352"/>
      <c r="K411" s="353"/>
      <c r="L411" s="349">
        <v>4989612.5842000004</v>
      </c>
      <c r="M411" s="349">
        <v>2282879.9748</v>
      </c>
      <c r="N411" s="349">
        <v>1540</v>
      </c>
      <c r="O411" s="349">
        <v>0</v>
      </c>
      <c r="P411" s="349">
        <v>0</v>
      </c>
      <c r="Q411" s="349">
        <v>0</v>
      </c>
      <c r="R411" s="349">
        <v>0</v>
      </c>
      <c r="S411" s="349">
        <v>0</v>
      </c>
      <c r="T411" s="349">
        <v>100</v>
      </c>
      <c r="U411" s="349">
        <v>0</v>
      </c>
      <c r="V411" s="349">
        <f t="shared" si="396"/>
        <v>0</v>
      </c>
      <c r="W411" s="349">
        <f t="shared" si="397"/>
        <v>0</v>
      </c>
      <c r="X411" s="349">
        <f t="shared" si="398"/>
        <v>0</v>
      </c>
      <c r="Y411" s="349">
        <f t="shared" si="399"/>
        <v>0</v>
      </c>
      <c r="Z411" s="349">
        <f t="shared" si="400"/>
        <v>0</v>
      </c>
      <c r="AA411" s="349">
        <f t="shared" si="401"/>
        <v>2.7777777777777775E-3</v>
      </c>
      <c r="AB411" s="349">
        <f t="shared" si="402"/>
        <v>0</v>
      </c>
      <c r="AC411" s="349" t="s">
        <v>821</v>
      </c>
      <c r="AD411" s="349">
        <v>1</v>
      </c>
      <c r="AE411" s="349">
        <f t="shared" si="403"/>
        <v>0.1</v>
      </c>
      <c r="AF411" s="349">
        <v>3</v>
      </c>
      <c r="AG411" s="349">
        <v>3</v>
      </c>
      <c r="AH411" s="349">
        <f t="shared" si="404"/>
        <v>9.6718749999999999E-3</v>
      </c>
      <c r="AI411" s="359">
        <f t="shared" si="405"/>
        <v>0.11244965277777778</v>
      </c>
      <c r="AJ411" s="359">
        <v>0.63678500000000005</v>
      </c>
      <c r="AK411" s="359">
        <f>+OF!$Q$26</f>
        <v>0.41451056323604712</v>
      </c>
      <c r="AL411" s="360">
        <f t="shared" si="394"/>
        <v>414.51056323604712</v>
      </c>
      <c r="AM411" s="360">
        <f>+AJ411/Caudales!$X$7*'DISTRIBUCION DE CAUDALES'!AL411</f>
        <v>19.351048658040238</v>
      </c>
      <c r="AN411" s="359">
        <f>+Caudales!$U$12*1000</f>
        <v>126.23225806451613</v>
      </c>
      <c r="AO411" s="359">
        <f>+AJ411/Caudales!$X$7*'DISTRIBUCION DE CAUDALES'!AN411</f>
        <v>5.8930381627686277</v>
      </c>
      <c r="AP411" s="359">
        <f t="shared" si="395"/>
        <v>13.45801049527161</v>
      </c>
      <c r="AQ411" s="355">
        <f t="shared" si="406"/>
        <v>19.333048658040237</v>
      </c>
      <c r="AR411" s="355"/>
      <c r="AS411" s="356">
        <f t="shared" si="407"/>
        <v>1.7999999999999999E-2</v>
      </c>
      <c r="AT411" s="357">
        <f>+AS411+AT410</f>
        <v>12.601347800925929</v>
      </c>
      <c r="AU411" s="358">
        <f t="shared" si="408"/>
        <v>6.7317008571143084</v>
      </c>
      <c r="AV411" s="349" t="str">
        <f t="shared" si="409"/>
        <v>La Fuente NO tiene sufiencie oferta para usuarios futuros</v>
      </c>
    </row>
    <row r="412" spans="1:48" s="348" customFormat="1" x14ac:dyDescent="0.2">
      <c r="A412" s="349"/>
      <c r="B412" s="349">
        <v>471</v>
      </c>
      <c r="C412" s="349" t="s">
        <v>1150</v>
      </c>
      <c r="D412" s="349" t="s">
        <v>372</v>
      </c>
      <c r="E412" s="349" t="s">
        <v>58</v>
      </c>
      <c r="F412" s="349" t="s">
        <v>315</v>
      </c>
      <c r="G412" s="349">
        <v>0</v>
      </c>
      <c r="H412" s="350" t="s">
        <v>1140</v>
      </c>
      <c r="I412" s="351" t="s">
        <v>937</v>
      </c>
      <c r="J412" s="352"/>
      <c r="K412" s="353"/>
      <c r="L412" s="349">
        <v>4989934.8372999998</v>
      </c>
      <c r="M412" s="349">
        <v>2283139.037</v>
      </c>
      <c r="N412" s="349">
        <v>1569</v>
      </c>
      <c r="O412" s="349">
        <v>0</v>
      </c>
      <c r="P412" s="349">
        <v>0</v>
      </c>
      <c r="Q412" s="349">
        <v>0</v>
      </c>
      <c r="R412" s="349">
        <v>0</v>
      </c>
      <c r="S412" s="349">
        <v>0</v>
      </c>
      <c r="T412" s="349">
        <v>30</v>
      </c>
      <c r="U412" s="349">
        <v>0</v>
      </c>
      <c r="V412" s="349">
        <f t="shared" si="396"/>
        <v>0</v>
      </c>
      <c r="W412" s="349">
        <f t="shared" si="397"/>
        <v>0</v>
      </c>
      <c r="X412" s="349">
        <f t="shared" si="398"/>
        <v>0</v>
      </c>
      <c r="Y412" s="349">
        <f t="shared" si="399"/>
        <v>0</v>
      </c>
      <c r="Z412" s="349">
        <f t="shared" si="400"/>
        <v>0</v>
      </c>
      <c r="AA412" s="349">
        <f t="shared" si="401"/>
        <v>8.3333333333333328E-4</v>
      </c>
      <c r="AB412" s="349">
        <f t="shared" si="402"/>
        <v>0</v>
      </c>
      <c r="AC412" s="349" t="s">
        <v>186</v>
      </c>
      <c r="AD412" s="349">
        <v>1</v>
      </c>
      <c r="AE412" s="349">
        <f t="shared" si="403"/>
        <v>0.1</v>
      </c>
      <c r="AF412" s="349">
        <v>2</v>
      </c>
      <c r="AG412" s="349">
        <v>10</v>
      </c>
      <c r="AH412" s="349">
        <f t="shared" si="404"/>
        <v>1.5045138888888887E-2</v>
      </c>
      <c r="AI412" s="359">
        <f t="shared" si="405"/>
        <v>0.11587847222222224</v>
      </c>
      <c r="AJ412" s="359">
        <v>0.63678500000000005</v>
      </c>
      <c r="AK412" s="359">
        <f>+OF!$Q$26</f>
        <v>0.41451056323604712</v>
      </c>
      <c r="AL412" s="360">
        <f t="shared" si="394"/>
        <v>414.51056323604712</v>
      </c>
      <c r="AM412" s="360">
        <f>+AJ412/Caudales!$X$7*'DISTRIBUCION DE CAUDALES'!AL412</f>
        <v>19.351048658040238</v>
      </c>
      <c r="AN412" s="359">
        <f>+Caudales!$U$12*1000</f>
        <v>126.23225806451613</v>
      </c>
      <c r="AO412" s="359">
        <f>+AJ412/Caudales!$X$7*'DISTRIBUCION DE CAUDALES'!AN412</f>
        <v>5.8930381627686277</v>
      </c>
      <c r="AP412" s="359">
        <f t="shared" si="395"/>
        <v>13.45801049527161</v>
      </c>
      <c r="AQ412" s="355">
        <f t="shared" si="406"/>
        <v>19.235170185818017</v>
      </c>
      <c r="AR412" s="355"/>
      <c r="AS412" s="356">
        <f t="shared" si="407"/>
        <v>0.11587847222222224</v>
      </c>
      <c r="AT412" s="357">
        <f>+AS412+AT411</f>
        <v>12.717226273148151</v>
      </c>
      <c r="AU412" s="358">
        <f t="shared" si="408"/>
        <v>6.5179439126698657</v>
      </c>
      <c r="AV412" s="349" t="str">
        <f t="shared" si="409"/>
        <v>La Fuente NO tiene sufiencie oferta para usuarios futuros</v>
      </c>
    </row>
    <row r="413" spans="1:48" s="348" customFormat="1" x14ac:dyDescent="0.2">
      <c r="A413" s="349"/>
      <c r="B413" s="349">
        <v>472</v>
      </c>
      <c r="C413" s="349" t="s">
        <v>1151</v>
      </c>
      <c r="D413" s="349" t="s">
        <v>416</v>
      </c>
      <c r="E413" s="349" t="s">
        <v>58</v>
      </c>
      <c r="F413" s="349" t="s">
        <v>315</v>
      </c>
      <c r="G413" s="349">
        <v>0</v>
      </c>
      <c r="H413" s="350" t="s">
        <v>1140</v>
      </c>
      <c r="I413" s="351" t="s">
        <v>937</v>
      </c>
      <c r="J413" s="352"/>
      <c r="K413" s="353"/>
      <c r="L413" s="349">
        <v>4989934.8372999998</v>
      </c>
      <c r="M413" s="349">
        <v>2283139.037</v>
      </c>
      <c r="N413" s="349">
        <v>1569</v>
      </c>
      <c r="O413" s="349">
        <v>0</v>
      </c>
      <c r="P413" s="349">
        <v>0</v>
      </c>
      <c r="Q413" s="349">
        <v>0</v>
      </c>
      <c r="R413" s="349">
        <v>0</v>
      </c>
      <c r="S413" s="349">
        <v>0</v>
      </c>
      <c r="T413" s="349">
        <v>50</v>
      </c>
      <c r="U413" s="349">
        <v>10</v>
      </c>
      <c r="V413" s="349">
        <f t="shared" si="396"/>
        <v>0</v>
      </c>
      <c r="W413" s="349">
        <f t="shared" si="397"/>
        <v>0</v>
      </c>
      <c r="X413" s="349">
        <f t="shared" si="398"/>
        <v>0</v>
      </c>
      <c r="Y413" s="349">
        <f t="shared" si="399"/>
        <v>0</v>
      </c>
      <c r="Z413" s="349">
        <f t="shared" si="400"/>
        <v>0</v>
      </c>
      <c r="AA413" s="349">
        <f t="shared" si="401"/>
        <v>1.3888888888888887E-3</v>
      </c>
      <c r="AB413" s="349">
        <f t="shared" si="402"/>
        <v>2.7777777777777778E-4</v>
      </c>
      <c r="AC413" s="349" t="s">
        <v>73</v>
      </c>
      <c r="AD413" s="349">
        <v>2</v>
      </c>
      <c r="AE413" s="349">
        <f t="shared" si="403"/>
        <v>0.2</v>
      </c>
      <c r="AF413" s="349">
        <v>4</v>
      </c>
      <c r="AG413" s="349">
        <v>3</v>
      </c>
      <c r="AH413" s="349">
        <f t="shared" si="404"/>
        <v>1.1821180555555555E-2</v>
      </c>
      <c r="AI413" s="359">
        <f t="shared" si="405"/>
        <v>0.21348784722222225</v>
      </c>
      <c r="AJ413" s="359">
        <v>0.63678500000000005</v>
      </c>
      <c r="AK413" s="359">
        <f>+OF!$Q$26</f>
        <v>0.41451056323604712</v>
      </c>
      <c r="AL413" s="360">
        <f t="shared" si="394"/>
        <v>414.51056323604712</v>
      </c>
      <c r="AM413" s="360">
        <f>+AJ413/Caudales!$X$7*'DISTRIBUCION DE CAUDALES'!AL413</f>
        <v>19.351048658040238</v>
      </c>
      <c r="AN413" s="359">
        <f>+Caudales!$U$12*1000</f>
        <v>126.23225806451613</v>
      </c>
      <c r="AO413" s="359">
        <f>+AJ413/Caudales!$X$7*'DISTRIBUCION DE CAUDALES'!AN413</f>
        <v>5.8930381627686277</v>
      </c>
      <c r="AP413" s="359">
        <f t="shared" si="395"/>
        <v>13.45801049527161</v>
      </c>
      <c r="AQ413" s="355">
        <f t="shared" si="406"/>
        <v>19.137560810818016</v>
      </c>
      <c r="AR413" s="355"/>
      <c r="AS413" s="356">
        <f t="shared" si="407"/>
        <v>0.21348784722222225</v>
      </c>
      <c r="AT413" s="357">
        <f>+AS413+AT412</f>
        <v>12.930714120370373</v>
      </c>
      <c r="AU413" s="358">
        <f t="shared" si="408"/>
        <v>6.2068466904476427</v>
      </c>
      <c r="AV413" s="349" t="str">
        <f t="shared" si="409"/>
        <v>La Fuente NO tiene sufiencie oferta para usuarios futuros</v>
      </c>
    </row>
    <row r="414" spans="1:48" s="348" customFormat="1" x14ac:dyDescent="0.2">
      <c r="A414" s="349"/>
      <c r="B414" s="349">
        <v>474</v>
      </c>
      <c r="C414" s="349" t="s">
        <v>1152</v>
      </c>
      <c r="D414" s="349" t="s">
        <v>1153</v>
      </c>
      <c r="E414" s="349" t="s">
        <v>58</v>
      </c>
      <c r="F414" s="349" t="s">
        <v>51</v>
      </c>
      <c r="G414" s="349">
        <v>0</v>
      </c>
      <c r="H414" s="350" t="s">
        <v>1140</v>
      </c>
      <c r="I414" s="351" t="s">
        <v>937</v>
      </c>
      <c r="J414" s="352"/>
      <c r="K414" s="353"/>
      <c r="L414" s="349">
        <v>4989612.5842000004</v>
      </c>
      <c r="M414" s="349">
        <v>2282879.9748</v>
      </c>
      <c r="N414" s="349">
        <v>1540</v>
      </c>
      <c r="O414" s="349">
        <v>0</v>
      </c>
      <c r="P414" s="349">
        <v>0</v>
      </c>
      <c r="Q414" s="349">
        <v>0</v>
      </c>
      <c r="R414" s="349">
        <v>0</v>
      </c>
      <c r="S414" s="349">
        <v>0</v>
      </c>
      <c r="T414" s="349">
        <v>10</v>
      </c>
      <c r="U414" s="349">
        <v>0</v>
      </c>
      <c r="V414" s="349">
        <f t="shared" si="396"/>
        <v>0</v>
      </c>
      <c r="W414" s="349">
        <f t="shared" si="397"/>
        <v>0</v>
      </c>
      <c r="X414" s="349">
        <f t="shared" si="398"/>
        <v>0</v>
      </c>
      <c r="Y414" s="349">
        <f t="shared" si="399"/>
        <v>0</v>
      </c>
      <c r="Z414" s="349">
        <f t="shared" si="400"/>
        <v>0</v>
      </c>
      <c r="AA414" s="349">
        <f t="shared" si="401"/>
        <v>2.7777777777777778E-4</v>
      </c>
      <c r="AB414" s="349">
        <f t="shared" si="402"/>
        <v>0</v>
      </c>
      <c r="AC414" s="349" t="s">
        <v>212</v>
      </c>
      <c r="AD414" s="349">
        <v>0.8</v>
      </c>
      <c r="AE414" s="349">
        <f t="shared" si="403"/>
        <v>8.0000000000000016E-2</v>
      </c>
      <c r="AF414" s="349">
        <v>5</v>
      </c>
      <c r="AG414" s="349">
        <v>10</v>
      </c>
      <c r="AH414" s="349">
        <f t="shared" si="404"/>
        <v>2.1493055555555557E-2</v>
      </c>
      <c r="AI414" s="359">
        <f t="shared" si="405"/>
        <v>0.10177083333333335</v>
      </c>
      <c r="AJ414" s="359">
        <v>0.63678500000000005</v>
      </c>
      <c r="AK414" s="359">
        <f>+OF!$Q$26</f>
        <v>0.41451056323604712</v>
      </c>
      <c r="AL414" s="360">
        <f t="shared" si="394"/>
        <v>414.51056323604712</v>
      </c>
      <c r="AM414" s="360">
        <f>+AJ414/Caudales!$X$7*'DISTRIBUCION DE CAUDALES'!AL414</f>
        <v>19.351048658040238</v>
      </c>
      <c r="AN414" s="359">
        <f>+Caudales!$U$12*1000</f>
        <v>126.23225806451613</v>
      </c>
      <c r="AO414" s="359">
        <f>+AJ414/Caudales!$X$7*'DISTRIBUCION DE CAUDALES'!AN414</f>
        <v>5.8930381627686277</v>
      </c>
      <c r="AP414" s="359">
        <f t="shared" si="395"/>
        <v>13.45801049527161</v>
      </c>
      <c r="AQ414" s="355">
        <f t="shared" si="406"/>
        <v>19.249277824706905</v>
      </c>
      <c r="AR414" s="355"/>
      <c r="AS414" s="356">
        <f t="shared" si="407"/>
        <v>0.10177083333333335</v>
      </c>
      <c r="AT414" s="357">
        <f>+AS414+AT413</f>
        <v>13.032484953703706</v>
      </c>
      <c r="AU414" s="358">
        <f t="shared" si="408"/>
        <v>6.2167928710031983</v>
      </c>
      <c r="AV414" s="349" t="str">
        <f t="shared" si="409"/>
        <v>La Fuente NO tiene sufiencie oferta para usuarios futuros</v>
      </c>
    </row>
    <row r="415" spans="1:48" s="348" customFormat="1" x14ac:dyDescent="0.2">
      <c r="A415" s="349"/>
      <c r="B415" s="349">
        <v>476</v>
      </c>
      <c r="C415" s="349" t="s">
        <v>1154</v>
      </c>
      <c r="D415" s="349" t="s">
        <v>1155</v>
      </c>
      <c r="E415" s="349" t="s">
        <v>58</v>
      </c>
      <c r="F415" s="349" t="s">
        <v>51</v>
      </c>
      <c r="G415" s="349">
        <v>0</v>
      </c>
      <c r="H415" s="350" t="s">
        <v>1122</v>
      </c>
      <c r="I415" s="351" t="s">
        <v>937</v>
      </c>
      <c r="J415" s="352"/>
      <c r="K415" s="353"/>
      <c r="L415" s="349">
        <v>4990316.5434999997</v>
      </c>
      <c r="M415" s="349">
        <v>2283634.7470999998</v>
      </c>
      <c r="N415" s="349">
        <v>1522</v>
      </c>
      <c r="O415" s="349">
        <v>0</v>
      </c>
      <c r="P415" s="349">
        <v>0</v>
      </c>
      <c r="Q415" s="349">
        <v>0</v>
      </c>
      <c r="R415" s="349">
        <v>0</v>
      </c>
      <c r="S415" s="349">
        <v>0</v>
      </c>
      <c r="T415" s="349">
        <v>0</v>
      </c>
      <c r="U415" s="349">
        <v>0</v>
      </c>
      <c r="V415" s="349">
        <f t="shared" si="396"/>
        <v>0</v>
      </c>
      <c r="W415" s="349">
        <f t="shared" si="397"/>
        <v>0</v>
      </c>
      <c r="X415" s="349">
        <f t="shared" si="398"/>
        <v>0</v>
      </c>
      <c r="Y415" s="349">
        <f t="shared" si="399"/>
        <v>0</v>
      </c>
      <c r="Z415" s="349">
        <f t="shared" si="400"/>
        <v>0</v>
      </c>
      <c r="AA415" s="349">
        <f t="shared" si="401"/>
        <v>0</v>
      </c>
      <c r="AB415" s="349">
        <f t="shared" si="402"/>
        <v>0</v>
      </c>
      <c r="AC415" s="349" t="s">
        <v>1156</v>
      </c>
      <c r="AD415" s="349">
        <v>14</v>
      </c>
      <c r="AE415" s="349">
        <f t="shared" si="403"/>
        <v>1.4000000000000001</v>
      </c>
      <c r="AF415" s="349">
        <v>5</v>
      </c>
      <c r="AG415" s="349">
        <v>3</v>
      </c>
      <c r="AH415" s="349">
        <f t="shared" si="404"/>
        <v>1.3970486111111111E-2</v>
      </c>
      <c r="AI415" s="359">
        <f t="shared" si="405"/>
        <v>1.4139704861111113</v>
      </c>
      <c r="AJ415" s="359">
        <v>0.61530399999999996</v>
      </c>
      <c r="AK415" s="359">
        <f>+OF!$Q$26</f>
        <v>0.41451056323604712</v>
      </c>
      <c r="AL415" s="360">
        <f t="shared" si="394"/>
        <v>414.51056323604712</v>
      </c>
      <c r="AM415" s="360">
        <f>+AJ415/Caudales!$X$7*'DISTRIBUCION DE CAUDALES'!AL415</f>
        <v>18.698269656927835</v>
      </c>
      <c r="AN415" s="359">
        <f>+Caudales!$U$12*1000</f>
        <v>126.23225806451613</v>
      </c>
      <c r="AO415" s="359">
        <f>+AJ415/Caudales!$X$7*'DISTRIBUCION DE CAUDALES'!AN415</f>
        <v>5.6942452377241723</v>
      </c>
      <c r="AP415" s="359">
        <f t="shared" si="395"/>
        <v>13.004024419203663</v>
      </c>
      <c r="AQ415" s="355">
        <f t="shared" si="406"/>
        <v>17.284299170816723</v>
      </c>
      <c r="AR415" s="355"/>
      <c r="AS415" s="356">
        <f t="shared" si="407"/>
        <v>1.4139704861111113</v>
      </c>
      <c r="AT415" s="357">
        <f>+AS415+AT406</f>
        <v>2.7316111111111114</v>
      </c>
      <c r="AU415" s="358">
        <f t="shared" si="408"/>
        <v>14.552688059705613</v>
      </c>
      <c r="AV415" s="349" t="str">
        <f t="shared" si="409"/>
        <v>La Fuente SI tiene sufiencie oferta para usuarios futuros</v>
      </c>
    </row>
    <row r="416" spans="1:48" s="348" customFormat="1" x14ac:dyDescent="0.2">
      <c r="A416" s="349"/>
      <c r="B416" s="349">
        <v>477</v>
      </c>
      <c r="C416" s="349" t="s">
        <v>1157</v>
      </c>
      <c r="D416" s="349" t="s">
        <v>1158</v>
      </c>
      <c r="E416" s="349" t="s">
        <v>58</v>
      </c>
      <c r="F416" s="349" t="s">
        <v>315</v>
      </c>
      <c r="G416" s="349">
        <v>0</v>
      </c>
      <c r="H416" s="350" t="s">
        <v>1140</v>
      </c>
      <c r="I416" s="351" t="s">
        <v>937</v>
      </c>
      <c r="J416" s="352"/>
      <c r="K416" s="353"/>
      <c r="L416" s="349">
        <v>4989612.5842000004</v>
      </c>
      <c r="M416" s="349">
        <v>2282879.9748</v>
      </c>
      <c r="N416" s="349">
        <v>1540</v>
      </c>
      <c r="O416" s="349">
        <v>0</v>
      </c>
      <c r="P416" s="349">
        <v>0</v>
      </c>
      <c r="Q416" s="349">
        <v>0</v>
      </c>
      <c r="R416" s="349">
        <v>0</v>
      </c>
      <c r="S416" s="349">
        <v>0</v>
      </c>
      <c r="T416" s="349">
        <v>12</v>
      </c>
      <c r="U416" s="349">
        <v>0</v>
      </c>
      <c r="V416" s="349">
        <f t="shared" si="396"/>
        <v>0</v>
      </c>
      <c r="W416" s="349">
        <f t="shared" si="397"/>
        <v>0</v>
      </c>
      <c r="X416" s="349">
        <f t="shared" si="398"/>
        <v>0</v>
      </c>
      <c r="Y416" s="349">
        <f t="shared" si="399"/>
        <v>0</v>
      </c>
      <c r="Z416" s="349">
        <f t="shared" si="400"/>
        <v>0</v>
      </c>
      <c r="AA416" s="349">
        <f t="shared" si="401"/>
        <v>3.3333333333333332E-4</v>
      </c>
      <c r="AB416" s="349">
        <f t="shared" si="402"/>
        <v>0</v>
      </c>
      <c r="AC416" s="349" t="s">
        <v>73</v>
      </c>
      <c r="AD416" s="349">
        <v>0.5</v>
      </c>
      <c r="AE416" s="349">
        <f t="shared" si="403"/>
        <v>0.05</v>
      </c>
      <c r="AF416" s="349">
        <v>8</v>
      </c>
      <c r="AG416" s="349">
        <v>5</v>
      </c>
      <c r="AH416" s="349">
        <f t="shared" si="404"/>
        <v>2.2567708333333332E-2</v>
      </c>
      <c r="AI416" s="359">
        <f t="shared" si="405"/>
        <v>7.2901041666666666E-2</v>
      </c>
      <c r="AJ416" s="359">
        <v>0.63678500000000005</v>
      </c>
      <c r="AK416" s="359">
        <f>+OF!$Q$26</f>
        <v>0.41451056323604712</v>
      </c>
      <c r="AL416" s="360">
        <f t="shared" si="394"/>
        <v>414.51056323604712</v>
      </c>
      <c r="AM416" s="360">
        <f>+AJ416/Caudales!$X$7*'DISTRIBUCION DE CAUDALES'!AL416</f>
        <v>19.351048658040238</v>
      </c>
      <c r="AN416" s="359">
        <f>+Caudales!$U$12*1000</f>
        <v>126.23225806451613</v>
      </c>
      <c r="AO416" s="359">
        <f>+AJ416/Caudales!$X$7*'DISTRIBUCION DE CAUDALES'!AN416</f>
        <v>5.8930381627686277</v>
      </c>
      <c r="AP416" s="359">
        <f t="shared" si="395"/>
        <v>13.45801049527161</v>
      </c>
      <c r="AQ416" s="355">
        <f t="shared" si="406"/>
        <v>19.27814761637357</v>
      </c>
      <c r="AR416" s="355"/>
      <c r="AS416" s="356">
        <f t="shared" si="407"/>
        <v>7.2901041666666666E-2</v>
      </c>
      <c r="AT416" s="357">
        <f>+AS416+AT414</f>
        <v>13.105385995370373</v>
      </c>
      <c r="AU416" s="358">
        <f t="shared" si="408"/>
        <v>6.1727616210031968</v>
      </c>
      <c r="AV416" s="349" t="str">
        <f t="shared" si="409"/>
        <v>La Fuente NO tiene sufiencie oferta para usuarios futuros</v>
      </c>
    </row>
    <row r="417" spans="1:48" s="348" customFormat="1" x14ac:dyDescent="0.2">
      <c r="A417" s="349"/>
      <c r="B417" s="349">
        <v>481</v>
      </c>
      <c r="C417" s="349" t="s">
        <v>1159</v>
      </c>
      <c r="D417" s="349" t="s">
        <v>1160</v>
      </c>
      <c r="E417" s="349" t="s">
        <v>58</v>
      </c>
      <c r="F417" s="349" t="s">
        <v>315</v>
      </c>
      <c r="G417" s="349">
        <v>0</v>
      </c>
      <c r="H417" s="350" t="s">
        <v>1140</v>
      </c>
      <c r="I417" s="351" t="s">
        <v>937</v>
      </c>
      <c r="J417" s="352"/>
      <c r="K417" s="353"/>
      <c r="L417" s="349">
        <v>4989612.5842000004</v>
      </c>
      <c r="M417" s="349">
        <v>2282879.9748</v>
      </c>
      <c r="N417" s="349">
        <v>1540</v>
      </c>
      <c r="O417" s="349">
        <v>0</v>
      </c>
      <c r="P417" s="349">
        <v>0</v>
      </c>
      <c r="Q417" s="349">
        <v>0</v>
      </c>
      <c r="R417" s="349">
        <v>0</v>
      </c>
      <c r="S417" s="349">
        <v>0</v>
      </c>
      <c r="T417" s="349">
        <v>4</v>
      </c>
      <c r="U417" s="349">
        <v>0</v>
      </c>
      <c r="V417" s="349">
        <f t="shared" si="396"/>
        <v>0</v>
      </c>
      <c r="W417" s="349">
        <f t="shared" si="397"/>
        <v>0</v>
      </c>
      <c r="X417" s="349">
        <f t="shared" si="398"/>
        <v>0</v>
      </c>
      <c r="Y417" s="349">
        <f t="shared" si="399"/>
        <v>0</v>
      </c>
      <c r="Z417" s="349">
        <f t="shared" si="400"/>
        <v>0</v>
      </c>
      <c r="AA417" s="349">
        <f t="shared" si="401"/>
        <v>1.111111111111111E-4</v>
      </c>
      <c r="AB417" s="349">
        <f t="shared" si="402"/>
        <v>0</v>
      </c>
      <c r="AC417" s="349" t="s">
        <v>73</v>
      </c>
      <c r="AD417" s="349">
        <v>1</v>
      </c>
      <c r="AE417" s="349">
        <f t="shared" si="403"/>
        <v>0.1</v>
      </c>
      <c r="AF417" s="349">
        <v>2</v>
      </c>
      <c r="AG417" s="349">
        <v>4</v>
      </c>
      <c r="AH417" s="349">
        <f t="shared" si="404"/>
        <v>8.5972222222222214E-3</v>
      </c>
      <c r="AI417" s="359">
        <f t="shared" si="405"/>
        <v>0.10870833333333335</v>
      </c>
      <c r="AJ417" s="359">
        <v>0.63678500000000005</v>
      </c>
      <c r="AK417" s="359">
        <f>+OF!$Q$26</f>
        <v>0.41451056323604712</v>
      </c>
      <c r="AL417" s="360">
        <f t="shared" si="394"/>
        <v>414.51056323604712</v>
      </c>
      <c r="AM417" s="360">
        <f>+AJ417/Caudales!$X$7*'DISTRIBUCION DE CAUDALES'!AL417</f>
        <v>19.351048658040238</v>
      </c>
      <c r="AN417" s="359">
        <f>+Caudales!$U$12*1000</f>
        <v>126.23225806451613</v>
      </c>
      <c r="AO417" s="359">
        <f>+AJ417/Caudales!$X$7*'DISTRIBUCION DE CAUDALES'!AN417</f>
        <v>5.8930381627686277</v>
      </c>
      <c r="AP417" s="359">
        <f t="shared" si="395"/>
        <v>13.45801049527161</v>
      </c>
      <c r="AQ417" s="355">
        <f t="shared" si="406"/>
        <v>19.242340324706905</v>
      </c>
      <c r="AR417" s="355"/>
      <c r="AS417" s="356">
        <f t="shared" si="407"/>
        <v>0.10870833333333335</v>
      </c>
      <c r="AT417" s="357">
        <f>+AS417+AT416</f>
        <v>13.214094328703705</v>
      </c>
      <c r="AU417" s="358">
        <f t="shared" si="408"/>
        <v>6.0282459960032</v>
      </c>
      <c r="AV417" s="349" t="str">
        <f t="shared" si="409"/>
        <v>La Fuente NO tiene sufiencie oferta para usuarios futuros</v>
      </c>
    </row>
    <row r="418" spans="1:48" s="348" customFormat="1" x14ac:dyDescent="0.2">
      <c r="A418" s="349"/>
      <c r="B418" s="349">
        <v>483</v>
      </c>
      <c r="C418" s="349" t="s">
        <v>1161</v>
      </c>
      <c r="D418" s="349" t="s">
        <v>1162</v>
      </c>
      <c r="E418" s="349" t="s">
        <v>58</v>
      </c>
      <c r="F418" s="349" t="s">
        <v>58</v>
      </c>
      <c r="G418" s="349">
        <v>0</v>
      </c>
      <c r="H418" s="350" t="s">
        <v>1118</v>
      </c>
      <c r="I418" s="351" t="s">
        <v>937</v>
      </c>
      <c r="J418" s="352"/>
      <c r="K418" s="353"/>
      <c r="L418" s="349">
        <v>4990523.0163000003</v>
      </c>
      <c r="M418" s="349">
        <v>2283015.8881000001</v>
      </c>
      <c r="N418" s="349">
        <v>1649.04</v>
      </c>
      <c r="O418" s="349">
        <v>0</v>
      </c>
      <c r="P418" s="349">
        <v>0</v>
      </c>
      <c r="Q418" s="349">
        <v>0</v>
      </c>
      <c r="R418" s="349">
        <v>0</v>
      </c>
      <c r="S418" s="349">
        <v>0</v>
      </c>
      <c r="T418" s="349">
        <v>0</v>
      </c>
      <c r="U418" s="349">
        <v>0</v>
      </c>
      <c r="V418" s="349">
        <f t="shared" si="396"/>
        <v>0</v>
      </c>
      <c r="W418" s="349">
        <f t="shared" si="397"/>
        <v>0</v>
      </c>
      <c r="X418" s="349">
        <f t="shared" si="398"/>
        <v>0</v>
      </c>
      <c r="Y418" s="349">
        <f t="shared" si="399"/>
        <v>0</v>
      </c>
      <c r="Z418" s="349">
        <f t="shared" si="400"/>
        <v>0</v>
      </c>
      <c r="AA418" s="349">
        <f t="shared" si="401"/>
        <v>0</v>
      </c>
      <c r="AB418" s="349">
        <f t="shared" si="402"/>
        <v>0</v>
      </c>
      <c r="AC418" s="349" t="s">
        <v>1163</v>
      </c>
      <c r="AD418" s="349">
        <v>10</v>
      </c>
      <c r="AE418" s="349">
        <f t="shared" si="403"/>
        <v>1</v>
      </c>
      <c r="AF418" s="349">
        <v>12</v>
      </c>
      <c r="AG418" s="349">
        <v>35</v>
      </c>
      <c r="AH418" s="349">
        <f t="shared" si="404"/>
        <v>6.3404513888888889E-2</v>
      </c>
      <c r="AI418" s="359">
        <f t="shared" si="405"/>
        <v>1.0634045138888888</v>
      </c>
      <c r="AJ418" s="359">
        <v>0.234037</v>
      </c>
      <c r="AK418" s="359">
        <f>+OF!$Q$26</f>
        <v>0.41451056323604712</v>
      </c>
      <c r="AL418" s="360">
        <f t="shared" si="394"/>
        <v>414.51056323604712</v>
      </c>
      <c r="AM418" s="360">
        <f>+AJ418/Caudales!$X$7*'DISTRIBUCION DE CAUDALES'!AL418</f>
        <v>7.1120729520666526</v>
      </c>
      <c r="AN418" s="359">
        <f>+Caudales!$U$12*1000</f>
        <v>126.23225806451613</v>
      </c>
      <c r="AO418" s="359">
        <f>+AJ418/Caudales!$X$7*'DISTRIBUCION DE CAUDALES'!AN418</f>
        <v>2.1658628461723834</v>
      </c>
      <c r="AP418" s="359">
        <f t="shared" si="395"/>
        <v>4.9462101058942691</v>
      </c>
      <c r="AQ418" s="355">
        <f t="shared" si="406"/>
        <v>6.0486684381777636</v>
      </c>
      <c r="AR418" s="355"/>
      <c r="AS418" s="356">
        <f t="shared" si="407"/>
        <v>1.0634045138888888</v>
      </c>
      <c r="AT418" s="357">
        <f>+AS418+AT409</f>
        <v>1.2111927083333334</v>
      </c>
      <c r="AU418" s="358">
        <f t="shared" si="408"/>
        <v>4.8374757298444298</v>
      </c>
      <c r="AV418" s="349" t="str">
        <f t="shared" si="409"/>
        <v>La Fuente NO tiene sufiencie oferta para usuarios futuros</v>
      </c>
    </row>
    <row r="419" spans="1:48" s="348" customFormat="1" x14ac:dyDescent="0.2">
      <c r="A419" s="349"/>
      <c r="B419" s="349">
        <v>502</v>
      </c>
      <c r="C419" s="349" t="s">
        <v>1164</v>
      </c>
      <c r="D419" s="349" t="s">
        <v>1155</v>
      </c>
      <c r="E419" s="349" t="s">
        <v>58</v>
      </c>
      <c r="F419" s="349" t="s">
        <v>58</v>
      </c>
      <c r="G419" s="349">
        <v>0</v>
      </c>
      <c r="H419" s="350" t="s">
        <v>829</v>
      </c>
      <c r="I419" s="351" t="s">
        <v>937</v>
      </c>
      <c r="J419" s="352"/>
      <c r="K419" s="353"/>
      <c r="L419" s="349">
        <v>4990202.4457</v>
      </c>
      <c r="M419" s="349">
        <v>2284003.6439999999</v>
      </c>
      <c r="N419" s="349">
        <v>1462</v>
      </c>
      <c r="O419" s="349">
        <v>0</v>
      </c>
      <c r="P419" s="349">
        <v>0</v>
      </c>
      <c r="Q419" s="349">
        <v>0</v>
      </c>
      <c r="R419" s="349">
        <v>0</v>
      </c>
      <c r="S419" s="349">
        <v>0</v>
      </c>
      <c r="T419" s="349">
        <v>0</v>
      </c>
      <c r="U419" s="349">
        <v>0</v>
      </c>
      <c r="V419" s="349">
        <f t="shared" si="396"/>
        <v>0</v>
      </c>
      <c r="W419" s="349">
        <f t="shared" si="397"/>
        <v>0</v>
      </c>
      <c r="X419" s="349">
        <f t="shared" si="398"/>
        <v>0</v>
      </c>
      <c r="Y419" s="349">
        <f t="shared" si="399"/>
        <v>0</v>
      </c>
      <c r="Z419" s="349">
        <f t="shared" si="400"/>
        <v>0</v>
      </c>
      <c r="AA419" s="349">
        <f t="shared" si="401"/>
        <v>0</v>
      </c>
      <c r="AB419" s="349">
        <f t="shared" si="402"/>
        <v>0</v>
      </c>
      <c r="AC419" s="349" t="s">
        <v>58</v>
      </c>
      <c r="AD419" s="349">
        <v>0</v>
      </c>
      <c r="AE419" s="349">
        <f t="shared" si="403"/>
        <v>0</v>
      </c>
      <c r="AF419" s="349">
        <v>58</v>
      </c>
      <c r="AG419" s="349">
        <v>20</v>
      </c>
      <c r="AH419" s="349">
        <f t="shared" si="404"/>
        <v>0.14615277777777777</v>
      </c>
      <c r="AI419" s="359">
        <f t="shared" si="405"/>
        <v>0.14615277777777777</v>
      </c>
      <c r="AJ419" s="359">
        <v>15.067119999999999</v>
      </c>
      <c r="AK419" s="359">
        <f>+OF!$Q$26</f>
        <v>0.41451056323604712</v>
      </c>
      <c r="AL419" s="360">
        <f t="shared" si="394"/>
        <v>414.51056323604712</v>
      </c>
      <c r="AM419" s="360">
        <f>+AJ419/Caudales!$X$7*'DISTRIBUCION DE CAUDALES'!AL419</f>
        <v>457.86972409295328</v>
      </c>
      <c r="AN419" s="359">
        <f>+Caudales!$U$12*1000</f>
        <v>126.23225806451613</v>
      </c>
      <c r="AO419" s="359">
        <f>+AJ419/Caudales!$X$7*'DISTRIBUCION DE CAUDALES'!AN419</f>
        <v>139.43656518764487</v>
      </c>
      <c r="AP419" s="359">
        <f t="shared" si="395"/>
        <v>318.4331589053084</v>
      </c>
      <c r="AQ419" s="355">
        <f t="shared" si="406"/>
        <v>457.72357131517549</v>
      </c>
      <c r="AR419" s="355"/>
      <c r="AS419" s="356">
        <f t="shared" si="407"/>
        <v>0.14615277777777777</v>
      </c>
      <c r="AT419" s="357">
        <f>+AS419+AT397+AT379+AT376+AT349+AT338</f>
        <v>5.0366718749999997</v>
      </c>
      <c r="AU419" s="358">
        <f t="shared" si="408"/>
        <v>452.68689944017547</v>
      </c>
      <c r="AV419" s="349" t="str">
        <f t="shared" si="409"/>
        <v>La Fuente SI tiene sufiencie oferta para usuarios futuros</v>
      </c>
    </row>
    <row r="420" spans="1:48" s="348" customFormat="1" ht="51" x14ac:dyDescent="0.2">
      <c r="A420" s="337" t="s">
        <v>0</v>
      </c>
      <c r="B420" s="337" t="s">
        <v>1</v>
      </c>
      <c r="C420" s="337" t="s">
        <v>2</v>
      </c>
      <c r="D420" s="337" t="s">
        <v>3</v>
      </c>
      <c r="E420" s="337" t="s">
        <v>4</v>
      </c>
      <c r="F420" s="337" t="s">
        <v>5</v>
      </c>
      <c r="G420" s="337" t="s">
        <v>137</v>
      </c>
      <c r="H420" s="338" t="s">
        <v>7</v>
      </c>
      <c r="I420" s="339" t="s">
        <v>8</v>
      </c>
      <c r="J420" s="340"/>
      <c r="K420" s="341"/>
      <c r="L420" s="337" t="s">
        <v>11</v>
      </c>
      <c r="M420" s="337" t="s">
        <v>12</v>
      </c>
      <c r="N420" s="337" t="s">
        <v>13</v>
      </c>
      <c r="O420" s="342" t="s">
        <v>14</v>
      </c>
      <c r="P420" s="342" t="s">
        <v>15</v>
      </c>
      <c r="Q420" s="342" t="s">
        <v>16</v>
      </c>
      <c r="R420" s="342" t="s">
        <v>17</v>
      </c>
      <c r="S420" s="342" t="s">
        <v>18</v>
      </c>
      <c r="T420" s="342" t="s">
        <v>19</v>
      </c>
      <c r="U420" s="342" t="s">
        <v>20</v>
      </c>
      <c r="V420" s="342" t="s">
        <v>21</v>
      </c>
      <c r="W420" s="342" t="s">
        <v>22</v>
      </c>
      <c r="X420" s="342" t="s">
        <v>23</v>
      </c>
      <c r="Y420" s="342" t="s">
        <v>24</v>
      </c>
      <c r="Z420" s="342" t="s">
        <v>25</v>
      </c>
      <c r="AA420" s="342" t="s">
        <v>26</v>
      </c>
      <c r="AB420" s="342" t="s">
        <v>27</v>
      </c>
      <c r="AC420" s="342" t="s">
        <v>28</v>
      </c>
      <c r="AD420" s="342" t="s">
        <v>29</v>
      </c>
      <c r="AE420" s="342" t="s">
        <v>30</v>
      </c>
      <c r="AF420" s="342" t="s">
        <v>31</v>
      </c>
      <c r="AG420" s="342" t="s">
        <v>32</v>
      </c>
      <c r="AH420" s="342" t="s">
        <v>33</v>
      </c>
      <c r="AI420" s="342" t="s">
        <v>34</v>
      </c>
      <c r="AJ420" s="337" t="s">
        <v>935</v>
      </c>
      <c r="AK420" s="343" t="s">
        <v>36</v>
      </c>
      <c r="AL420" s="343" t="s">
        <v>37</v>
      </c>
      <c r="AM420" s="337" t="s">
        <v>38</v>
      </c>
      <c r="AN420" s="343" t="s">
        <v>39</v>
      </c>
      <c r="AO420" s="343" t="s">
        <v>40</v>
      </c>
      <c r="AP420" s="343" t="s">
        <v>41</v>
      </c>
      <c r="AQ420" s="344" t="s">
        <v>42</v>
      </c>
      <c r="AR420" s="344"/>
      <c r="AS420" s="345" t="s">
        <v>44</v>
      </c>
      <c r="AT420" s="346" t="s">
        <v>138</v>
      </c>
      <c r="AU420" s="347" t="s">
        <v>46</v>
      </c>
      <c r="AV420" s="343" t="s">
        <v>47</v>
      </c>
    </row>
    <row r="421" spans="1:48" s="348" customFormat="1" x14ac:dyDescent="0.2">
      <c r="A421" s="361"/>
      <c r="B421" s="361">
        <v>13</v>
      </c>
      <c r="C421" s="361" t="s">
        <v>1165</v>
      </c>
      <c r="D421" s="361" t="s">
        <v>1166</v>
      </c>
      <c r="E421" s="361" t="s">
        <v>1167</v>
      </c>
      <c r="F421" s="361" t="s">
        <v>96</v>
      </c>
      <c r="G421" s="361">
        <v>0</v>
      </c>
      <c r="H421" s="350" t="s">
        <v>948</v>
      </c>
      <c r="I421" s="351" t="s">
        <v>1168</v>
      </c>
      <c r="J421" s="352"/>
      <c r="K421" s="353"/>
      <c r="L421" s="361">
        <v>4988202.9546999997</v>
      </c>
      <c r="M421" s="361">
        <v>2284293.6786000002</v>
      </c>
      <c r="N421" s="361">
        <v>0</v>
      </c>
      <c r="O421" s="361">
        <v>0</v>
      </c>
      <c r="P421" s="361">
        <v>0</v>
      </c>
      <c r="Q421" s="361">
        <v>0</v>
      </c>
      <c r="R421" s="361">
        <v>0</v>
      </c>
      <c r="S421" s="361">
        <v>0</v>
      </c>
      <c r="T421" s="361">
        <v>50</v>
      </c>
      <c r="U421" s="361">
        <v>0</v>
      </c>
      <c r="V421" s="361">
        <f t="shared" ref="V421" si="411">+O421*80/86400</f>
        <v>0</v>
      </c>
      <c r="W421" s="361">
        <f t="shared" ref="W421" si="412">+O421*50/86400</f>
        <v>0</v>
      </c>
      <c r="X421" s="361">
        <f t="shared" ref="X421" si="413">+Q421*20/86400</f>
        <v>0</v>
      </c>
      <c r="Y421" s="361">
        <f t="shared" ref="Y421" si="414">(9.6/86400)*R421</f>
        <v>0</v>
      </c>
      <c r="Z421" s="361">
        <f t="shared" ref="Z421" si="415">(7/86400)*S421</f>
        <v>0</v>
      </c>
      <c r="AA421" s="361">
        <f t="shared" ref="AA421" si="416">(2.4/86400)*T421</f>
        <v>1.3888888888888887E-3</v>
      </c>
      <c r="AB421" s="361">
        <f t="shared" ref="AB421" si="417">(2.4/86400)*U421</f>
        <v>0</v>
      </c>
      <c r="AC421" s="361" t="s">
        <v>985</v>
      </c>
      <c r="AD421" s="361">
        <v>1.1000000000000001</v>
      </c>
      <c r="AE421" s="361">
        <f t="shared" si="403"/>
        <v>0.11000000000000001</v>
      </c>
      <c r="AF421" s="361">
        <v>1</v>
      </c>
      <c r="AG421" s="361">
        <v>0</v>
      </c>
      <c r="AH421" s="361">
        <f t="shared" si="404"/>
        <v>2.1493055555555553E-3</v>
      </c>
      <c r="AI421" s="361">
        <f t="shared" si="405"/>
        <v>0.11353819444444445</v>
      </c>
      <c r="AJ421" s="361">
        <v>21.063030000000001</v>
      </c>
      <c r="AK421" s="361">
        <f>+OF!$Q$27</f>
        <v>0.44227446940604204</v>
      </c>
      <c r="AL421" s="362">
        <f t="shared" si="394"/>
        <v>442.27446940604204</v>
      </c>
      <c r="AM421" s="362">
        <f>+AJ421/Caudales!$X$7*'DISTRIBUCION DE CAUDALES'!AL421</f>
        <v>682.94981909001604</v>
      </c>
      <c r="AN421" s="361">
        <f>+Caudales!$U$13*1000</f>
        <v>127.07822580645158</v>
      </c>
      <c r="AO421" s="361">
        <f>+AJ421/Caudales!$X$7*'DISTRIBUCION DE CAUDALES'!AN421</f>
        <v>196.23120330990258</v>
      </c>
      <c r="AP421" s="361">
        <f t="shared" si="395"/>
        <v>486.71861578011345</v>
      </c>
      <c r="AQ421" s="355">
        <f t="shared" ref="AQ421:AQ452" si="418">+AM421-AS421</f>
        <v>682.83628089557158</v>
      </c>
      <c r="AR421" s="355"/>
      <c r="AS421" s="356">
        <f t="shared" ref="AS421:AS452" si="419">IF(G421=0,AI421,IF(AI421&lt;G421,AI421,G421))</f>
        <v>0.11353819444444445</v>
      </c>
      <c r="AT421" s="357">
        <f>+AS421+AT491+AT500</f>
        <v>10.134565856481478</v>
      </c>
      <c r="AU421" s="358">
        <f t="shared" ref="AU421:AU452" si="420">+AQ421-AT421</f>
        <v>672.70171503909012</v>
      </c>
      <c r="AV421" s="361" t="str">
        <f t="shared" ref="AV421:AV452" si="421">IF(AU421&gt;AP421,"La Fuente SI tiene sufiencie oferta para usuarios futuros", "La Fuente NO tiene sufiencie oferta para usuarios futuros")</f>
        <v>La Fuente SI tiene sufiencie oferta para usuarios futuros</v>
      </c>
    </row>
    <row r="422" spans="1:48" s="348" customFormat="1" x14ac:dyDescent="0.2">
      <c r="A422" s="361"/>
      <c r="B422" s="361">
        <v>117</v>
      </c>
      <c r="C422" s="361" t="s">
        <v>1169</v>
      </c>
      <c r="D422" s="361" t="s">
        <v>402</v>
      </c>
      <c r="E422" s="361" t="s">
        <v>1170</v>
      </c>
      <c r="F422" s="361" t="s">
        <v>315</v>
      </c>
      <c r="G422" s="361">
        <v>1.7999999999999999E-2</v>
      </c>
      <c r="H422" s="350" t="s">
        <v>1171</v>
      </c>
      <c r="I422" s="351" t="s">
        <v>1168</v>
      </c>
      <c r="J422" s="352"/>
      <c r="K422" s="353"/>
      <c r="L422" s="361">
        <v>4990089.3718999997</v>
      </c>
      <c r="M422" s="361">
        <v>2291310.9833</v>
      </c>
      <c r="N422" s="361">
        <v>1778</v>
      </c>
      <c r="O422" s="361">
        <v>0</v>
      </c>
      <c r="P422" s="361">
        <v>0</v>
      </c>
      <c r="Q422" s="361">
        <v>0</v>
      </c>
      <c r="R422" s="361">
        <v>0</v>
      </c>
      <c r="S422" s="361">
        <v>0</v>
      </c>
      <c r="T422" s="361">
        <v>0</v>
      </c>
      <c r="U422" s="361">
        <v>0</v>
      </c>
      <c r="V422" s="361">
        <f t="shared" ref="V422:V485" si="422">+O422*80/86400</f>
        <v>0</v>
      </c>
      <c r="W422" s="361">
        <f t="shared" ref="W422:W485" si="423">+O422*50/86400</f>
        <v>0</v>
      </c>
      <c r="X422" s="361">
        <f t="shared" ref="X422:X485" si="424">+Q422*20/86400</f>
        <v>0</v>
      </c>
      <c r="Y422" s="361">
        <f t="shared" ref="Y422:Y485" si="425">(9.6/86400)*R422</f>
        <v>0</v>
      </c>
      <c r="Z422" s="361">
        <f t="shared" ref="Z422:Z485" si="426">(7/86400)*S422</f>
        <v>0</v>
      </c>
      <c r="AA422" s="361">
        <f t="shared" ref="AA422:AA485" si="427">(2.4/86400)*T422</f>
        <v>0</v>
      </c>
      <c r="AB422" s="361">
        <f t="shared" ref="AB422:AB485" si="428">(2.4/86400)*U422</f>
        <v>0</v>
      </c>
      <c r="AC422" s="361" t="s">
        <v>1172</v>
      </c>
      <c r="AD422" s="361">
        <v>0</v>
      </c>
      <c r="AE422" s="361">
        <f t="shared" si="403"/>
        <v>0</v>
      </c>
      <c r="AF422" s="361">
        <v>4</v>
      </c>
      <c r="AG422" s="361">
        <v>15</v>
      </c>
      <c r="AH422" s="361">
        <f t="shared" si="404"/>
        <v>2.4717013888888886E-2</v>
      </c>
      <c r="AI422" s="361">
        <f t="shared" si="405"/>
        <v>2.4717013888888886E-2</v>
      </c>
      <c r="AJ422" s="361">
        <v>3.124584</v>
      </c>
      <c r="AK422" s="361">
        <f>+OF!$Q$27</f>
        <v>0.44227446940604204</v>
      </c>
      <c r="AL422" s="362">
        <f t="shared" si="394"/>
        <v>442.27446940604204</v>
      </c>
      <c r="AM422" s="362">
        <f>+AJ422/Caudales!$X$7*'DISTRIBUCION DE CAUDALES'!AL422</f>
        <v>101.31182823798659</v>
      </c>
      <c r="AN422" s="361">
        <f>+Caudales!$U$13*1000</f>
        <v>127.07822580645158</v>
      </c>
      <c r="AO422" s="361">
        <f>+AJ422/Caudales!$X$7*'DISTRIBUCION DE CAUDALES'!AN422</f>
        <v>29.109813648030155</v>
      </c>
      <c r="AP422" s="361">
        <f t="shared" si="395"/>
        <v>72.202014589956434</v>
      </c>
      <c r="AQ422" s="355">
        <f t="shared" si="418"/>
        <v>101.29382823798659</v>
      </c>
      <c r="AR422" s="355"/>
      <c r="AS422" s="356">
        <f t="shared" si="419"/>
        <v>1.7999999999999999E-2</v>
      </c>
      <c r="AT422" s="357">
        <f>+AS422+AT501</f>
        <v>1.1025978009259261</v>
      </c>
      <c r="AU422" s="358">
        <f t="shared" si="420"/>
        <v>100.19123043706067</v>
      </c>
      <c r="AV422" s="361" t="str">
        <f t="shared" si="421"/>
        <v>La Fuente SI tiene sufiencie oferta para usuarios futuros</v>
      </c>
    </row>
    <row r="423" spans="1:48" s="348" customFormat="1" x14ac:dyDescent="0.2">
      <c r="A423" s="361"/>
      <c r="B423" s="361">
        <v>118</v>
      </c>
      <c r="C423" s="361" t="s">
        <v>1169</v>
      </c>
      <c r="D423" s="361" t="s">
        <v>1173</v>
      </c>
      <c r="E423" s="361" t="s">
        <v>1174</v>
      </c>
      <c r="F423" s="361" t="s">
        <v>51</v>
      </c>
      <c r="G423" s="361">
        <v>1.7999999999999999E-2</v>
      </c>
      <c r="H423" s="350" t="s">
        <v>1171</v>
      </c>
      <c r="I423" s="351" t="s">
        <v>1168</v>
      </c>
      <c r="J423" s="352"/>
      <c r="K423" s="353"/>
      <c r="L423" s="361">
        <v>4990089.3718999997</v>
      </c>
      <c r="M423" s="361">
        <v>2291310.9833</v>
      </c>
      <c r="N423" s="361">
        <v>1778</v>
      </c>
      <c r="O423" s="361">
        <v>0</v>
      </c>
      <c r="P423" s="361">
        <v>0</v>
      </c>
      <c r="Q423" s="361">
        <v>0</v>
      </c>
      <c r="R423" s="361">
        <v>0</v>
      </c>
      <c r="S423" s="361">
        <v>0</v>
      </c>
      <c r="T423" s="361">
        <v>0</v>
      </c>
      <c r="U423" s="361">
        <v>0</v>
      </c>
      <c r="V423" s="361">
        <f t="shared" si="422"/>
        <v>0</v>
      </c>
      <c r="W423" s="361">
        <f t="shared" si="423"/>
        <v>0</v>
      </c>
      <c r="X423" s="361">
        <f t="shared" si="424"/>
        <v>0</v>
      </c>
      <c r="Y423" s="361">
        <f t="shared" si="425"/>
        <v>0</v>
      </c>
      <c r="Z423" s="361">
        <f t="shared" si="426"/>
        <v>0</v>
      </c>
      <c r="AA423" s="361">
        <f t="shared" si="427"/>
        <v>0</v>
      </c>
      <c r="AB423" s="361">
        <f t="shared" si="428"/>
        <v>0</v>
      </c>
      <c r="AC423" s="361" t="s">
        <v>1175</v>
      </c>
      <c r="AD423" s="361">
        <v>4</v>
      </c>
      <c r="AE423" s="361">
        <f t="shared" si="403"/>
        <v>0.4</v>
      </c>
      <c r="AF423" s="361">
        <v>5</v>
      </c>
      <c r="AG423" s="361">
        <v>15</v>
      </c>
      <c r="AH423" s="361">
        <f t="shared" si="404"/>
        <v>2.6866319444444446E-2</v>
      </c>
      <c r="AI423" s="361">
        <f t="shared" si="405"/>
        <v>0.42686631944444448</v>
      </c>
      <c r="AJ423" s="361">
        <v>3.124584</v>
      </c>
      <c r="AK423" s="361">
        <f>+OF!$Q$27</f>
        <v>0.44227446940604204</v>
      </c>
      <c r="AL423" s="362">
        <f t="shared" si="394"/>
        <v>442.27446940604204</v>
      </c>
      <c r="AM423" s="362">
        <f>+AJ423/Caudales!$X$7*'DISTRIBUCION DE CAUDALES'!AL423</f>
        <v>101.31182823798659</v>
      </c>
      <c r="AN423" s="361">
        <f>+Caudales!$U$13*1000</f>
        <v>127.07822580645158</v>
      </c>
      <c r="AO423" s="361">
        <f>+AJ423/Caudales!$X$7*'DISTRIBUCION DE CAUDALES'!AN423</f>
        <v>29.109813648030155</v>
      </c>
      <c r="AP423" s="361">
        <f t="shared" si="395"/>
        <v>72.202014589956434</v>
      </c>
      <c r="AQ423" s="355">
        <f t="shared" si="418"/>
        <v>101.29382823798659</v>
      </c>
      <c r="AR423" s="355"/>
      <c r="AS423" s="356">
        <f t="shared" si="419"/>
        <v>1.7999999999999999E-2</v>
      </c>
      <c r="AT423" s="357">
        <f>+AS423+AT422</f>
        <v>1.1205978009259261</v>
      </c>
      <c r="AU423" s="358">
        <f t="shared" si="420"/>
        <v>100.17323043706067</v>
      </c>
      <c r="AV423" s="361" t="str">
        <f t="shared" si="421"/>
        <v>La Fuente SI tiene sufiencie oferta para usuarios futuros</v>
      </c>
    </row>
    <row r="424" spans="1:48" s="348" customFormat="1" x14ac:dyDescent="0.2">
      <c r="A424" s="361"/>
      <c r="B424" s="361">
        <v>122</v>
      </c>
      <c r="C424" s="361" t="s">
        <v>1176</v>
      </c>
      <c r="D424" s="361" t="s">
        <v>1177</v>
      </c>
      <c r="E424" s="361" t="s">
        <v>1178</v>
      </c>
      <c r="F424" s="361" t="s">
        <v>1068</v>
      </c>
      <c r="G424" s="361">
        <v>1.7999999999999999E-2</v>
      </c>
      <c r="H424" s="350" t="s">
        <v>1171</v>
      </c>
      <c r="I424" s="351" t="s">
        <v>1168</v>
      </c>
      <c r="J424" s="352"/>
      <c r="K424" s="353"/>
      <c r="L424" s="361">
        <v>4990030.3590000002</v>
      </c>
      <c r="M424" s="361">
        <v>2291371.3646</v>
      </c>
      <c r="N424" s="361">
        <v>1759.86</v>
      </c>
      <c r="O424" s="361">
        <v>0</v>
      </c>
      <c r="P424" s="361">
        <v>0</v>
      </c>
      <c r="Q424" s="361">
        <v>0</v>
      </c>
      <c r="R424" s="361">
        <v>0</v>
      </c>
      <c r="S424" s="361">
        <v>0</v>
      </c>
      <c r="T424" s="361">
        <v>10</v>
      </c>
      <c r="U424" s="361">
        <v>0</v>
      </c>
      <c r="V424" s="361">
        <f t="shared" si="422"/>
        <v>0</v>
      </c>
      <c r="W424" s="361">
        <f t="shared" si="423"/>
        <v>0</v>
      </c>
      <c r="X424" s="361">
        <f t="shared" si="424"/>
        <v>0</v>
      </c>
      <c r="Y424" s="361">
        <f t="shared" si="425"/>
        <v>0</v>
      </c>
      <c r="Z424" s="361">
        <f t="shared" si="426"/>
        <v>0</v>
      </c>
      <c r="AA424" s="361">
        <f t="shared" si="427"/>
        <v>2.7777777777777778E-4</v>
      </c>
      <c r="AB424" s="361">
        <f t="shared" si="428"/>
        <v>0</v>
      </c>
      <c r="AC424" s="361" t="s">
        <v>1179</v>
      </c>
      <c r="AD424" s="361">
        <v>4</v>
      </c>
      <c r="AE424" s="361">
        <f t="shared" si="403"/>
        <v>0.4</v>
      </c>
      <c r="AF424" s="361">
        <v>5</v>
      </c>
      <c r="AG424" s="361">
        <v>10</v>
      </c>
      <c r="AH424" s="361">
        <f t="shared" si="404"/>
        <v>2.1493055555555557E-2</v>
      </c>
      <c r="AI424" s="361">
        <f t="shared" si="405"/>
        <v>0.42177083333333332</v>
      </c>
      <c r="AJ424" s="361">
        <v>3.124584</v>
      </c>
      <c r="AK424" s="361">
        <f>+OF!$Q$27</f>
        <v>0.44227446940604204</v>
      </c>
      <c r="AL424" s="362">
        <f t="shared" si="394"/>
        <v>442.27446940604204</v>
      </c>
      <c r="AM424" s="362">
        <f>+AJ424/Caudales!$X$7*'DISTRIBUCION DE CAUDALES'!AL424</f>
        <v>101.31182823798659</v>
      </c>
      <c r="AN424" s="361">
        <f>+Caudales!$U$13*1000</f>
        <v>127.07822580645158</v>
      </c>
      <c r="AO424" s="361">
        <f>+AJ424/Caudales!$X$7*'DISTRIBUCION DE CAUDALES'!AN424</f>
        <v>29.109813648030155</v>
      </c>
      <c r="AP424" s="361">
        <f t="shared" si="395"/>
        <v>72.202014589956434</v>
      </c>
      <c r="AQ424" s="355">
        <f t="shared" si="418"/>
        <v>101.29382823798659</v>
      </c>
      <c r="AR424" s="355"/>
      <c r="AS424" s="356">
        <f t="shared" si="419"/>
        <v>1.7999999999999999E-2</v>
      </c>
      <c r="AT424" s="357">
        <f>+AS424+AT423</f>
        <v>1.1385978009259261</v>
      </c>
      <c r="AU424" s="358">
        <f t="shared" si="420"/>
        <v>100.15523043706067</v>
      </c>
      <c r="AV424" s="361" t="str">
        <f t="shared" si="421"/>
        <v>La Fuente SI tiene sufiencie oferta para usuarios futuros</v>
      </c>
    </row>
    <row r="425" spans="1:48" s="348" customFormat="1" x14ac:dyDescent="0.2">
      <c r="A425" s="361"/>
      <c r="B425" s="361">
        <v>123</v>
      </c>
      <c r="C425" s="361" t="s">
        <v>1180</v>
      </c>
      <c r="D425" s="361" t="s">
        <v>372</v>
      </c>
      <c r="E425" s="361" t="s">
        <v>1181</v>
      </c>
      <c r="F425" s="361" t="s">
        <v>116</v>
      </c>
      <c r="G425" s="361">
        <v>0</v>
      </c>
      <c r="H425" s="350" t="s">
        <v>1182</v>
      </c>
      <c r="I425" s="351" t="s">
        <v>1168</v>
      </c>
      <c r="J425" s="352"/>
      <c r="K425" s="353"/>
      <c r="L425" s="361">
        <v>4990037.1752000004</v>
      </c>
      <c r="M425" s="361">
        <v>2290673.6789000002</v>
      </c>
      <c r="N425" s="361">
        <v>1769.1</v>
      </c>
      <c r="O425" s="361">
        <v>0</v>
      </c>
      <c r="P425" s="361">
        <v>0</v>
      </c>
      <c r="Q425" s="361">
        <v>0</v>
      </c>
      <c r="R425" s="361">
        <v>0</v>
      </c>
      <c r="S425" s="361">
        <v>0</v>
      </c>
      <c r="T425" s="361">
        <v>0</v>
      </c>
      <c r="U425" s="361">
        <v>0</v>
      </c>
      <c r="V425" s="361">
        <f t="shared" si="422"/>
        <v>0</v>
      </c>
      <c r="W425" s="361">
        <f t="shared" si="423"/>
        <v>0</v>
      </c>
      <c r="X425" s="361">
        <f t="shared" si="424"/>
        <v>0</v>
      </c>
      <c r="Y425" s="361">
        <f t="shared" si="425"/>
        <v>0</v>
      </c>
      <c r="Z425" s="361">
        <f t="shared" si="426"/>
        <v>0</v>
      </c>
      <c r="AA425" s="361">
        <f t="shared" si="427"/>
        <v>0</v>
      </c>
      <c r="AB425" s="361">
        <f t="shared" si="428"/>
        <v>0</v>
      </c>
      <c r="AC425" s="361" t="s">
        <v>73</v>
      </c>
      <c r="AD425" s="361">
        <v>7</v>
      </c>
      <c r="AE425" s="361">
        <f t="shared" si="403"/>
        <v>0.70000000000000007</v>
      </c>
      <c r="AF425" s="361">
        <v>8</v>
      </c>
      <c r="AG425" s="361">
        <v>8</v>
      </c>
      <c r="AH425" s="361">
        <f t="shared" si="404"/>
        <v>2.5791666666666664E-2</v>
      </c>
      <c r="AI425" s="361">
        <f t="shared" si="405"/>
        <v>0.72579166666666672</v>
      </c>
      <c r="AJ425" s="361">
        <v>3.124584</v>
      </c>
      <c r="AK425" s="361">
        <f>+OF!$Q$27</f>
        <v>0.44227446940604204</v>
      </c>
      <c r="AL425" s="362">
        <f t="shared" si="394"/>
        <v>442.27446940604204</v>
      </c>
      <c r="AM425" s="362">
        <f>+AJ425/Caudales!$X$7*'DISTRIBUCION DE CAUDALES'!AL425</f>
        <v>101.31182823798659</v>
      </c>
      <c r="AN425" s="361">
        <f>+Caudales!$U$13*1000</f>
        <v>127.07822580645158</v>
      </c>
      <c r="AO425" s="361">
        <f>+AJ425/Caudales!$X$7*'DISTRIBUCION DE CAUDALES'!AN425</f>
        <v>29.109813648030155</v>
      </c>
      <c r="AP425" s="361">
        <f t="shared" si="395"/>
        <v>72.202014589956434</v>
      </c>
      <c r="AQ425" s="355">
        <f t="shared" si="418"/>
        <v>100.58603657131992</v>
      </c>
      <c r="AR425" s="355"/>
      <c r="AS425" s="356">
        <f t="shared" si="419"/>
        <v>0.72579166666666672</v>
      </c>
      <c r="AT425" s="357">
        <f>+AS425+AT424</f>
        <v>1.8643894675925927</v>
      </c>
      <c r="AU425" s="358">
        <f t="shared" si="420"/>
        <v>98.721647103727335</v>
      </c>
      <c r="AV425" s="361" t="str">
        <f t="shared" si="421"/>
        <v>La Fuente SI tiene sufiencie oferta para usuarios futuros</v>
      </c>
    </row>
    <row r="426" spans="1:48" s="348" customFormat="1" x14ac:dyDescent="0.2">
      <c r="A426" s="361"/>
      <c r="B426" s="361">
        <v>125</v>
      </c>
      <c r="C426" s="361" t="s">
        <v>1183</v>
      </c>
      <c r="D426" s="361" t="s">
        <v>959</v>
      </c>
      <c r="E426" s="361" t="s">
        <v>1184</v>
      </c>
      <c r="F426" s="361" t="s">
        <v>113</v>
      </c>
      <c r="G426" s="361">
        <v>0</v>
      </c>
      <c r="H426" s="350" t="s">
        <v>1185</v>
      </c>
      <c r="I426" s="351" t="s">
        <v>1168</v>
      </c>
      <c r="J426" s="352"/>
      <c r="K426" s="353"/>
      <c r="L426" s="361">
        <v>4990029.1446000002</v>
      </c>
      <c r="M426" s="361">
        <v>2292085.4326999998</v>
      </c>
      <c r="N426" s="361">
        <v>1770.16</v>
      </c>
      <c r="O426" s="361">
        <v>0</v>
      </c>
      <c r="P426" s="361">
        <v>0</v>
      </c>
      <c r="Q426" s="361">
        <v>4</v>
      </c>
      <c r="R426" s="361">
        <v>0</v>
      </c>
      <c r="S426" s="361">
        <v>0</v>
      </c>
      <c r="T426" s="361">
        <v>0</v>
      </c>
      <c r="U426" s="361">
        <v>0</v>
      </c>
      <c r="V426" s="361">
        <f t="shared" si="422"/>
        <v>0</v>
      </c>
      <c r="W426" s="361">
        <f t="shared" si="423"/>
        <v>0</v>
      </c>
      <c r="X426" s="361">
        <f t="shared" si="424"/>
        <v>9.2592592592592596E-4</v>
      </c>
      <c r="Y426" s="361">
        <f t="shared" si="425"/>
        <v>0</v>
      </c>
      <c r="Z426" s="361">
        <f t="shared" si="426"/>
        <v>0</v>
      </c>
      <c r="AA426" s="361">
        <f t="shared" si="427"/>
        <v>0</v>
      </c>
      <c r="AB426" s="361">
        <f t="shared" si="428"/>
        <v>0</v>
      </c>
      <c r="AC426" s="361" t="s">
        <v>73</v>
      </c>
      <c r="AD426" s="361">
        <v>1</v>
      </c>
      <c r="AE426" s="361">
        <f t="shared" si="403"/>
        <v>0.1</v>
      </c>
      <c r="AF426" s="361">
        <v>4</v>
      </c>
      <c r="AG426" s="361">
        <v>20</v>
      </c>
      <c r="AH426" s="361">
        <f t="shared" si="404"/>
        <v>3.0090277777777775E-2</v>
      </c>
      <c r="AI426" s="361">
        <f t="shared" si="405"/>
        <v>0.1310162037037037</v>
      </c>
      <c r="AJ426" s="361">
        <v>1.455085</v>
      </c>
      <c r="AK426" s="361">
        <f>+OF!$Q$27</f>
        <v>0.44227446940604204</v>
      </c>
      <c r="AL426" s="362">
        <f t="shared" si="394"/>
        <v>442.27446940604204</v>
      </c>
      <c r="AM426" s="362">
        <f>+AJ426/Caudales!$X$7*'DISTRIBUCION DE CAUDALES'!AL426</f>
        <v>47.179823487437275</v>
      </c>
      <c r="AN426" s="361">
        <f>+Caudales!$U$13*1000</f>
        <v>127.07822580645158</v>
      </c>
      <c r="AO426" s="361">
        <f>+AJ426/Caudales!$X$7*'DISTRIBUCION DE CAUDALES'!AN426</f>
        <v>13.556125612895656</v>
      </c>
      <c r="AP426" s="361">
        <f t="shared" si="395"/>
        <v>33.62369787454162</v>
      </c>
      <c r="AQ426" s="355">
        <f t="shared" si="418"/>
        <v>47.048807283733574</v>
      </c>
      <c r="AR426" s="355"/>
      <c r="AS426" s="356">
        <f t="shared" si="419"/>
        <v>0.1310162037037037</v>
      </c>
      <c r="AT426" s="357">
        <f>+AS426</f>
        <v>0.1310162037037037</v>
      </c>
      <c r="AU426" s="358">
        <f t="shared" si="420"/>
        <v>46.917791080029872</v>
      </c>
      <c r="AV426" s="361" t="str">
        <f t="shared" si="421"/>
        <v>La Fuente SI tiene sufiencie oferta para usuarios futuros</v>
      </c>
    </row>
    <row r="427" spans="1:48" s="348" customFormat="1" x14ac:dyDescent="0.2">
      <c r="A427" s="361"/>
      <c r="B427" s="361">
        <v>126</v>
      </c>
      <c r="C427" s="361" t="s">
        <v>1186</v>
      </c>
      <c r="D427" s="361" t="s">
        <v>1187</v>
      </c>
      <c r="E427" s="361" t="s">
        <v>58</v>
      </c>
      <c r="F427" s="361" t="s">
        <v>726</v>
      </c>
      <c r="G427" s="361">
        <v>2.4E-2</v>
      </c>
      <c r="H427" s="350" t="s">
        <v>282</v>
      </c>
      <c r="I427" s="351" t="s">
        <v>1168</v>
      </c>
      <c r="J427" s="352"/>
      <c r="K427" s="353"/>
      <c r="L427" s="361">
        <v>4989980.4063999997</v>
      </c>
      <c r="M427" s="361">
        <v>2291371.4731999999</v>
      </c>
      <c r="N427" s="361">
        <v>1759.86</v>
      </c>
      <c r="O427" s="361">
        <v>0</v>
      </c>
      <c r="P427" s="361">
        <v>0</v>
      </c>
      <c r="Q427" s="361">
        <v>0</v>
      </c>
      <c r="R427" s="361">
        <v>0</v>
      </c>
      <c r="S427" s="361">
        <v>0</v>
      </c>
      <c r="T427" s="361">
        <v>0</v>
      </c>
      <c r="U427" s="361">
        <v>0</v>
      </c>
      <c r="V427" s="361">
        <f t="shared" si="422"/>
        <v>0</v>
      </c>
      <c r="W427" s="361">
        <f t="shared" si="423"/>
        <v>0</v>
      </c>
      <c r="X427" s="361">
        <f t="shared" si="424"/>
        <v>0</v>
      </c>
      <c r="Y427" s="361">
        <f t="shared" si="425"/>
        <v>0</v>
      </c>
      <c r="Z427" s="361">
        <f t="shared" si="426"/>
        <v>0</v>
      </c>
      <c r="AA427" s="361">
        <f t="shared" si="427"/>
        <v>0</v>
      </c>
      <c r="AB427" s="361">
        <f t="shared" si="428"/>
        <v>0</v>
      </c>
      <c r="AC427" s="361" t="s">
        <v>1188</v>
      </c>
      <c r="AD427" s="361">
        <v>3</v>
      </c>
      <c r="AE427" s="361">
        <f t="shared" si="403"/>
        <v>0.30000000000000004</v>
      </c>
      <c r="AF427" s="361">
        <v>2</v>
      </c>
      <c r="AG427" s="361">
        <v>5</v>
      </c>
      <c r="AH427" s="361">
        <f t="shared" si="404"/>
        <v>9.6718749999999999E-3</v>
      </c>
      <c r="AI427" s="361">
        <f t="shared" si="405"/>
        <v>0.30967187500000004</v>
      </c>
      <c r="AJ427" s="361">
        <v>3.124584</v>
      </c>
      <c r="AK427" s="361">
        <f>+OF!$Q$27</f>
        <v>0.44227446940604204</v>
      </c>
      <c r="AL427" s="362">
        <f t="shared" si="394"/>
        <v>442.27446940604204</v>
      </c>
      <c r="AM427" s="362">
        <f>+AJ427/Caudales!$X$7*'DISTRIBUCION DE CAUDALES'!AL427</f>
        <v>101.31182823798659</v>
      </c>
      <c r="AN427" s="361">
        <f>+Caudales!$U$13*1000</f>
        <v>127.07822580645158</v>
      </c>
      <c r="AO427" s="361">
        <f>+AJ427/Caudales!$X$7*'DISTRIBUCION DE CAUDALES'!AN427</f>
        <v>29.109813648030155</v>
      </c>
      <c r="AP427" s="361">
        <f t="shared" si="395"/>
        <v>72.202014589956434</v>
      </c>
      <c r="AQ427" s="355">
        <f t="shared" si="418"/>
        <v>101.28782823798659</v>
      </c>
      <c r="AR427" s="355"/>
      <c r="AS427" s="356">
        <f t="shared" si="419"/>
        <v>2.4E-2</v>
      </c>
      <c r="AT427" s="357">
        <f>+AS427+AT425</f>
        <v>1.8883894675925927</v>
      </c>
      <c r="AU427" s="358">
        <f t="shared" si="420"/>
        <v>99.399438770393999</v>
      </c>
      <c r="AV427" s="361" t="str">
        <f t="shared" si="421"/>
        <v>La Fuente SI tiene sufiencie oferta para usuarios futuros</v>
      </c>
    </row>
    <row r="428" spans="1:48" s="348" customFormat="1" x14ac:dyDescent="0.2">
      <c r="A428" s="361"/>
      <c r="B428" s="361">
        <v>127</v>
      </c>
      <c r="C428" s="361" t="s">
        <v>1186</v>
      </c>
      <c r="D428" s="361" t="s">
        <v>1187</v>
      </c>
      <c r="E428" s="361" t="s">
        <v>58</v>
      </c>
      <c r="F428" s="361" t="s">
        <v>539</v>
      </c>
      <c r="G428" s="361">
        <v>0</v>
      </c>
      <c r="H428" s="350" t="s">
        <v>1189</v>
      </c>
      <c r="I428" s="351" t="s">
        <v>1168</v>
      </c>
      <c r="J428" s="352"/>
      <c r="K428" s="353"/>
      <c r="L428" s="361">
        <v>4989974.7676999997</v>
      </c>
      <c r="M428" s="361">
        <v>2291902.5339000002</v>
      </c>
      <c r="N428" s="361">
        <v>1756.49</v>
      </c>
      <c r="O428" s="361">
        <v>0</v>
      </c>
      <c r="P428" s="361">
        <v>0</v>
      </c>
      <c r="Q428" s="361">
        <v>0</v>
      </c>
      <c r="R428" s="361">
        <v>0</v>
      </c>
      <c r="S428" s="361">
        <v>0</v>
      </c>
      <c r="T428" s="361">
        <v>0</v>
      </c>
      <c r="U428" s="361">
        <v>0</v>
      </c>
      <c r="V428" s="361">
        <f t="shared" si="422"/>
        <v>0</v>
      </c>
      <c r="W428" s="361">
        <f t="shared" si="423"/>
        <v>0</v>
      </c>
      <c r="X428" s="361">
        <f t="shared" si="424"/>
        <v>0</v>
      </c>
      <c r="Y428" s="361">
        <f t="shared" si="425"/>
        <v>0</v>
      </c>
      <c r="Z428" s="361">
        <f t="shared" si="426"/>
        <v>0</v>
      </c>
      <c r="AA428" s="361">
        <f t="shared" si="427"/>
        <v>0</v>
      </c>
      <c r="AB428" s="361">
        <f t="shared" si="428"/>
        <v>0</v>
      </c>
      <c r="AC428" s="361" t="s">
        <v>1188</v>
      </c>
      <c r="AD428" s="361">
        <v>3</v>
      </c>
      <c r="AE428" s="361">
        <f t="shared" si="403"/>
        <v>0.30000000000000004</v>
      </c>
      <c r="AF428" s="361">
        <v>2</v>
      </c>
      <c r="AG428" s="361">
        <v>5</v>
      </c>
      <c r="AH428" s="361">
        <f t="shared" si="404"/>
        <v>9.6718749999999999E-3</v>
      </c>
      <c r="AI428" s="361">
        <f t="shared" si="405"/>
        <v>0.30967187500000004</v>
      </c>
      <c r="AJ428" s="361">
        <v>1.455085</v>
      </c>
      <c r="AK428" s="361">
        <f>+OF!$Q$27</f>
        <v>0.44227446940604204</v>
      </c>
      <c r="AL428" s="362">
        <f t="shared" si="394"/>
        <v>442.27446940604204</v>
      </c>
      <c r="AM428" s="362">
        <f>+AJ428/Caudales!$X$7*'DISTRIBUCION DE CAUDALES'!AL428</f>
        <v>47.179823487437275</v>
      </c>
      <c r="AN428" s="361">
        <f>+Caudales!$U$13*1000</f>
        <v>127.07822580645158</v>
      </c>
      <c r="AO428" s="361">
        <f>+AJ428/Caudales!$X$7*'DISTRIBUCION DE CAUDALES'!AN428</f>
        <v>13.556125612895656</v>
      </c>
      <c r="AP428" s="361">
        <f t="shared" si="395"/>
        <v>33.62369787454162</v>
      </c>
      <c r="AQ428" s="355">
        <f t="shared" si="418"/>
        <v>46.870151612437276</v>
      </c>
      <c r="AR428" s="355"/>
      <c r="AS428" s="356">
        <f t="shared" si="419"/>
        <v>0.30967187500000004</v>
      </c>
      <c r="AT428" s="357">
        <f>+AS428+AT426</f>
        <v>0.44068807870370375</v>
      </c>
      <c r="AU428" s="358">
        <f t="shared" si="420"/>
        <v>46.429463533733575</v>
      </c>
      <c r="AV428" s="361" t="str">
        <f t="shared" si="421"/>
        <v>La Fuente SI tiene sufiencie oferta para usuarios futuros</v>
      </c>
    </row>
    <row r="429" spans="1:48" s="348" customFormat="1" x14ac:dyDescent="0.2">
      <c r="A429" s="361"/>
      <c r="B429" s="361">
        <v>128</v>
      </c>
      <c r="C429" s="361" t="s">
        <v>1190</v>
      </c>
      <c r="D429" s="361" t="s">
        <v>1191</v>
      </c>
      <c r="E429" s="361" t="s">
        <v>1192</v>
      </c>
      <c r="F429" s="361" t="s">
        <v>116</v>
      </c>
      <c r="G429" s="361">
        <v>0</v>
      </c>
      <c r="H429" s="350" t="s">
        <v>1193</v>
      </c>
      <c r="I429" s="351" t="s">
        <v>1168</v>
      </c>
      <c r="J429" s="352"/>
      <c r="K429" s="353"/>
      <c r="L429" s="361">
        <v>4989901.7307000002</v>
      </c>
      <c r="M429" s="361">
        <v>2291853.8788999999</v>
      </c>
      <c r="N429" s="361">
        <v>1752.91</v>
      </c>
      <c r="O429" s="361">
        <v>0</v>
      </c>
      <c r="P429" s="361">
        <v>0</v>
      </c>
      <c r="Q429" s="361">
        <v>0</v>
      </c>
      <c r="R429" s="361">
        <v>0</v>
      </c>
      <c r="S429" s="361">
        <v>0</v>
      </c>
      <c r="T429" s="361">
        <v>0</v>
      </c>
      <c r="U429" s="361">
        <v>0</v>
      </c>
      <c r="V429" s="361">
        <f t="shared" si="422"/>
        <v>0</v>
      </c>
      <c r="W429" s="361">
        <f t="shared" si="423"/>
        <v>0</v>
      </c>
      <c r="X429" s="361">
        <f t="shared" si="424"/>
        <v>0</v>
      </c>
      <c r="Y429" s="361">
        <f t="shared" si="425"/>
        <v>0</v>
      </c>
      <c r="Z429" s="361">
        <f t="shared" si="426"/>
        <v>0</v>
      </c>
      <c r="AA429" s="361">
        <f t="shared" si="427"/>
        <v>0</v>
      </c>
      <c r="AB429" s="361">
        <f t="shared" si="428"/>
        <v>0</v>
      </c>
      <c r="AC429" s="361" t="s">
        <v>1194</v>
      </c>
      <c r="AD429" s="361">
        <v>3</v>
      </c>
      <c r="AE429" s="361">
        <f t="shared" si="403"/>
        <v>0.30000000000000004</v>
      </c>
      <c r="AF429" s="361">
        <v>3</v>
      </c>
      <c r="AG429" s="361">
        <v>30</v>
      </c>
      <c r="AH429" s="361">
        <f t="shared" si="404"/>
        <v>3.86875E-2</v>
      </c>
      <c r="AI429" s="361">
        <f t="shared" si="405"/>
        <v>0.33868750000000003</v>
      </c>
      <c r="AJ429" s="361">
        <v>1.455085</v>
      </c>
      <c r="AK429" s="361">
        <f>+OF!$Q$27</f>
        <v>0.44227446940604204</v>
      </c>
      <c r="AL429" s="362">
        <f t="shared" si="394"/>
        <v>442.27446940604204</v>
      </c>
      <c r="AM429" s="362">
        <f>+AJ429/Caudales!$X$7*'DISTRIBUCION DE CAUDALES'!AL429</f>
        <v>47.179823487437275</v>
      </c>
      <c r="AN429" s="361">
        <f>+Caudales!$U$13*1000</f>
        <v>127.07822580645158</v>
      </c>
      <c r="AO429" s="361">
        <f>+AJ429/Caudales!$X$7*'DISTRIBUCION DE CAUDALES'!AN429</f>
        <v>13.556125612895656</v>
      </c>
      <c r="AP429" s="361">
        <f t="shared" si="395"/>
        <v>33.62369787454162</v>
      </c>
      <c r="AQ429" s="355">
        <f t="shared" si="418"/>
        <v>46.841135987437276</v>
      </c>
      <c r="AR429" s="355"/>
      <c r="AS429" s="356">
        <f t="shared" si="419"/>
        <v>0.33868750000000003</v>
      </c>
      <c r="AT429" s="357">
        <f>+AS429+AT428</f>
        <v>0.77937557870370378</v>
      </c>
      <c r="AU429" s="358">
        <f t="shared" si="420"/>
        <v>46.061760408733569</v>
      </c>
      <c r="AV429" s="361" t="str">
        <f t="shared" si="421"/>
        <v>La Fuente SI tiene sufiencie oferta para usuarios futuros</v>
      </c>
    </row>
    <row r="430" spans="1:48" s="348" customFormat="1" x14ac:dyDescent="0.2">
      <c r="A430" s="361"/>
      <c r="B430" s="361">
        <v>129</v>
      </c>
      <c r="C430" s="361" t="s">
        <v>1195</v>
      </c>
      <c r="D430" s="361" t="s">
        <v>784</v>
      </c>
      <c r="E430" s="361" t="s">
        <v>1196</v>
      </c>
      <c r="F430" s="361" t="s">
        <v>726</v>
      </c>
      <c r="G430" s="361">
        <v>0.15</v>
      </c>
      <c r="H430" s="350" t="s">
        <v>1171</v>
      </c>
      <c r="I430" s="351" t="s">
        <v>1168</v>
      </c>
      <c r="J430" s="352"/>
      <c r="K430" s="353"/>
      <c r="L430" s="361">
        <v>4990030.3590000002</v>
      </c>
      <c r="M430" s="361">
        <v>2291371.3646</v>
      </c>
      <c r="N430" s="361">
        <v>1759.86</v>
      </c>
      <c r="O430" s="361">
        <v>0</v>
      </c>
      <c r="P430" s="361">
        <v>0</v>
      </c>
      <c r="Q430" s="361">
        <v>0</v>
      </c>
      <c r="R430" s="361">
        <v>0</v>
      </c>
      <c r="S430" s="361">
        <v>0</v>
      </c>
      <c r="T430" s="361">
        <v>0</v>
      </c>
      <c r="U430" s="361">
        <v>0</v>
      </c>
      <c r="V430" s="361">
        <f t="shared" si="422"/>
        <v>0</v>
      </c>
      <c r="W430" s="361">
        <f t="shared" si="423"/>
        <v>0</v>
      </c>
      <c r="X430" s="361">
        <f t="shared" si="424"/>
        <v>0</v>
      </c>
      <c r="Y430" s="361">
        <f t="shared" si="425"/>
        <v>0</v>
      </c>
      <c r="Z430" s="361">
        <f t="shared" si="426"/>
        <v>0</v>
      </c>
      <c r="AA430" s="361">
        <f t="shared" si="427"/>
        <v>0</v>
      </c>
      <c r="AB430" s="361">
        <f t="shared" si="428"/>
        <v>0</v>
      </c>
      <c r="AC430" s="361" t="s">
        <v>1188</v>
      </c>
      <c r="AD430" s="361">
        <v>8.5</v>
      </c>
      <c r="AE430" s="361">
        <f t="shared" si="403"/>
        <v>0.85000000000000009</v>
      </c>
      <c r="AF430" s="361">
        <v>3</v>
      </c>
      <c r="AG430" s="361">
        <v>5</v>
      </c>
      <c r="AH430" s="361">
        <f t="shared" si="404"/>
        <v>1.1821180555555555E-2</v>
      </c>
      <c r="AI430" s="361">
        <f t="shared" si="405"/>
        <v>0.86182118055555568</v>
      </c>
      <c r="AJ430" s="361">
        <v>3.124584</v>
      </c>
      <c r="AK430" s="361">
        <f>+OF!$Q$27</f>
        <v>0.44227446940604204</v>
      </c>
      <c r="AL430" s="362">
        <f t="shared" si="394"/>
        <v>442.27446940604204</v>
      </c>
      <c r="AM430" s="362">
        <f>+AJ430/Caudales!$X$7*'DISTRIBUCION DE CAUDALES'!AL430</f>
        <v>101.31182823798659</v>
      </c>
      <c r="AN430" s="361">
        <f>+Caudales!$U$13*1000</f>
        <v>127.07822580645158</v>
      </c>
      <c r="AO430" s="361">
        <f>+AJ430/Caudales!$X$7*'DISTRIBUCION DE CAUDALES'!AN430</f>
        <v>29.109813648030155</v>
      </c>
      <c r="AP430" s="361">
        <f t="shared" si="395"/>
        <v>72.202014589956434</v>
      </c>
      <c r="AQ430" s="355">
        <f t="shared" si="418"/>
        <v>101.16182823798658</v>
      </c>
      <c r="AR430" s="355"/>
      <c r="AS430" s="356">
        <f t="shared" si="419"/>
        <v>0.15</v>
      </c>
      <c r="AT430" s="357">
        <f>+AT427+AS430</f>
        <v>2.0383894675925927</v>
      </c>
      <c r="AU430" s="358">
        <f t="shared" si="420"/>
        <v>99.123438770393989</v>
      </c>
      <c r="AV430" s="361" t="str">
        <f t="shared" si="421"/>
        <v>La Fuente SI tiene sufiencie oferta para usuarios futuros</v>
      </c>
    </row>
    <row r="431" spans="1:48" s="348" customFormat="1" x14ac:dyDescent="0.2">
      <c r="A431" s="361"/>
      <c r="B431" s="361">
        <v>130</v>
      </c>
      <c r="C431" s="361" t="s">
        <v>1197</v>
      </c>
      <c r="D431" s="361" t="s">
        <v>1198</v>
      </c>
      <c r="E431" s="361" t="s">
        <v>1199</v>
      </c>
      <c r="F431" s="361" t="s">
        <v>116</v>
      </c>
      <c r="G431" s="361">
        <v>0</v>
      </c>
      <c r="H431" s="350" t="s">
        <v>1200</v>
      </c>
      <c r="I431" s="351" t="s">
        <v>1168</v>
      </c>
      <c r="J431" s="352"/>
      <c r="K431" s="353"/>
      <c r="L431" s="361">
        <v>4989901.7307000002</v>
      </c>
      <c r="M431" s="361">
        <v>2291853.8788999999</v>
      </c>
      <c r="N431" s="361">
        <v>1752.91</v>
      </c>
      <c r="O431" s="361">
        <v>0</v>
      </c>
      <c r="P431" s="361">
        <v>0</v>
      </c>
      <c r="Q431" s="361">
        <v>0</v>
      </c>
      <c r="R431" s="361">
        <v>0</v>
      </c>
      <c r="S431" s="361">
        <v>0</v>
      </c>
      <c r="T431" s="361">
        <v>0</v>
      </c>
      <c r="U431" s="361">
        <v>0</v>
      </c>
      <c r="V431" s="361">
        <f t="shared" si="422"/>
        <v>0</v>
      </c>
      <c r="W431" s="361">
        <f t="shared" si="423"/>
        <v>0</v>
      </c>
      <c r="X431" s="361">
        <f t="shared" si="424"/>
        <v>0</v>
      </c>
      <c r="Y431" s="361">
        <f t="shared" si="425"/>
        <v>0</v>
      </c>
      <c r="Z431" s="361">
        <f t="shared" si="426"/>
        <v>0</v>
      </c>
      <c r="AA431" s="361">
        <f t="shared" si="427"/>
        <v>0</v>
      </c>
      <c r="AB431" s="361">
        <f t="shared" si="428"/>
        <v>0</v>
      </c>
      <c r="AC431" s="361" t="s">
        <v>1201</v>
      </c>
      <c r="AD431" s="361">
        <v>0</v>
      </c>
      <c r="AE431" s="361">
        <f t="shared" si="403"/>
        <v>0</v>
      </c>
      <c r="AF431" s="361">
        <v>3</v>
      </c>
      <c r="AG431" s="361">
        <v>10</v>
      </c>
      <c r="AH431" s="361">
        <f t="shared" si="404"/>
        <v>1.7194444444444443E-2</v>
      </c>
      <c r="AI431" s="361">
        <f t="shared" si="405"/>
        <v>1.7194444444444443E-2</v>
      </c>
      <c r="AJ431" s="361">
        <v>1.455085</v>
      </c>
      <c r="AK431" s="361">
        <f>+OF!$Q$27</f>
        <v>0.44227446940604204</v>
      </c>
      <c r="AL431" s="362">
        <f t="shared" si="394"/>
        <v>442.27446940604204</v>
      </c>
      <c r="AM431" s="362">
        <f>+AJ431/Caudales!$X$7*'DISTRIBUCION DE CAUDALES'!AL431</f>
        <v>47.179823487437275</v>
      </c>
      <c r="AN431" s="361">
        <f>+Caudales!$U$13*1000</f>
        <v>127.07822580645158</v>
      </c>
      <c r="AO431" s="361">
        <f>+AJ431/Caudales!$X$7*'DISTRIBUCION DE CAUDALES'!AN431</f>
        <v>13.556125612895656</v>
      </c>
      <c r="AP431" s="361">
        <f t="shared" si="395"/>
        <v>33.62369787454162</v>
      </c>
      <c r="AQ431" s="355">
        <f t="shared" si="418"/>
        <v>47.162629042992833</v>
      </c>
      <c r="AR431" s="355"/>
      <c r="AS431" s="356">
        <f t="shared" si="419"/>
        <v>1.7194444444444443E-2</v>
      </c>
      <c r="AT431" s="357">
        <f>+AS431+AT429</f>
        <v>0.79657002314814818</v>
      </c>
      <c r="AU431" s="358">
        <f t="shared" si="420"/>
        <v>46.366059019844684</v>
      </c>
      <c r="AV431" s="361" t="str">
        <f t="shared" si="421"/>
        <v>La Fuente SI tiene sufiencie oferta para usuarios futuros</v>
      </c>
    </row>
    <row r="432" spans="1:48" s="348" customFormat="1" x14ac:dyDescent="0.2">
      <c r="A432" s="361"/>
      <c r="B432" s="361">
        <v>131</v>
      </c>
      <c r="C432" s="361" t="s">
        <v>1202</v>
      </c>
      <c r="D432" s="361" t="s">
        <v>145</v>
      </c>
      <c r="E432" s="361" t="s">
        <v>58</v>
      </c>
      <c r="F432" s="361" t="s">
        <v>116</v>
      </c>
      <c r="G432" s="361">
        <v>0</v>
      </c>
      <c r="H432" s="350" t="s">
        <v>1200</v>
      </c>
      <c r="I432" s="351" t="s">
        <v>1168</v>
      </c>
      <c r="J432" s="352"/>
      <c r="K432" s="353"/>
      <c r="L432" s="361">
        <v>4989901.7307000002</v>
      </c>
      <c r="M432" s="361">
        <v>2291853.8788999999</v>
      </c>
      <c r="N432" s="361">
        <v>1771.13</v>
      </c>
      <c r="O432" s="361">
        <v>0</v>
      </c>
      <c r="P432" s="361">
        <v>0</v>
      </c>
      <c r="Q432" s="361">
        <v>0</v>
      </c>
      <c r="R432" s="361">
        <v>0</v>
      </c>
      <c r="S432" s="361">
        <v>0</v>
      </c>
      <c r="T432" s="361">
        <v>15</v>
      </c>
      <c r="U432" s="361">
        <v>0</v>
      </c>
      <c r="V432" s="361">
        <f t="shared" si="422"/>
        <v>0</v>
      </c>
      <c r="W432" s="361">
        <f t="shared" si="423"/>
        <v>0</v>
      </c>
      <c r="X432" s="361">
        <f t="shared" si="424"/>
        <v>0</v>
      </c>
      <c r="Y432" s="361">
        <f t="shared" si="425"/>
        <v>0</v>
      </c>
      <c r="Z432" s="361">
        <f t="shared" si="426"/>
        <v>0</v>
      </c>
      <c r="AA432" s="361">
        <f t="shared" si="427"/>
        <v>4.1666666666666664E-4</v>
      </c>
      <c r="AB432" s="361">
        <f t="shared" si="428"/>
        <v>0</v>
      </c>
      <c r="AC432" s="361" t="s">
        <v>73</v>
      </c>
      <c r="AD432" s="361">
        <v>0.8</v>
      </c>
      <c r="AE432" s="361">
        <f t="shared" si="403"/>
        <v>8.0000000000000016E-2</v>
      </c>
      <c r="AF432" s="361">
        <v>4</v>
      </c>
      <c r="AG432" s="361">
        <v>2</v>
      </c>
      <c r="AH432" s="361">
        <f t="shared" si="404"/>
        <v>1.0746527777777778E-2</v>
      </c>
      <c r="AI432" s="361">
        <f t="shared" si="405"/>
        <v>9.1163194444444456E-2</v>
      </c>
      <c r="AJ432" s="361">
        <v>1.455085</v>
      </c>
      <c r="AK432" s="361">
        <f>+OF!$Q$27</f>
        <v>0.44227446940604204</v>
      </c>
      <c r="AL432" s="362">
        <f t="shared" si="394"/>
        <v>442.27446940604204</v>
      </c>
      <c r="AM432" s="362">
        <f>+AJ432/Caudales!$X$7*'DISTRIBUCION DE CAUDALES'!AL432</f>
        <v>47.179823487437275</v>
      </c>
      <c r="AN432" s="361">
        <f>+Caudales!$U$13*1000</f>
        <v>127.07822580645158</v>
      </c>
      <c r="AO432" s="361">
        <f>+AJ432/Caudales!$X$7*'DISTRIBUCION DE CAUDALES'!AN432</f>
        <v>13.556125612895656</v>
      </c>
      <c r="AP432" s="361">
        <f t="shared" si="395"/>
        <v>33.62369787454162</v>
      </c>
      <c r="AQ432" s="355">
        <f t="shared" si="418"/>
        <v>47.088660292992827</v>
      </c>
      <c r="AR432" s="355"/>
      <c r="AS432" s="356">
        <f t="shared" si="419"/>
        <v>9.1163194444444456E-2</v>
      </c>
      <c r="AT432" s="357">
        <f>+AS432+AT431</f>
        <v>0.8877332175925926</v>
      </c>
      <c r="AU432" s="358">
        <f t="shared" si="420"/>
        <v>46.200927075400237</v>
      </c>
      <c r="AV432" s="361" t="str">
        <f t="shared" si="421"/>
        <v>La Fuente SI tiene sufiencie oferta para usuarios futuros</v>
      </c>
    </row>
    <row r="433" spans="1:48" s="348" customFormat="1" x14ac:dyDescent="0.2">
      <c r="A433" s="361"/>
      <c r="B433" s="361">
        <v>158</v>
      </c>
      <c r="C433" s="361" t="s">
        <v>1203</v>
      </c>
      <c r="D433" s="361" t="s">
        <v>1204</v>
      </c>
      <c r="E433" s="361" t="s">
        <v>58</v>
      </c>
      <c r="F433" s="361" t="s">
        <v>51</v>
      </c>
      <c r="G433" s="361">
        <v>0</v>
      </c>
      <c r="H433" s="350" t="s">
        <v>237</v>
      </c>
      <c r="I433" s="351" t="s">
        <v>1168</v>
      </c>
      <c r="J433" s="352"/>
      <c r="K433" s="353"/>
      <c r="L433" s="361">
        <v>4988202.9546999997</v>
      </c>
      <c r="M433" s="361">
        <v>2284293.6786000002</v>
      </c>
      <c r="N433" s="361">
        <v>1343.26</v>
      </c>
      <c r="O433" s="361">
        <v>0</v>
      </c>
      <c r="P433" s="361">
        <v>0</v>
      </c>
      <c r="Q433" s="361">
        <v>0</v>
      </c>
      <c r="R433" s="361">
        <v>0</v>
      </c>
      <c r="S433" s="361">
        <v>0</v>
      </c>
      <c r="T433" s="361">
        <v>0</v>
      </c>
      <c r="U433" s="361">
        <v>0</v>
      </c>
      <c r="V433" s="361">
        <f t="shared" si="422"/>
        <v>0</v>
      </c>
      <c r="W433" s="361">
        <f t="shared" si="423"/>
        <v>0</v>
      </c>
      <c r="X433" s="361">
        <f t="shared" si="424"/>
        <v>0</v>
      </c>
      <c r="Y433" s="361">
        <f t="shared" si="425"/>
        <v>0</v>
      </c>
      <c r="Z433" s="361">
        <f t="shared" si="426"/>
        <v>0</v>
      </c>
      <c r="AA433" s="361">
        <f t="shared" si="427"/>
        <v>0</v>
      </c>
      <c r="AB433" s="361">
        <f t="shared" si="428"/>
        <v>0</v>
      </c>
      <c r="AC433" s="361" t="s">
        <v>58</v>
      </c>
      <c r="AD433" s="361">
        <v>0</v>
      </c>
      <c r="AE433" s="361">
        <f t="shared" si="403"/>
        <v>0</v>
      </c>
      <c r="AF433" s="361">
        <v>5</v>
      </c>
      <c r="AG433" s="361">
        <v>0</v>
      </c>
      <c r="AH433" s="361">
        <f t="shared" si="404"/>
        <v>1.0746527777777778E-2</v>
      </c>
      <c r="AI433" s="361">
        <f t="shared" si="405"/>
        <v>1.0746527777777778E-2</v>
      </c>
      <c r="AJ433" s="361">
        <v>21.063030000000001</v>
      </c>
      <c r="AK433" s="361">
        <f>+OF!$Q$27</f>
        <v>0.44227446940604204</v>
      </c>
      <c r="AL433" s="362">
        <f t="shared" si="394"/>
        <v>442.27446940604204</v>
      </c>
      <c r="AM433" s="362">
        <f>+AJ433/Caudales!$X$7*'DISTRIBUCION DE CAUDALES'!AL433</f>
        <v>682.94981909001604</v>
      </c>
      <c r="AN433" s="361">
        <f>+Caudales!$U$13*1000</f>
        <v>127.07822580645158</v>
      </c>
      <c r="AO433" s="361">
        <f>+AJ433/Caudales!$X$7*'DISTRIBUCION DE CAUDALES'!AN433</f>
        <v>196.23120330990258</v>
      </c>
      <c r="AP433" s="361">
        <f t="shared" si="395"/>
        <v>486.71861578011345</v>
      </c>
      <c r="AQ433" s="355">
        <f t="shared" si="418"/>
        <v>682.93907256223827</v>
      </c>
      <c r="AR433" s="355"/>
      <c r="AS433" s="356">
        <f t="shared" si="419"/>
        <v>1.0746527777777778E-2</v>
      </c>
      <c r="AT433" s="357">
        <f>+AS433+AT421</f>
        <v>10.145312384259256</v>
      </c>
      <c r="AU433" s="358">
        <f t="shared" si="420"/>
        <v>672.79376017797904</v>
      </c>
      <c r="AV433" s="361" t="str">
        <f t="shared" si="421"/>
        <v>La Fuente SI tiene sufiencie oferta para usuarios futuros</v>
      </c>
    </row>
    <row r="434" spans="1:48" s="348" customFormat="1" x14ac:dyDescent="0.2">
      <c r="A434" s="361"/>
      <c r="B434" s="361">
        <v>216</v>
      </c>
      <c r="C434" s="361" t="s">
        <v>1205</v>
      </c>
      <c r="D434" s="361" t="s">
        <v>1206</v>
      </c>
      <c r="E434" s="361" t="s">
        <v>1207</v>
      </c>
      <c r="F434" s="361" t="s">
        <v>116</v>
      </c>
      <c r="G434" s="361">
        <v>0</v>
      </c>
      <c r="H434" s="350" t="s">
        <v>237</v>
      </c>
      <c r="I434" s="351" t="s">
        <v>1168</v>
      </c>
      <c r="J434" s="352"/>
      <c r="K434" s="353"/>
      <c r="L434" s="361">
        <v>4988089.5650000004</v>
      </c>
      <c r="M434" s="361">
        <v>2284184.0658</v>
      </c>
      <c r="N434" s="361">
        <v>1335.63</v>
      </c>
      <c r="O434" s="361">
        <v>0</v>
      </c>
      <c r="P434" s="361">
        <v>0</v>
      </c>
      <c r="Q434" s="361">
        <v>0</v>
      </c>
      <c r="R434" s="361">
        <v>0</v>
      </c>
      <c r="S434" s="361">
        <v>0</v>
      </c>
      <c r="T434" s="361">
        <v>0</v>
      </c>
      <c r="U434" s="361">
        <v>6000</v>
      </c>
      <c r="V434" s="361">
        <f t="shared" si="422"/>
        <v>0</v>
      </c>
      <c r="W434" s="361">
        <f t="shared" si="423"/>
        <v>0</v>
      </c>
      <c r="X434" s="361">
        <f t="shared" si="424"/>
        <v>0</v>
      </c>
      <c r="Y434" s="361">
        <f t="shared" si="425"/>
        <v>0</v>
      </c>
      <c r="Z434" s="361">
        <f t="shared" si="426"/>
        <v>0</v>
      </c>
      <c r="AA434" s="361">
        <f t="shared" si="427"/>
        <v>0</v>
      </c>
      <c r="AB434" s="361">
        <f t="shared" si="428"/>
        <v>0.16666666666666666</v>
      </c>
      <c r="AC434" s="361" t="s">
        <v>1208</v>
      </c>
      <c r="AD434" s="361">
        <v>1</v>
      </c>
      <c r="AE434" s="361">
        <f t="shared" si="403"/>
        <v>0.1</v>
      </c>
      <c r="AF434" s="361">
        <v>10</v>
      </c>
      <c r="AG434" s="361">
        <v>20</v>
      </c>
      <c r="AH434" s="361">
        <f t="shared" si="404"/>
        <v>4.2986111111111114E-2</v>
      </c>
      <c r="AI434" s="361">
        <f t="shared" si="405"/>
        <v>0.30965277777777778</v>
      </c>
      <c r="AJ434" s="361">
        <v>21.063030000000001</v>
      </c>
      <c r="AK434" s="361">
        <f>+OF!$Q$27</f>
        <v>0.44227446940604204</v>
      </c>
      <c r="AL434" s="362">
        <f t="shared" si="394"/>
        <v>442.27446940604204</v>
      </c>
      <c r="AM434" s="362">
        <f>+AJ434/Caudales!$X$7*'DISTRIBUCION DE CAUDALES'!AL434</f>
        <v>682.94981909001604</v>
      </c>
      <c r="AN434" s="361">
        <f>+Caudales!$U$13*1000</f>
        <v>127.07822580645158</v>
      </c>
      <c r="AO434" s="361">
        <f>+AJ434/Caudales!$X$7*'DISTRIBUCION DE CAUDALES'!AN434</f>
        <v>196.23120330990258</v>
      </c>
      <c r="AP434" s="361">
        <f t="shared" si="395"/>
        <v>486.71861578011345</v>
      </c>
      <c r="AQ434" s="355">
        <f t="shared" si="418"/>
        <v>682.64016631223831</v>
      </c>
      <c r="AR434" s="355"/>
      <c r="AS434" s="356">
        <f t="shared" si="419"/>
        <v>0.30965277777777778</v>
      </c>
      <c r="AT434" s="357">
        <f>+AS434+AT433</f>
        <v>10.454965162037034</v>
      </c>
      <c r="AU434" s="358">
        <f t="shared" si="420"/>
        <v>672.18520115020124</v>
      </c>
      <c r="AV434" s="361" t="str">
        <f t="shared" si="421"/>
        <v>La Fuente SI tiene sufiencie oferta para usuarios futuros</v>
      </c>
    </row>
    <row r="435" spans="1:48" s="348" customFormat="1" x14ac:dyDescent="0.2">
      <c r="A435" s="361"/>
      <c r="B435" s="361">
        <v>228</v>
      </c>
      <c r="C435" s="361" t="s">
        <v>1050</v>
      </c>
      <c r="D435" s="361" t="s">
        <v>1209</v>
      </c>
      <c r="E435" s="361" t="s">
        <v>1210</v>
      </c>
      <c r="F435" s="361" t="s">
        <v>116</v>
      </c>
      <c r="G435" s="361">
        <v>0</v>
      </c>
      <c r="H435" s="350" t="s">
        <v>237</v>
      </c>
      <c r="I435" s="351" t="s">
        <v>1168</v>
      </c>
      <c r="J435" s="352"/>
      <c r="K435" s="353"/>
      <c r="L435" s="361">
        <v>4988192.8634000001</v>
      </c>
      <c r="M435" s="361">
        <v>2284335.1014</v>
      </c>
      <c r="N435" s="361">
        <v>1341.55</v>
      </c>
      <c r="O435" s="361">
        <v>0</v>
      </c>
      <c r="P435" s="361">
        <v>0</v>
      </c>
      <c r="Q435" s="361">
        <v>0</v>
      </c>
      <c r="R435" s="361">
        <v>0</v>
      </c>
      <c r="S435" s="361">
        <v>0</v>
      </c>
      <c r="T435" s="361">
        <v>0</v>
      </c>
      <c r="U435" s="361">
        <v>0</v>
      </c>
      <c r="V435" s="361">
        <f t="shared" si="422"/>
        <v>0</v>
      </c>
      <c r="W435" s="361">
        <f t="shared" si="423"/>
        <v>0</v>
      </c>
      <c r="X435" s="361">
        <f t="shared" si="424"/>
        <v>0</v>
      </c>
      <c r="Y435" s="361">
        <f t="shared" si="425"/>
        <v>0</v>
      </c>
      <c r="Z435" s="361">
        <f t="shared" si="426"/>
        <v>0</v>
      </c>
      <c r="AA435" s="361">
        <f t="shared" si="427"/>
        <v>0</v>
      </c>
      <c r="AB435" s="361">
        <f t="shared" si="428"/>
        <v>0</v>
      </c>
      <c r="AC435" s="361">
        <v>0</v>
      </c>
      <c r="AD435" s="361">
        <v>0</v>
      </c>
      <c r="AE435" s="361">
        <f t="shared" si="403"/>
        <v>0</v>
      </c>
      <c r="AF435" s="361">
        <v>5</v>
      </c>
      <c r="AG435" s="361">
        <v>0</v>
      </c>
      <c r="AH435" s="361">
        <f t="shared" si="404"/>
        <v>1.0746527777777778E-2</v>
      </c>
      <c r="AI435" s="361">
        <f t="shared" si="405"/>
        <v>1.0746527777777778E-2</v>
      </c>
      <c r="AJ435" s="361">
        <v>21.063030000000001</v>
      </c>
      <c r="AK435" s="361">
        <f>+OF!$Q$27</f>
        <v>0.44227446940604204</v>
      </c>
      <c r="AL435" s="362">
        <f t="shared" si="394"/>
        <v>442.27446940604204</v>
      </c>
      <c r="AM435" s="362">
        <f>+AJ435/Caudales!$X$7*'DISTRIBUCION DE CAUDALES'!AL435</f>
        <v>682.94981909001604</v>
      </c>
      <c r="AN435" s="361">
        <f>+Caudales!$U$13*1000</f>
        <v>127.07822580645158</v>
      </c>
      <c r="AO435" s="361">
        <f>+AJ435/Caudales!$X$7*'DISTRIBUCION DE CAUDALES'!AN435</f>
        <v>196.23120330990258</v>
      </c>
      <c r="AP435" s="361">
        <f t="shared" si="395"/>
        <v>486.71861578011345</v>
      </c>
      <c r="AQ435" s="355">
        <f t="shared" si="418"/>
        <v>682.93907256223827</v>
      </c>
      <c r="AR435" s="355"/>
      <c r="AS435" s="356">
        <f t="shared" si="419"/>
        <v>1.0746527777777778E-2</v>
      </c>
      <c r="AT435" s="357">
        <f>+AS435+AT434</f>
        <v>10.465711689814812</v>
      </c>
      <c r="AU435" s="358">
        <f t="shared" si="420"/>
        <v>672.47336087242343</v>
      </c>
      <c r="AV435" s="361" t="str">
        <f t="shared" si="421"/>
        <v>La Fuente SI tiene sufiencie oferta para usuarios futuros</v>
      </c>
    </row>
    <row r="436" spans="1:48" s="348" customFormat="1" x14ac:dyDescent="0.2">
      <c r="A436" s="361"/>
      <c r="B436" s="361">
        <v>229</v>
      </c>
      <c r="C436" s="361" t="s">
        <v>1211</v>
      </c>
      <c r="D436" s="361" t="s">
        <v>1204</v>
      </c>
      <c r="E436" s="361" t="s">
        <v>58</v>
      </c>
      <c r="F436" s="361" t="s">
        <v>315</v>
      </c>
      <c r="G436" s="361">
        <v>0</v>
      </c>
      <c r="H436" s="350" t="s">
        <v>237</v>
      </c>
      <c r="I436" s="351" t="s">
        <v>1168</v>
      </c>
      <c r="J436" s="352"/>
      <c r="K436" s="353"/>
      <c r="L436" s="361">
        <v>4988192.8634000001</v>
      </c>
      <c r="M436" s="361">
        <v>2284335.1014</v>
      </c>
      <c r="N436" s="361">
        <v>1341.55</v>
      </c>
      <c r="O436" s="361">
        <v>0</v>
      </c>
      <c r="P436" s="361">
        <v>0</v>
      </c>
      <c r="Q436" s="361">
        <v>0</v>
      </c>
      <c r="R436" s="361">
        <v>0</v>
      </c>
      <c r="S436" s="361">
        <v>0</v>
      </c>
      <c r="T436" s="361">
        <v>0</v>
      </c>
      <c r="U436" s="361">
        <v>0</v>
      </c>
      <c r="V436" s="361">
        <f t="shared" si="422"/>
        <v>0</v>
      </c>
      <c r="W436" s="361">
        <f t="shared" si="423"/>
        <v>0</v>
      </c>
      <c r="X436" s="361">
        <f t="shared" si="424"/>
        <v>0</v>
      </c>
      <c r="Y436" s="361">
        <f t="shared" si="425"/>
        <v>0</v>
      </c>
      <c r="Z436" s="361">
        <f t="shared" si="426"/>
        <v>0</v>
      </c>
      <c r="AA436" s="361">
        <f t="shared" si="427"/>
        <v>0</v>
      </c>
      <c r="AB436" s="361">
        <f t="shared" si="428"/>
        <v>0</v>
      </c>
      <c r="AC436" s="361">
        <v>0</v>
      </c>
      <c r="AD436" s="361">
        <v>0</v>
      </c>
      <c r="AE436" s="361">
        <f t="shared" si="403"/>
        <v>0</v>
      </c>
      <c r="AF436" s="361">
        <v>8</v>
      </c>
      <c r="AG436" s="361">
        <v>0</v>
      </c>
      <c r="AH436" s="361">
        <f t="shared" si="404"/>
        <v>1.7194444444444443E-2</v>
      </c>
      <c r="AI436" s="361">
        <f t="shared" si="405"/>
        <v>1.7194444444444443E-2</v>
      </c>
      <c r="AJ436" s="361">
        <v>21.063030000000001</v>
      </c>
      <c r="AK436" s="361">
        <f>+OF!$Q$27</f>
        <v>0.44227446940604204</v>
      </c>
      <c r="AL436" s="362">
        <f t="shared" si="394"/>
        <v>442.27446940604204</v>
      </c>
      <c r="AM436" s="362">
        <f>+AJ436/Caudales!$X$7*'DISTRIBUCION DE CAUDALES'!AL436</f>
        <v>682.94981909001604</v>
      </c>
      <c r="AN436" s="361">
        <f>+Caudales!$U$13*1000</f>
        <v>127.07822580645158</v>
      </c>
      <c r="AO436" s="361">
        <f>+AJ436/Caudales!$X$7*'DISTRIBUCION DE CAUDALES'!AN436</f>
        <v>196.23120330990258</v>
      </c>
      <c r="AP436" s="361">
        <f t="shared" si="395"/>
        <v>486.71861578011345</v>
      </c>
      <c r="AQ436" s="355">
        <f t="shared" si="418"/>
        <v>682.93262464557154</v>
      </c>
      <c r="AR436" s="355"/>
      <c r="AS436" s="356">
        <f t="shared" si="419"/>
        <v>1.7194444444444443E-2</v>
      </c>
      <c r="AT436" s="357">
        <f>+AS436+AT435</f>
        <v>10.482906134259256</v>
      </c>
      <c r="AU436" s="358">
        <f t="shared" si="420"/>
        <v>672.44971851131231</v>
      </c>
      <c r="AV436" s="361" t="str">
        <f t="shared" si="421"/>
        <v>La Fuente SI tiene sufiencie oferta para usuarios futuros</v>
      </c>
    </row>
    <row r="437" spans="1:48" s="348" customFormat="1" x14ac:dyDescent="0.2">
      <c r="A437" s="361"/>
      <c r="B437" s="361">
        <v>230</v>
      </c>
      <c r="C437" s="361" t="s">
        <v>1050</v>
      </c>
      <c r="D437" s="361" t="s">
        <v>1054</v>
      </c>
      <c r="E437" s="361" t="s">
        <v>58</v>
      </c>
      <c r="F437" s="361" t="s">
        <v>58</v>
      </c>
      <c r="G437" s="361">
        <v>0</v>
      </c>
      <c r="H437" s="350" t="s">
        <v>237</v>
      </c>
      <c r="I437" s="351" t="s">
        <v>1168</v>
      </c>
      <c r="J437" s="352"/>
      <c r="K437" s="353"/>
      <c r="L437" s="361">
        <v>4988192.8634000001</v>
      </c>
      <c r="M437" s="361">
        <v>2284335.1014</v>
      </c>
      <c r="N437" s="361">
        <v>1341</v>
      </c>
      <c r="O437" s="361">
        <v>0</v>
      </c>
      <c r="P437" s="361">
        <v>0</v>
      </c>
      <c r="Q437" s="361">
        <v>0</v>
      </c>
      <c r="R437" s="361">
        <v>0</v>
      </c>
      <c r="S437" s="361">
        <v>0</v>
      </c>
      <c r="T437" s="361">
        <v>0</v>
      </c>
      <c r="U437" s="361">
        <v>0</v>
      </c>
      <c r="V437" s="361">
        <f t="shared" si="422"/>
        <v>0</v>
      </c>
      <c r="W437" s="361">
        <f t="shared" si="423"/>
        <v>0</v>
      </c>
      <c r="X437" s="361">
        <f t="shared" si="424"/>
        <v>0</v>
      </c>
      <c r="Y437" s="361">
        <f t="shared" si="425"/>
        <v>0</v>
      </c>
      <c r="Z437" s="361">
        <f t="shared" si="426"/>
        <v>0</v>
      </c>
      <c r="AA437" s="361">
        <f t="shared" si="427"/>
        <v>0</v>
      </c>
      <c r="AB437" s="361">
        <f t="shared" si="428"/>
        <v>0</v>
      </c>
      <c r="AC437" s="361" t="s">
        <v>58</v>
      </c>
      <c r="AD437" s="361">
        <v>0</v>
      </c>
      <c r="AE437" s="361">
        <f t="shared" si="403"/>
        <v>0</v>
      </c>
      <c r="AF437" s="361">
        <v>5</v>
      </c>
      <c r="AG437" s="361">
        <v>0</v>
      </c>
      <c r="AH437" s="361">
        <f t="shared" si="404"/>
        <v>1.0746527777777778E-2</v>
      </c>
      <c r="AI437" s="361">
        <f t="shared" si="405"/>
        <v>1.0746527777777778E-2</v>
      </c>
      <c r="AJ437" s="361">
        <v>21.063030000000001</v>
      </c>
      <c r="AK437" s="361">
        <f>+OF!$Q$27</f>
        <v>0.44227446940604204</v>
      </c>
      <c r="AL437" s="362">
        <f t="shared" si="394"/>
        <v>442.27446940604204</v>
      </c>
      <c r="AM437" s="362">
        <f>+AJ437/Caudales!$X$7*'DISTRIBUCION DE CAUDALES'!AL437</f>
        <v>682.94981909001604</v>
      </c>
      <c r="AN437" s="361">
        <f>+Caudales!$U$13*1000</f>
        <v>127.07822580645158</v>
      </c>
      <c r="AO437" s="361">
        <f>+AJ437/Caudales!$X$7*'DISTRIBUCION DE CAUDALES'!AN437</f>
        <v>196.23120330990258</v>
      </c>
      <c r="AP437" s="361">
        <f t="shared" si="395"/>
        <v>486.71861578011345</v>
      </c>
      <c r="AQ437" s="355">
        <f t="shared" si="418"/>
        <v>682.93907256223827</v>
      </c>
      <c r="AR437" s="355"/>
      <c r="AS437" s="356">
        <f t="shared" si="419"/>
        <v>1.0746527777777778E-2</v>
      </c>
      <c r="AT437" s="357">
        <f>+AS437+AT436</f>
        <v>10.493652662037034</v>
      </c>
      <c r="AU437" s="358">
        <f t="shared" si="420"/>
        <v>672.44541990020127</v>
      </c>
      <c r="AV437" s="361" t="str">
        <f t="shared" si="421"/>
        <v>La Fuente SI tiene sufiencie oferta para usuarios futuros</v>
      </c>
    </row>
    <row r="438" spans="1:48" s="348" customFormat="1" x14ac:dyDescent="0.2">
      <c r="A438" s="361"/>
      <c r="B438" s="361">
        <v>239</v>
      </c>
      <c r="C438" s="361" t="s">
        <v>1212</v>
      </c>
      <c r="D438" s="361" t="s">
        <v>1213</v>
      </c>
      <c r="E438" s="361" t="s">
        <v>58</v>
      </c>
      <c r="F438" s="361" t="s">
        <v>116</v>
      </c>
      <c r="G438" s="361">
        <v>0</v>
      </c>
      <c r="H438" s="350" t="s">
        <v>237</v>
      </c>
      <c r="I438" s="351" t="s">
        <v>1168</v>
      </c>
      <c r="J438" s="352"/>
      <c r="K438" s="353"/>
      <c r="L438" s="361">
        <v>4988192.8634000001</v>
      </c>
      <c r="M438" s="361">
        <v>2284335.1014</v>
      </c>
      <c r="N438" s="361">
        <v>1341</v>
      </c>
      <c r="O438" s="361">
        <v>0</v>
      </c>
      <c r="P438" s="361">
        <v>0</v>
      </c>
      <c r="Q438" s="361">
        <v>0</v>
      </c>
      <c r="R438" s="361">
        <v>0</v>
      </c>
      <c r="S438" s="361">
        <v>0</v>
      </c>
      <c r="T438" s="361">
        <v>0</v>
      </c>
      <c r="U438" s="361">
        <v>0</v>
      </c>
      <c r="V438" s="361">
        <f t="shared" si="422"/>
        <v>0</v>
      </c>
      <c r="W438" s="361">
        <f t="shared" si="423"/>
        <v>0</v>
      </c>
      <c r="X438" s="361">
        <f t="shared" si="424"/>
        <v>0</v>
      </c>
      <c r="Y438" s="361">
        <f t="shared" si="425"/>
        <v>0</v>
      </c>
      <c r="Z438" s="361">
        <f t="shared" si="426"/>
        <v>0</v>
      </c>
      <c r="AA438" s="361">
        <f t="shared" si="427"/>
        <v>0</v>
      </c>
      <c r="AB438" s="361">
        <f t="shared" si="428"/>
        <v>0</v>
      </c>
      <c r="AC438" s="361" t="s">
        <v>58</v>
      </c>
      <c r="AD438" s="361">
        <v>0</v>
      </c>
      <c r="AE438" s="361">
        <f t="shared" si="403"/>
        <v>0</v>
      </c>
      <c r="AF438" s="361">
        <v>5</v>
      </c>
      <c r="AG438" s="361">
        <v>0</v>
      </c>
      <c r="AH438" s="361">
        <f t="shared" si="404"/>
        <v>1.0746527777777778E-2</v>
      </c>
      <c r="AI438" s="361">
        <f t="shared" si="405"/>
        <v>1.0746527777777778E-2</v>
      </c>
      <c r="AJ438" s="361">
        <v>21.063030000000001</v>
      </c>
      <c r="AK438" s="361">
        <f>+OF!$Q$27</f>
        <v>0.44227446940604204</v>
      </c>
      <c r="AL438" s="362">
        <f t="shared" si="394"/>
        <v>442.27446940604204</v>
      </c>
      <c r="AM438" s="362">
        <f>+AJ438/Caudales!$X$7*'DISTRIBUCION DE CAUDALES'!AL438</f>
        <v>682.94981909001604</v>
      </c>
      <c r="AN438" s="361">
        <f>+Caudales!$U$13*1000</f>
        <v>127.07822580645158</v>
      </c>
      <c r="AO438" s="361">
        <f>+AJ438/Caudales!$X$7*'DISTRIBUCION DE CAUDALES'!AN438</f>
        <v>196.23120330990258</v>
      </c>
      <c r="AP438" s="361">
        <f t="shared" si="395"/>
        <v>486.71861578011345</v>
      </c>
      <c r="AQ438" s="355">
        <f t="shared" si="418"/>
        <v>682.93907256223827</v>
      </c>
      <c r="AR438" s="355"/>
      <c r="AS438" s="356">
        <f t="shared" si="419"/>
        <v>1.0746527777777778E-2</v>
      </c>
      <c r="AT438" s="357">
        <f>+AS438+AT437</f>
        <v>10.504399189814812</v>
      </c>
      <c r="AU438" s="358">
        <f t="shared" si="420"/>
        <v>672.4346733724235</v>
      </c>
      <c r="AV438" s="361" t="str">
        <f t="shared" si="421"/>
        <v>La Fuente SI tiene sufiencie oferta para usuarios futuros</v>
      </c>
    </row>
    <row r="439" spans="1:48" s="348" customFormat="1" x14ac:dyDescent="0.2">
      <c r="A439" s="361"/>
      <c r="B439" s="361">
        <v>245</v>
      </c>
      <c r="C439" s="361" t="s">
        <v>1214</v>
      </c>
      <c r="D439" s="361" t="s">
        <v>1215</v>
      </c>
      <c r="E439" s="361" t="s">
        <v>58</v>
      </c>
      <c r="F439" s="361" t="s">
        <v>539</v>
      </c>
      <c r="G439" s="361">
        <v>0</v>
      </c>
      <c r="H439" s="350" t="s">
        <v>1216</v>
      </c>
      <c r="I439" s="351" t="s">
        <v>1168</v>
      </c>
      <c r="J439" s="352"/>
      <c r="K439" s="353"/>
      <c r="L439" s="361">
        <v>4987486.0867999997</v>
      </c>
      <c r="M439" s="361">
        <v>2286388.0205999999</v>
      </c>
      <c r="N439" s="361">
        <v>1540.53</v>
      </c>
      <c r="O439" s="361">
        <v>0</v>
      </c>
      <c r="P439" s="361">
        <v>0</v>
      </c>
      <c r="Q439" s="361">
        <v>0</v>
      </c>
      <c r="R439" s="361">
        <v>0</v>
      </c>
      <c r="S439" s="361">
        <v>0</v>
      </c>
      <c r="T439" s="361">
        <v>0</v>
      </c>
      <c r="U439" s="361">
        <v>0</v>
      </c>
      <c r="V439" s="361">
        <f t="shared" si="422"/>
        <v>0</v>
      </c>
      <c r="W439" s="361">
        <f t="shared" si="423"/>
        <v>0</v>
      </c>
      <c r="X439" s="361">
        <f t="shared" si="424"/>
        <v>0</v>
      </c>
      <c r="Y439" s="361">
        <f t="shared" si="425"/>
        <v>0</v>
      </c>
      <c r="Z439" s="361">
        <f t="shared" si="426"/>
        <v>0</v>
      </c>
      <c r="AA439" s="361">
        <f t="shared" si="427"/>
        <v>0</v>
      </c>
      <c r="AB439" s="361">
        <f t="shared" si="428"/>
        <v>0</v>
      </c>
      <c r="AC439" s="361" t="s">
        <v>1217</v>
      </c>
      <c r="AD439" s="361">
        <v>4.5</v>
      </c>
      <c r="AE439" s="361">
        <f t="shared" si="403"/>
        <v>0.45</v>
      </c>
      <c r="AF439" s="361">
        <v>2</v>
      </c>
      <c r="AG439" s="361">
        <v>0</v>
      </c>
      <c r="AH439" s="361">
        <f t="shared" si="404"/>
        <v>4.2986111111111107E-3</v>
      </c>
      <c r="AI439" s="361">
        <f t="shared" si="405"/>
        <v>0.45429861111111114</v>
      </c>
      <c r="AJ439" s="361">
        <v>1.0806180000000001</v>
      </c>
      <c r="AK439" s="361">
        <f>+OF!$Q$27</f>
        <v>0.44227446940604204</v>
      </c>
      <c r="AL439" s="362">
        <f t="shared" si="394"/>
        <v>442.27446940604204</v>
      </c>
      <c r="AM439" s="362">
        <f>+AJ439/Caudales!$X$7*'DISTRIBUCION DE CAUDALES'!AL439</f>
        <v>35.038067533750606</v>
      </c>
      <c r="AN439" s="361">
        <f>+Caudales!$U$13*1000</f>
        <v>127.07822580645158</v>
      </c>
      <c r="AO439" s="361">
        <f>+AJ439/Caudales!$X$7*'DISTRIBUCION DE CAUDALES'!AN439</f>
        <v>10.06744853225487</v>
      </c>
      <c r="AP439" s="361">
        <f t="shared" si="395"/>
        <v>24.970619001495734</v>
      </c>
      <c r="AQ439" s="355">
        <f t="shared" si="418"/>
        <v>34.583768922639493</v>
      </c>
      <c r="AR439" s="355"/>
      <c r="AS439" s="356">
        <f t="shared" si="419"/>
        <v>0.45429861111111114</v>
      </c>
      <c r="AT439" s="357">
        <f>+AS439+AT470</f>
        <v>3.8434725694444447</v>
      </c>
      <c r="AU439" s="358">
        <f t="shared" si="420"/>
        <v>30.740296353195049</v>
      </c>
      <c r="AV439" s="361" t="str">
        <f t="shared" si="421"/>
        <v>La Fuente SI tiene sufiencie oferta para usuarios futuros</v>
      </c>
    </row>
    <row r="440" spans="1:48" s="348" customFormat="1" x14ac:dyDescent="0.2">
      <c r="A440" s="361"/>
      <c r="B440" s="361">
        <v>248</v>
      </c>
      <c r="C440" s="361" t="s">
        <v>1218</v>
      </c>
      <c r="D440" s="361" t="s">
        <v>774</v>
      </c>
      <c r="E440" s="361" t="s">
        <v>1219</v>
      </c>
      <c r="F440" s="361" t="s">
        <v>58</v>
      </c>
      <c r="G440" s="361">
        <v>0</v>
      </c>
      <c r="H440" s="350" t="s">
        <v>1220</v>
      </c>
      <c r="I440" s="351" t="s">
        <v>1168</v>
      </c>
      <c r="J440" s="352"/>
      <c r="K440" s="353"/>
      <c r="L440" s="361">
        <v>4987369.0066999998</v>
      </c>
      <c r="M440" s="361">
        <v>2285758.5233</v>
      </c>
      <c r="N440" s="361">
        <v>1501.09</v>
      </c>
      <c r="O440" s="361">
        <v>0</v>
      </c>
      <c r="P440" s="361">
        <v>0</v>
      </c>
      <c r="Q440" s="361">
        <v>0</v>
      </c>
      <c r="R440" s="361">
        <v>0</v>
      </c>
      <c r="S440" s="361">
        <v>0</v>
      </c>
      <c r="T440" s="361">
        <v>0</v>
      </c>
      <c r="U440" s="361">
        <v>0</v>
      </c>
      <c r="V440" s="361">
        <f t="shared" si="422"/>
        <v>0</v>
      </c>
      <c r="W440" s="361">
        <f t="shared" si="423"/>
        <v>0</v>
      </c>
      <c r="X440" s="361">
        <f t="shared" si="424"/>
        <v>0</v>
      </c>
      <c r="Y440" s="361">
        <f t="shared" si="425"/>
        <v>0</v>
      </c>
      <c r="Z440" s="361">
        <f t="shared" si="426"/>
        <v>0</v>
      </c>
      <c r="AA440" s="361">
        <f t="shared" si="427"/>
        <v>0</v>
      </c>
      <c r="AB440" s="361">
        <f t="shared" si="428"/>
        <v>0</v>
      </c>
      <c r="AC440" s="361" t="s">
        <v>73</v>
      </c>
      <c r="AD440" s="361">
        <v>1.2</v>
      </c>
      <c r="AE440" s="361">
        <f t="shared" si="403"/>
        <v>0.12</v>
      </c>
      <c r="AF440" s="361">
        <v>4</v>
      </c>
      <c r="AG440" s="361">
        <v>20</v>
      </c>
      <c r="AH440" s="361">
        <f t="shared" si="404"/>
        <v>3.0090277777777775E-2</v>
      </c>
      <c r="AI440" s="361">
        <f t="shared" si="405"/>
        <v>0.15009027777777778</v>
      </c>
      <c r="AJ440" s="361">
        <v>1.767727</v>
      </c>
      <c r="AK440" s="361">
        <f>+OF!$Q$27</f>
        <v>0.44227446940604204</v>
      </c>
      <c r="AL440" s="362">
        <f t="shared" si="394"/>
        <v>442.27446940604204</v>
      </c>
      <c r="AM440" s="362">
        <f>+AJ440/Caudales!$X$7*'DISTRIBUCION DE CAUDALES'!AL440</f>
        <v>57.31695937624059</v>
      </c>
      <c r="AN440" s="361">
        <f>+Caudales!$U$13*1000</f>
        <v>127.07822580645158</v>
      </c>
      <c r="AO440" s="361">
        <f>+AJ440/Caudales!$X$7*'DISTRIBUCION DE CAUDALES'!AN440</f>
        <v>16.468817465170211</v>
      </c>
      <c r="AP440" s="361">
        <f t="shared" si="395"/>
        <v>40.848141911070378</v>
      </c>
      <c r="AQ440" s="355">
        <f t="shared" si="418"/>
        <v>57.166869098462811</v>
      </c>
      <c r="AR440" s="355"/>
      <c r="AS440" s="356">
        <f t="shared" si="419"/>
        <v>0.15009027777777778</v>
      </c>
      <c r="AT440" s="357">
        <f>+AS440+AT505</f>
        <v>2.7522065972222221</v>
      </c>
      <c r="AU440" s="358">
        <f t="shared" si="420"/>
        <v>54.414662501240592</v>
      </c>
      <c r="AV440" s="361" t="str">
        <f t="shared" si="421"/>
        <v>La Fuente SI tiene sufiencie oferta para usuarios futuros</v>
      </c>
    </row>
    <row r="441" spans="1:48" s="348" customFormat="1" x14ac:dyDescent="0.2">
      <c r="A441" s="361"/>
      <c r="B441" s="361">
        <v>249</v>
      </c>
      <c r="C441" s="361" t="s">
        <v>1218</v>
      </c>
      <c r="D441" s="361" t="s">
        <v>361</v>
      </c>
      <c r="E441" s="361" t="s">
        <v>58</v>
      </c>
      <c r="F441" s="361" t="s">
        <v>315</v>
      </c>
      <c r="G441" s="361">
        <v>0</v>
      </c>
      <c r="H441" s="350" t="s">
        <v>1220</v>
      </c>
      <c r="I441" s="351" t="s">
        <v>1168</v>
      </c>
      <c r="J441" s="352"/>
      <c r="K441" s="353"/>
      <c r="L441" s="361">
        <v>4986827.5807999996</v>
      </c>
      <c r="M441" s="361">
        <v>2286854.0778000001</v>
      </c>
      <c r="N441" s="361">
        <v>1599.62</v>
      </c>
      <c r="O441" s="361">
        <v>0</v>
      </c>
      <c r="P441" s="361">
        <v>0</v>
      </c>
      <c r="Q441" s="361">
        <v>0</v>
      </c>
      <c r="R441" s="361">
        <v>0</v>
      </c>
      <c r="S441" s="361">
        <v>0</v>
      </c>
      <c r="T441" s="361">
        <v>0</v>
      </c>
      <c r="U441" s="361">
        <v>0</v>
      </c>
      <c r="V441" s="361">
        <f t="shared" si="422"/>
        <v>0</v>
      </c>
      <c r="W441" s="361">
        <f t="shared" si="423"/>
        <v>0</v>
      </c>
      <c r="X441" s="361">
        <f t="shared" si="424"/>
        <v>0</v>
      </c>
      <c r="Y441" s="361">
        <f t="shared" si="425"/>
        <v>0</v>
      </c>
      <c r="Z441" s="361">
        <f t="shared" si="426"/>
        <v>0</v>
      </c>
      <c r="AA441" s="361">
        <f t="shared" si="427"/>
        <v>0</v>
      </c>
      <c r="AB441" s="361">
        <f t="shared" si="428"/>
        <v>0</v>
      </c>
      <c r="AC441" s="361" t="s">
        <v>58</v>
      </c>
      <c r="AD441" s="361">
        <v>0</v>
      </c>
      <c r="AE441" s="361">
        <f t="shared" si="403"/>
        <v>0</v>
      </c>
      <c r="AF441" s="361">
        <v>5</v>
      </c>
      <c r="AG441" s="361">
        <v>0</v>
      </c>
      <c r="AH441" s="361">
        <f t="shared" si="404"/>
        <v>1.0746527777777778E-2</v>
      </c>
      <c r="AI441" s="361">
        <f t="shared" si="405"/>
        <v>1.0746527777777778E-2</v>
      </c>
      <c r="AJ441" s="361">
        <v>0.48044999999999999</v>
      </c>
      <c r="AK441" s="361">
        <f>+OF!$Q$27</f>
        <v>0.44227446940604204</v>
      </c>
      <c r="AL441" s="362">
        <f t="shared" si="394"/>
        <v>442.27446940604204</v>
      </c>
      <c r="AM441" s="362">
        <f>+AJ441/Caudales!$X$7*'DISTRIBUCION DE CAUDALES'!AL441</f>
        <v>15.578159485211682</v>
      </c>
      <c r="AN441" s="361">
        <f>+Caudales!$U$13*1000</f>
        <v>127.07822580645158</v>
      </c>
      <c r="AO441" s="361">
        <f>+AJ441/Caudales!$X$7*'DISTRIBUCION DE CAUDALES'!AN441</f>
        <v>4.4760550419499321</v>
      </c>
      <c r="AP441" s="361">
        <f t="shared" si="395"/>
        <v>11.10210444326175</v>
      </c>
      <c r="AQ441" s="355">
        <f t="shared" si="418"/>
        <v>15.567412957433904</v>
      </c>
      <c r="AR441" s="355"/>
      <c r="AS441" s="356">
        <f t="shared" si="419"/>
        <v>1.0746527777777778E-2</v>
      </c>
      <c r="AT441" s="357">
        <f>+AS441</f>
        <v>1.0746527777777778E-2</v>
      </c>
      <c r="AU441" s="358">
        <f t="shared" si="420"/>
        <v>15.556666429656126</v>
      </c>
      <c r="AV441" s="361" t="str">
        <f t="shared" si="421"/>
        <v>La Fuente SI tiene sufiencie oferta para usuarios futuros</v>
      </c>
    </row>
    <row r="442" spans="1:48" s="348" customFormat="1" x14ac:dyDescent="0.2">
      <c r="A442" s="361"/>
      <c r="B442" s="361">
        <v>250</v>
      </c>
      <c r="C442" s="361" t="s">
        <v>1221</v>
      </c>
      <c r="D442" s="361" t="s">
        <v>402</v>
      </c>
      <c r="E442" s="361" t="s">
        <v>1222</v>
      </c>
      <c r="F442" s="361" t="s">
        <v>58</v>
      </c>
      <c r="G442" s="361">
        <v>0</v>
      </c>
      <c r="H442" s="350" t="s">
        <v>1220</v>
      </c>
      <c r="I442" s="351" t="s">
        <v>1168</v>
      </c>
      <c r="J442" s="352"/>
      <c r="K442" s="353"/>
      <c r="L442" s="361">
        <v>4986759.1418000003</v>
      </c>
      <c r="M442" s="361">
        <v>2286912.8207999999</v>
      </c>
      <c r="N442" s="361">
        <v>1617.81</v>
      </c>
      <c r="O442" s="361">
        <v>0</v>
      </c>
      <c r="P442" s="361">
        <v>0</v>
      </c>
      <c r="Q442" s="361">
        <v>0</v>
      </c>
      <c r="R442" s="361">
        <v>0</v>
      </c>
      <c r="S442" s="361">
        <v>0</v>
      </c>
      <c r="T442" s="361">
        <v>0</v>
      </c>
      <c r="U442" s="361">
        <v>0</v>
      </c>
      <c r="V442" s="361">
        <f t="shared" si="422"/>
        <v>0</v>
      </c>
      <c r="W442" s="361">
        <f t="shared" si="423"/>
        <v>0</v>
      </c>
      <c r="X442" s="361">
        <f t="shared" si="424"/>
        <v>0</v>
      </c>
      <c r="Y442" s="361">
        <f t="shared" si="425"/>
        <v>0</v>
      </c>
      <c r="Z442" s="361">
        <f t="shared" si="426"/>
        <v>0</v>
      </c>
      <c r="AA442" s="361">
        <f t="shared" si="427"/>
        <v>0</v>
      </c>
      <c r="AB442" s="361">
        <f t="shared" si="428"/>
        <v>0</v>
      </c>
      <c r="AC442" s="361" t="s">
        <v>1223</v>
      </c>
      <c r="AD442" s="361">
        <v>3</v>
      </c>
      <c r="AE442" s="361">
        <f t="shared" si="403"/>
        <v>0.30000000000000004</v>
      </c>
      <c r="AF442" s="361">
        <v>5</v>
      </c>
      <c r="AG442" s="361">
        <v>12</v>
      </c>
      <c r="AH442" s="361">
        <f t="shared" si="404"/>
        <v>2.3642361111111111E-2</v>
      </c>
      <c r="AI442" s="361">
        <f t="shared" si="405"/>
        <v>0.32364236111111117</v>
      </c>
      <c r="AJ442" s="361">
        <v>0.48044999999999999</v>
      </c>
      <c r="AK442" s="361">
        <f>+OF!$Q$27</f>
        <v>0.44227446940604204</v>
      </c>
      <c r="AL442" s="362">
        <f t="shared" si="394"/>
        <v>442.27446940604204</v>
      </c>
      <c r="AM442" s="362">
        <f>+AJ442/Caudales!$X$7*'DISTRIBUCION DE CAUDALES'!AL442</f>
        <v>15.578159485211682</v>
      </c>
      <c r="AN442" s="361">
        <f>+Caudales!$U$13*1000</f>
        <v>127.07822580645158</v>
      </c>
      <c r="AO442" s="361">
        <f>+AJ442/Caudales!$X$7*'DISTRIBUCION DE CAUDALES'!AN442</f>
        <v>4.4760550419499321</v>
      </c>
      <c r="AP442" s="361">
        <f t="shared" si="395"/>
        <v>11.10210444326175</v>
      </c>
      <c r="AQ442" s="355">
        <f t="shared" si="418"/>
        <v>15.254517124100571</v>
      </c>
      <c r="AR442" s="355"/>
      <c r="AS442" s="356">
        <f t="shared" si="419"/>
        <v>0.32364236111111117</v>
      </c>
      <c r="AT442" s="357">
        <f>+AS442+AT441</f>
        <v>0.33438888888888896</v>
      </c>
      <c r="AU442" s="358">
        <f t="shared" si="420"/>
        <v>14.920128235211683</v>
      </c>
      <c r="AV442" s="361" t="str">
        <f t="shared" si="421"/>
        <v>La Fuente SI tiene sufiencie oferta para usuarios futuros</v>
      </c>
    </row>
    <row r="443" spans="1:48" s="348" customFormat="1" x14ac:dyDescent="0.2">
      <c r="A443" s="361"/>
      <c r="B443" s="361">
        <v>251</v>
      </c>
      <c r="C443" s="361" t="s">
        <v>1224</v>
      </c>
      <c r="D443" s="361" t="s">
        <v>372</v>
      </c>
      <c r="E443" s="361" t="s">
        <v>58</v>
      </c>
      <c r="F443" s="361" t="s">
        <v>1225</v>
      </c>
      <c r="G443" s="361">
        <v>0</v>
      </c>
      <c r="H443" s="350" t="s">
        <v>1220</v>
      </c>
      <c r="I443" s="351" t="s">
        <v>1168</v>
      </c>
      <c r="J443" s="352"/>
      <c r="K443" s="353"/>
      <c r="L443" s="361">
        <v>4987017.9431999996</v>
      </c>
      <c r="M443" s="361">
        <v>2286710.9400999998</v>
      </c>
      <c r="N443" s="361">
        <v>1579</v>
      </c>
      <c r="O443" s="361">
        <v>0</v>
      </c>
      <c r="P443" s="361">
        <v>0</v>
      </c>
      <c r="Q443" s="361">
        <v>0</v>
      </c>
      <c r="R443" s="361">
        <v>0</v>
      </c>
      <c r="S443" s="361">
        <v>0</v>
      </c>
      <c r="T443" s="361">
        <v>0</v>
      </c>
      <c r="U443" s="361">
        <v>0</v>
      </c>
      <c r="V443" s="361">
        <f t="shared" si="422"/>
        <v>0</v>
      </c>
      <c r="W443" s="361">
        <f t="shared" si="423"/>
        <v>0</v>
      </c>
      <c r="X443" s="361">
        <f t="shared" si="424"/>
        <v>0</v>
      </c>
      <c r="Y443" s="361">
        <f t="shared" si="425"/>
        <v>0</v>
      </c>
      <c r="Z443" s="361">
        <f t="shared" si="426"/>
        <v>0</v>
      </c>
      <c r="AA443" s="361">
        <f t="shared" si="427"/>
        <v>0</v>
      </c>
      <c r="AB443" s="361">
        <f t="shared" si="428"/>
        <v>0</v>
      </c>
      <c r="AC443" s="361" t="s">
        <v>58</v>
      </c>
      <c r="AD443" s="361">
        <v>0</v>
      </c>
      <c r="AE443" s="361">
        <f t="shared" si="403"/>
        <v>0</v>
      </c>
      <c r="AF443" s="361">
        <v>5</v>
      </c>
      <c r="AG443" s="361">
        <v>0</v>
      </c>
      <c r="AH443" s="361">
        <f t="shared" si="404"/>
        <v>1.0746527777777778E-2</v>
      </c>
      <c r="AI443" s="361">
        <f t="shared" si="405"/>
        <v>1.0746527777777778E-2</v>
      </c>
      <c r="AJ443" s="361">
        <v>0.48044999999999999</v>
      </c>
      <c r="AK443" s="361">
        <f>+OF!$Q$27</f>
        <v>0.44227446940604204</v>
      </c>
      <c r="AL443" s="362">
        <f t="shared" si="394"/>
        <v>442.27446940604204</v>
      </c>
      <c r="AM443" s="362">
        <f>+AJ443/Caudales!$X$7*'DISTRIBUCION DE CAUDALES'!AL443</f>
        <v>15.578159485211682</v>
      </c>
      <c r="AN443" s="361">
        <f>+Caudales!$U$13*1000</f>
        <v>127.07822580645158</v>
      </c>
      <c r="AO443" s="361">
        <f>+AJ443/Caudales!$X$7*'DISTRIBUCION DE CAUDALES'!AN443</f>
        <v>4.4760550419499321</v>
      </c>
      <c r="AP443" s="361">
        <f t="shared" si="395"/>
        <v>11.10210444326175</v>
      </c>
      <c r="AQ443" s="355">
        <f t="shared" si="418"/>
        <v>15.567412957433904</v>
      </c>
      <c r="AR443" s="355"/>
      <c r="AS443" s="356">
        <f t="shared" si="419"/>
        <v>1.0746527777777778E-2</v>
      </c>
      <c r="AT443" s="357">
        <f>+AS443+AT442</f>
        <v>0.34513541666666675</v>
      </c>
      <c r="AU443" s="358">
        <f t="shared" si="420"/>
        <v>15.222277540767237</v>
      </c>
      <c r="AV443" s="361" t="str">
        <f t="shared" si="421"/>
        <v>La Fuente SI tiene sufiencie oferta para usuarios futuros</v>
      </c>
    </row>
    <row r="444" spans="1:48" s="348" customFormat="1" x14ac:dyDescent="0.2">
      <c r="A444" s="361"/>
      <c r="B444" s="361">
        <v>251</v>
      </c>
      <c r="C444" s="361" t="s">
        <v>1224</v>
      </c>
      <c r="D444" s="361" t="s">
        <v>1226</v>
      </c>
      <c r="E444" s="361" t="s">
        <v>58</v>
      </c>
      <c r="F444" s="361" t="s">
        <v>51</v>
      </c>
      <c r="G444" s="361">
        <v>0</v>
      </c>
      <c r="H444" s="350" t="s">
        <v>1220</v>
      </c>
      <c r="I444" s="351" t="s">
        <v>1168</v>
      </c>
      <c r="J444" s="352"/>
      <c r="K444" s="353"/>
      <c r="L444" s="361">
        <v>4987017.9431999996</v>
      </c>
      <c r="M444" s="361">
        <v>2286710.9400999998</v>
      </c>
      <c r="N444" s="361">
        <v>1579</v>
      </c>
      <c r="O444" s="361">
        <v>0</v>
      </c>
      <c r="P444" s="361">
        <v>0</v>
      </c>
      <c r="Q444" s="361">
        <v>0</v>
      </c>
      <c r="R444" s="361">
        <v>0</v>
      </c>
      <c r="S444" s="361">
        <v>0</v>
      </c>
      <c r="T444" s="361">
        <v>60</v>
      </c>
      <c r="U444" s="361">
        <v>0</v>
      </c>
      <c r="V444" s="361">
        <f t="shared" si="422"/>
        <v>0</v>
      </c>
      <c r="W444" s="361">
        <f t="shared" si="423"/>
        <v>0</v>
      </c>
      <c r="X444" s="361">
        <f t="shared" si="424"/>
        <v>0</v>
      </c>
      <c r="Y444" s="361">
        <f t="shared" si="425"/>
        <v>0</v>
      </c>
      <c r="Z444" s="361">
        <f t="shared" si="426"/>
        <v>0</v>
      </c>
      <c r="AA444" s="361">
        <f t="shared" si="427"/>
        <v>1.6666666666666666E-3</v>
      </c>
      <c r="AB444" s="361">
        <f t="shared" si="428"/>
        <v>0</v>
      </c>
      <c r="AC444" s="361" t="s">
        <v>58</v>
      </c>
      <c r="AD444" s="361">
        <v>4.5</v>
      </c>
      <c r="AE444" s="361">
        <f t="shared" si="403"/>
        <v>0.45</v>
      </c>
      <c r="AF444" s="361">
        <v>2</v>
      </c>
      <c r="AG444" s="361">
        <v>10</v>
      </c>
      <c r="AH444" s="361">
        <f t="shared" si="404"/>
        <v>1.5045138888888887E-2</v>
      </c>
      <c r="AI444" s="361">
        <f t="shared" si="405"/>
        <v>0.46671180555555553</v>
      </c>
      <c r="AJ444" s="361">
        <v>0.48044999999999999</v>
      </c>
      <c r="AK444" s="361">
        <f>+OF!$Q$27</f>
        <v>0.44227446940604204</v>
      </c>
      <c r="AL444" s="362">
        <f t="shared" si="394"/>
        <v>442.27446940604204</v>
      </c>
      <c r="AM444" s="362">
        <f>+AJ444/Caudales!$X$7*'DISTRIBUCION DE CAUDALES'!AL444</f>
        <v>15.578159485211682</v>
      </c>
      <c r="AN444" s="361">
        <f>+Caudales!$U$13*1000</f>
        <v>127.07822580645158</v>
      </c>
      <c r="AO444" s="361">
        <f>+AJ444/Caudales!$X$7*'DISTRIBUCION DE CAUDALES'!AN444</f>
        <v>4.4760550419499321</v>
      </c>
      <c r="AP444" s="361">
        <f t="shared" si="395"/>
        <v>11.10210444326175</v>
      </c>
      <c r="AQ444" s="355">
        <f t="shared" si="418"/>
        <v>15.111447679656127</v>
      </c>
      <c r="AR444" s="355"/>
      <c r="AS444" s="356">
        <f t="shared" si="419"/>
        <v>0.46671180555555553</v>
      </c>
      <c r="AT444" s="357">
        <f>+AS444+AT443</f>
        <v>0.81184722222222228</v>
      </c>
      <c r="AU444" s="358">
        <f t="shared" si="420"/>
        <v>14.299600457433904</v>
      </c>
      <c r="AV444" s="361" t="str">
        <f t="shared" si="421"/>
        <v>La Fuente SI tiene sufiencie oferta para usuarios futuros</v>
      </c>
    </row>
    <row r="445" spans="1:48" s="348" customFormat="1" x14ac:dyDescent="0.2">
      <c r="A445" s="361"/>
      <c r="B445" s="361">
        <v>252</v>
      </c>
      <c r="C445" s="361" t="s">
        <v>1227</v>
      </c>
      <c r="D445" s="361" t="s">
        <v>1228</v>
      </c>
      <c r="E445" s="361" t="s">
        <v>58</v>
      </c>
      <c r="F445" s="361" t="s">
        <v>1068</v>
      </c>
      <c r="G445" s="361">
        <v>0</v>
      </c>
      <c r="H445" s="350" t="s">
        <v>1229</v>
      </c>
      <c r="I445" s="351" t="s">
        <v>1168</v>
      </c>
      <c r="J445" s="352"/>
      <c r="K445" s="353"/>
      <c r="L445" s="361">
        <v>4986987.7920000004</v>
      </c>
      <c r="M445" s="361">
        <v>2287002.5224000001</v>
      </c>
      <c r="N445" s="361">
        <v>1596.5</v>
      </c>
      <c r="O445" s="361">
        <v>0</v>
      </c>
      <c r="P445" s="361">
        <v>0</v>
      </c>
      <c r="Q445" s="361">
        <v>0</v>
      </c>
      <c r="R445" s="361">
        <v>0</v>
      </c>
      <c r="S445" s="361">
        <v>0</v>
      </c>
      <c r="T445" s="361">
        <v>0</v>
      </c>
      <c r="U445" s="361">
        <v>0</v>
      </c>
      <c r="V445" s="361">
        <f t="shared" si="422"/>
        <v>0</v>
      </c>
      <c r="W445" s="361">
        <f t="shared" si="423"/>
        <v>0</v>
      </c>
      <c r="X445" s="361">
        <f t="shared" si="424"/>
        <v>0</v>
      </c>
      <c r="Y445" s="361">
        <f t="shared" si="425"/>
        <v>0</v>
      </c>
      <c r="Z445" s="361">
        <f t="shared" si="426"/>
        <v>0</v>
      </c>
      <c r="AA445" s="361">
        <f t="shared" si="427"/>
        <v>0</v>
      </c>
      <c r="AB445" s="361">
        <f t="shared" si="428"/>
        <v>0</v>
      </c>
      <c r="AC445" s="361" t="s">
        <v>1230</v>
      </c>
      <c r="AD445" s="361">
        <v>12</v>
      </c>
      <c r="AE445" s="361">
        <f t="shared" si="403"/>
        <v>1.2000000000000002</v>
      </c>
      <c r="AF445" s="361">
        <v>5</v>
      </c>
      <c r="AG445" s="361">
        <v>0</v>
      </c>
      <c r="AH445" s="361">
        <f t="shared" si="404"/>
        <v>1.0746527777777778E-2</v>
      </c>
      <c r="AI445" s="361">
        <f t="shared" si="405"/>
        <v>1.210746527777778</v>
      </c>
      <c r="AJ445" s="361">
        <v>0.48044999999999999</v>
      </c>
      <c r="AK445" s="361">
        <f>+OF!$Q$27</f>
        <v>0.44227446940604204</v>
      </c>
      <c r="AL445" s="362">
        <f t="shared" si="394"/>
        <v>442.27446940604204</v>
      </c>
      <c r="AM445" s="362">
        <f>+AJ445/Caudales!$X$7*'DISTRIBUCION DE CAUDALES'!AL445</f>
        <v>15.578159485211682</v>
      </c>
      <c r="AN445" s="361">
        <f>+Caudales!$U$13*1000</f>
        <v>127.07822580645158</v>
      </c>
      <c r="AO445" s="361">
        <f>+AJ445/Caudales!$X$7*'DISTRIBUCION DE CAUDALES'!AN445</f>
        <v>4.4760550419499321</v>
      </c>
      <c r="AP445" s="361">
        <f t="shared" si="395"/>
        <v>11.10210444326175</v>
      </c>
      <c r="AQ445" s="355">
        <f t="shared" si="418"/>
        <v>14.367412957433904</v>
      </c>
      <c r="AR445" s="355"/>
      <c r="AS445" s="356">
        <f t="shared" si="419"/>
        <v>1.210746527777778</v>
      </c>
      <c r="AT445" s="357">
        <f>+AS445+AT444</f>
        <v>2.0225937500000004</v>
      </c>
      <c r="AU445" s="358">
        <f t="shared" si="420"/>
        <v>12.344819207433904</v>
      </c>
      <c r="AV445" s="361" t="str">
        <f t="shared" si="421"/>
        <v>La Fuente SI tiene sufiencie oferta para usuarios futuros</v>
      </c>
    </row>
    <row r="446" spans="1:48" s="348" customFormat="1" x14ac:dyDescent="0.2">
      <c r="A446" s="361"/>
      <c r="B446" s="361">
        <v>253</v>
      </c>
      <c r="C446" s="361" t="s">
        <v>1231</v>
      </c>
      <c r="D446" s="361" t="s">
        <v>169</v>
      </c>
      <c r="E446" s="361" t="s">
        <v>58</v>
      </c>
      <c r="F446" s="361" t="s">
        <v>315</v>
      </c>
      <c r="G446" s="361">
        <v>0</v>
      </c>
      <c r="H446" s="350" t="s">
        <v>1226</v>
      </c>
      <c r="I446" s="351" t="s">
        <v>1168</v>
      </c>
      <c r="J446" s="352"/>
      <c r="K446" s="353"/>
      <c r="L446" s="361">
        <v>4986705.8114999998</v>
      </c>
      <c r="M446" s="361">
        <v>2286991.3128</v>
      </c>
      <c r="N446" s="361">
        <v>1647</v>
      </c>
      <c r="O446" s="361">
        <v>0</v>
      </c>
      <c r="P446" s="361">
        <v>0</v>
      </c>
      <c r="Q446" s="361">
        <v>0</v>
      </c>
      <c r="R446" s="361">
        <v>0</v>
      </c>
      <c r="S446" s="361">
        <v>0</v>
      </c>
      <c r="T446" s="361">
        <v>20</v>
      </c>
      <c r="U446" s="361">
        <v>0</v>
      </c>
      <c r="V446" s="361">
        <f t="shared" si="422"/>
        <v>0</v>
      </c>
      <c r="W446" s="361">
        <f t="shared" si="423"/>
        <v>0</v>
      </c>
      <c r="X446" s="361">
        <f t="shared" si="424"/>
        <v>0</v>
      </c>
      <c r="Y446" s="361">
        <f t="shared" si="425"/>
        <v>0</v>
      </c>
      <c r="Z446" s="361">
        <f t="shared" si="426"/>
        <v>0</v>
      </c>
      <c r="AA446" s="361">
        <f t="shared" si="427"/>
        <v>5.5555555555555556E-4</v>
      </c>
      <c r="AB446" s="361">
        <f t="shared" si="428"/>
        <v>0</v>
      </c>
      <c r="AC446" s="361" t="s">
        <v>1232</v>
      </c>
      <c r="AD446" s="361">
        <v>3</v>
      </c>
      <c r="AE446" s="361">
        <f t="shared" si="403"/>
        <v>0.30000000000000004</v>
      </c>
      <c r="AF446" s="361">
        <v>4</v>
      </c>
      <c r="AG446" s="361">
        <v>2</v>
      </c>
      <c r="AH446" s="361">
        <f t="shared" si="404"/>
        <v>1.0746527777777778E-2</v>
      </c>
      <c r="AI446" s="361">
        <f t="shared" si="405"/>
        <v>0.31130208333333337</v>
      </c>
      <c r="AJ446" s="361">
        <v>0.48044999999999999</v>
      </c>
      <c r="AK446" s="361">
        <f>+OF!$Q$27</f>
        <v>0.44227446940604204</v>
      </c>
      <c r="AL446" s="362">
        <f t="shared" si="394"/>
        <v>442.27446940604204</v>
      </c>
      <c r="AM446" s="362">
        <f>+AJ446/Caudales!$X$7*'DISTRIBUCION DE CAUDALES'!AL446</f>
        <v>15.578159485211682</v>
      </c>
      <c r="AN446" s="361">
        <f>+Caudales!$U$13*1000</f>
        <v>127.07822580645158</v>
      </c>
      <c r="AO446" s="361">
        <f>+AJ446/Caudales!$X$7*'DISTRIBUCION DE CAUDALES'!AN446</f>
        <v>4.4760550419499321</v>
      </c>
      <c r="AP446" s="361">
        <f t="shared" si="395"/>
        <v>11.10210444326175</v>
      </c>
      <c r="AQ446" s="355">
        <f t="shared" si="418"/>
        <v>15.266857401878349</v>
      </c>
      <c r="AR446" s="355"/>
      <c r="AS446" s="356">
        <f t="shared" si="419"/>
        <v>0.31130208333333337</v>
      </c>
      <c r="AT446" s="357">
        <f>+AS446+AT445</f>
        <v>2.3338958333333339</v>
      </c>
      <c r="AU446" s="358">
        <f t="shared" si="420"/>
        <v>12.932961568545014</v>
      </c>
      <c r="AV446" s="361" t="str">
        <f t="shared" si="421"/>
        <v>La Fuente SI tiene sufiencie oferta para usuarios futuros</v>
      </c>
    </row>
    <row r="447" spans="1:48" s="348" customFormat="1" x14ac:dyDescent="0.2">
      <c r="A447" s="361"/>
      <c r="B447" s="361">
        <v>254</v>
      </c>
      <c r="C447" s="361" t="s">
        <v>1233</v>
      </c>
      <c r="D447" s="361" t="s">
        <v>402</v>
      </c>
      <c r="E447" s="361" t="s">
        <v>58</v>
      </c>
      <c r="F447" s="361" t="s">
        <v>58</v>
      </c>
      <c r="G447" s="361">
        <v>0</v>
      </c>
      <c r="H447" s="350" t="s">
        <v>1234</v>
      </c>
      <c r="I447" s="351" t="s">
        <v>1168</v>
      </c>
      <c r="J447" s="352"/>
      <c r="K447" s="353"/>
      <c r="L447" s="361">
        <v>4986497.5427999999</v>
      </c>
      <c r="M447" s="361">
        <v>2286291.3072000002</v>
      </c>
      <c r="N447" s="361">
        <v>1597.57</v>
      </c>
      <c r="O447" s="361">
        <v>0</v>
      </c>
      <c r="P447" s="361">
        <v>0</v>
      </c>
      <c r="Q447" s="361">
        <v>0</v>
      </c>
      <c r="R447" s="361">
        <v>0</v>
      </c>
      <c r="S447" s="361">
        <v>0</v>
      </c>
      <c r="T447" s="361">
        <v>0</v>
      </c>
      <c r="U447" s="361">
        <v>0</v>
      </c>
      <c r="V447" s="361">
        <f t="shared" si="422"/>
        <v>0</v>
      </c>
      <c r="W447" s="361">
        <f t="shared" si="423"/>
        <v>0</v>
      </c>
      <c r="X447" s="361">
        <f t="shared" si="424"/>
        <v>0</v>
      </c>
      <c r="Y447" s="361">
        <f t="shared" si="425"/>
        <v>0</v>
      </c>
      <c r="Z447" s="361">
        <f t="shared" si="426"/>
        <v>0</v>
      </c>
      <c r="AA447" s="361">
        <f t="shared" si="427"/>
        <v>0</v>
      </c>
      <c r="AB447" s="361">
        <f t="shared" si="428"/>
        <v>0</v>
      </c>
      <c r="AC447" s="361" t="s">
        <v>1235</v>
      </c>
      <c r="AD447" s="361">
        <v>1</v>
      </c>
      <c r="AE447" s="361">
        <f t="shared" si="403"/>
        <v>0.1</v>
      </c>
      <c r="AF447" s="361">
        <v>4</v>
      </c>
      <c r="AG447" s="361">
        <v>0</v>
      </c>
      <c r="AH447" s="361">
        <f t="shared" si="404"/>
        <v>8.5972222222222214E-3</v>
      </c>
      <c r="AI447" s="361">
        <f t="shared" si="405"/>
        <v>0.10859722222222223</v>
      </c>
      <c r="AJ447" s="361">
        <v>0.76379799999999998</v>
      </c>
      <c r="AK447" s="361">
        <f>+OF!$Q$27</f>
        <v>0.44227446940604204</v>
      </c>
      <c r="AL447" s="362">
        <f t="shared" si="394"/>
        <v>442.27446940604204</v>
      </c>
      <c r="AM447" s="362">
        <f>+AJ447/Caudales!$X$7*'DISTRIBUCION DE CAUDALES'!AL447</f>
        <v>24.76546374958</v>
      </c>
      <c r="AN447" s="361">
        <f>+Caudales!$U$13*1000</f>
        <v>127.07822580645158</v>
      </c>
      <c r="AO447" s="361">
        <f>+AJ447/Caudales!$X$7*'DISTRIBUCION DE CAUDALES'!AN447</f>
        <v>7.1158328419841279</v>
      </c>
      <c r="AP447" s="361">
        <f t="shared" si="395"/>
        <v>17.649630907595871</v>
      </c>
      <c r="AQ447" s="355">
        <f t="shared" si="418"/>
        <v>24.656866527357778</v>
      </c>
      <c r="AR447" s="355"/>
      <c r="AS447" s="356">
        <f t="shared" si="419"/>
        <v>0.10859722222222223</v>
      </c>
      <c r="AT447" s="357">
        <f>+AS447</f>
        <v>0.10859722222222223</v>
      </c>
      <c r="AU447" s="358">
        <f t="shared" si="420"/>
        <v>24.548269305135555</v>
      </c>
      <c r="AV447" s="361" t="str">
        <f t="shared" si="421"/>
        <v>La Fuente SI tiene sufiencie oferta para usuarios futuros</v>
      </c>
    </row>
    <row r="448" spans="1:48" s="348" customFormat="1" x14ac:dyDescent="0.2">
      <c r="A448" s="361"/>
      <c r="B448" s="361">
        <v>255</v>
      </c>
      <c r="C448" s="361" t="s">
        <v>1236</v>
      </c>
      <c r="D448" s="361" t="s">
        <v>1237</v>
      </c>
      <c r="E448" s="361" t="s">
        <v>58</v>
      </c>
      <c r="F448" s="361" t="s">
        <v>58</v>
      </c>
      <c r="G448" s="361">
        <v>0</v>
      </c>
      <c r="H448" s="350" t="s">
        <v>1238</v>
      </c>
      <c r="I448" s="351" t="s">
        <v>1168</v>
      </c>
      <c r="J448" s="352"/>
      <c r="K448" s="353"/>
      <c r="L448" s="361">
        <v>4986527.5147000002</v>
      </c>
      <c r="M448" s="361">
        <v>2286291.2425000002</v>
      </c>
      <c r="N448" s="361">
        <v>1597.57</v>
      </c>
      <c r="O448" s="361">
        <v>0</v>
      </c>
      <c r="P448" s="361">
        <v>0</v>
      </c>
      <c r="Q448" s="361">
        <v>0</v>
      </c>
      <c r="R448" s="361">
        <v>0</v>
      </c>
      <c r="S448" s="361">
        <v>0</v>
      </c>
      <c r="T448" s="361">
        <v>20</v>
      </c>
      <c r="U448" s="361">
        <v>0</v>
      </c>
      <c r="V448" s="361">
        <f t="shared" si="422"/>
        <v>0</v>
      </c>
      <c r="W448" s="361">
        <f t="shared" si="423"/>
        <v>0</v>
      </c>
      <c r="X448" s="361">
        <f t="shared" si="424"/>
        <v>0</v>
      </c>
      <c r="Y448" s="361">
        <f t="shared" si="425"/>
        <v>0</v>
      </c>
      <c r="Z448" s="361">
        <f t="shared" si="426"/>
        <v>0</v>
      </c>
      <c r="AA448" s="361">
        <f t="shared" si="427"/>
        <v>5.5555555555555556E-4</v>
      </c>
      <c r="AB448" s="361">
        <f t="shared" si="428"/>
        <v>0</v>
      </c>
      <c r="AC448" s="361" t="s">
        <v>1232</v>
      </c>
      <c r="AD448" s="361">
        <v>1</v>
      </c>
      <c r="AE448" s="361">
        <f t="shared" si="403"/>
        <v>0.1</v>
      </c>
      <c r="AF448" s="361">
        <v>4</v>
      </c>
      <c r="AG448" s="361">
        <v>3</v>
      </c>
      <c r="AH448" s="361">
        <f t="shared" si="404"/>
        <v>1.1821180555555555E-2</v>
      </c>
      <c r="AI448" s="361">
        <f t="shared" si="405"/>
        <v>0.11237673611111113</v>
      </c>
      <c r="AJ448" s="361">
        <v>0.76379799999999998</v>
      </c>
      <c r="AK448" s="361">
        <f>+OF!$Q$27</f>
        <v>0.44227446940604204</v>
      </c>
      <c r="AL448" s="362">
        <f t="shared" si="394"/>
        <v>442.27446940604204</v>
      </c>
      <c r="AM448" s="362">
        <f>+AJ448/Caudales!$X$7*'DISTRIBUCION DE CAUDALES'!AL448</f>
        <v>24.76546374958</v>
      </c>
      <c r="AN448" s="361">
        <f>+Caudales!$U$13*1000</f>
        <v>127.07822580645158</v>
      </c>
      <c r="AO448" s="361">
        <f>+AJ448/Caudales!$X$7*'DISTRIBUCION DE CAUDALES'!AN448</f>
        <v>7.1158328419841279</v>
      </c>
      <c r="AP448" s="361">
        <f t="shared" si="395"/>
        <v>17.649630907595871</v>
      </c>
      <c r="AQ448" s="355">
        <f t="shared" si="418"/>
        <v>24.653087013468888</v>
      </c>
      <c r="AR448" s="355"/>
      <c r="AS448" s="356">
        <f t="shared" si="419"/>
        <v>0.11237673611111113</v>
      </c>
      <c r="AT448" s="357">
        <f>+AS448+AT447</f>
        <v>0.22097395833333336</v>
      </c>
      <c r="AU448" s="358">
        <f t="shared" si="420"/>
        <v>24.432113055135556</v>
      </c>
      <c r="AV448" s="361" t="str">
        <f t="shared" si="421"/>
        <v>La Fuente SI tiene sufiencie oferta para usuarios futuros</v>
      </c>
    </row>
    <row r="449" spans="1:48" s="348" customFormat="1" x14ac:dyDescent="0.2">
      <c r="A449" s="361"/>
      <c r="B449" s="361">
        <v>256</v>
      </c>
      <c r="C449" s="361" t="s">
        <v>1233</v>
      </c>
      <c r="D449" s="361" t="s">
        <v>1239</v>
      </c>
      <c r="E449" s="361" t="s">
        <v>58</v>
      </c>
      <c r="F449" s="361" t="s">
        <v>58</v>
      </c>
      <c r="G449" s="361">
        <v>0</v>
      </c>
      <c r="H449" s="350" t="s">
        <v>1234</v>
      </c>
      <c r="I449" s="351" t="s">
        <v>1168</v>
      </c>
      <c r="J449" s="352"/>
      <c r="K449" s="353"/>
      <c r="L449" s="361">
        <v>4986527.5147000002</v>
      </c>
      <c r="M449" s="361">
        <v>2286291.2425000002</v>
      </c>
      <c r="N449" s="361">
        <v>1597.57</v>
      </c>
      <c r="O449" s="361">
        <v>0</v>
      </c>
      <c r="P449" s="361">
        <v>0</v>
      </c>
      <c r="Q449" s="361">
        <v>0</v>
      </c>
      <c r="R449" s="361">
        <v>0</v>
      </c>
      <c r="S449" s="361">
        <v>0</v>
      </c>
      <c r="T449" s="361">
        <v>0</v>
      </c>
      <c r="U449" s="361">
        <v>0</v>
      </c>
      <c r="V449" s="361">
        <f t="shared" si="422"/>
        <v>0</v>
      </c>
      <c r="W449" s="361">
        <f t="shared" si="423"/>
        <v>0</v>
      </c>
      <c r="X449" s="361">
        <f t="shared" si="424"/>
        <v>0</v>
      </c>
      <c r="Y449" s="361">
        <f t="shared" si="425"/>
        <v>0</v>
      </c>
      <c r="Z449" s="361">
        <f t="shared" si="426"/>
        <v>0</v>
      </c>
      <c r="AA449" s="361">
        <f t="shared" si="427"/>
        <v>0</v>
      </c>
      <c r="AB449" s="361">
        <f t="shared" si="428"/>
        <v>0</v>
      </c>
      <c r="AC449" s="361" t="s">
        <v>1235</v>
      </c>
      <c r="AD449" s="361">
        <v>4</v>
      </c>
      <c r="AE449" s="361">
        <f t="shared" si="403"/>
        <v>0.4</v>
      </c>
      <c r="AF449" s="361">
        <v>8</v>
      </c>
      <c r="AG449" s="361">
        <v>12</v>
      </c>
      <c r="AH449" s="361">
        <f t="shared" si="404"/>
        <v>3.0090277777777775E-2</v>
      </c>
      <c r="AI449" s="361">
        <f t="shared" si="405"/>
        <v>0.43009027777777781</v>
      </c>
      <c r="AJ449" s="361">
        <v>0.76379799999999998</v>
      </c>
      <c r="AK449" s="361">
        <f>+OF!$Q$27</f>
        <v>0.44227446940604204</v>
      </c>
      <c r="AL449" s="362">
        <f t="shared" ref="AL449:AL512" si="429">+AK449*1000</f>
        <v>442.27446940604204</v>
      </c>
      <c r="AM449" s="362">
        <f>+AJ449/Caudales!$X$7*'DISTRIBUCION DE CAUDALES'!AL449</f>
        <v>24.76546374958</v>
      </c>
      <c r="AN449" s="361">
        <f>+Caudales!$U$13*1000</f>
        <v>127.07822580645158</v>
      </c>
      <c r="AO449" s="361">
        <f>+AJ449/Caudales!$X$7*'DISTRIBUCION DE CAUDALES'!AN449</f>
        <v>7.1158328419841279</v>
      </c>
      <c r="AP449" s="361">
        <f t="shared" ref="AP449:AP505" si="430">+AM449-AO449</f>
        <v>17.649630907595871</v>
      </c>
      <c r="AQ449" s="355">
        <f t="shared" si="418"/>
        <v>24.335373471802221</v>
      </c>
      <c r="AR449" s="355"/>
      <c r="AS449" s="356">
        <f t="shared" si="419"/>
        <v>0.43009027777777781</v>
      </c>
      <c r="AT449" s="357">
        <f>+AS449+AT448</f>
        <v>0.65106423611111119</v>
      </c>
      <c r="AU449" s="358">
        <f t="shared" si="420"/>
        <v>23.68430923569111</v>
      </c>
      <c r="AV449" s="361" t="str">
        <f t="shared" si="421"/>
        <v>La Fuente SI tiene sufiencie oferta para usuarios futuros</v>
      </c>
    </row>
    <row r="450" spans="1:48" s="348" customFormat="1" x14ac:dyDescent="0.2">
      <c r="A450" s="361"/>
      <c r="B450" s="361">
        <v>257</v>
      </c>
      <c r="C450" s="361" t="s">
        <v>1240</v>
      </c>
      <c r="D450" s="361" t="s">
        <v>89</v>
      </c>
      <c r="E450" s="361" t="s">
        <v>1241</v>
      </c>
      <c r="F450" s="361" t="s">
        <v>58</v>
      </c>
      <c r="G450" s="361">
        <v>0</v>
      </c>
      <c r="H450" s="350" t="s">
        <v>367</v>
      </c>
      <c r="I450" s="351" t="s">
        <v>1168</v>
      </c>
      <c r="J450" s="352"/>
      <c r="K450" s="353"/>
      <c r="L450" s="361">
        <v>4986832.9759</v>
      </c>
      <c r="M450" s="361">
        <v>2287376.5274999999</v>
      </c>
      <c r="N450" s="361">
        <v>1613.72</v>
      </c>
      <c r="O450" s="361">
        <v>0</v>
      </c>
      <c r="P450" s="361">
        <v>0</v>
      </c>
      <c r="Q450" s="361">
        <v>0</v>
      </c>
      <c r="R450" s="361">
        <v>0</v>
      </c>
      <c r="S450" s="361">
        <v>0</v>
      </c>
      <c r="T450" s="361">
        <v>0</v>
      </c>
      <c r="U450" s="361">
        <v>0</v>
      </c>
      <c r="V450" s="361">
        <f t="shared" si="422"/>
        <v>0</v>
      </c>
      <c r="W450" s="361">
        <f t="shared" si="423"/>
        <v>0</v>
      </c>
      <c r="X450" s="361">
        <f t="shared" si="424"/>
        <v>0</v>
      </c>
      <c r="Y450" s="361">
        <f t="shared" si="425"/>
        <v>0</v>
      </c>
      <c r="Z450" s="361">
        <f t="shared" si="426"/>
        <v>0</v>
      </c>
      <c r="AA450" s="361">
        <f t="shared" si="427"/>
        <v>0</v>
      </c>
      <c r="AB450" s="361">
        <f t="shared" si="428"/>
        <v>0</v>
      </c>
      <c r="AC450" s="361" t="s">
        <v>1242</v>
      </c>
      <c r="AD450" s="361">
        <v>0</v>
      </c>
      <c r="AE450" s="361">
        <f t="shared" si="403"/>
        <v>0</v>
      </c>
      <c r="AF450" s="361">
        <v>6</v>
      </c>
      <c r="AG450" s="361">
        <v>2</v>
      </c>
      <c r="AH450" s="361">
        <f t="shared" si="404"/>
        <v>1.5045138888888887E-2</v>
      </c>
      <c r="AI450" s="361">
        <f t="shared" si="405"/>
        <v>1.5045138888888887E-2</v>
      </c>
      <c r="AJ450" s="361">
        <v>0.308452</v>
      </c>
      <c r="AK450" s="361">
        <f>+OF!$Q$27</f>
        <v>0.44227446940604204</v>
      </c>
      <c r="AL450" s="362">
        <f t="shared" si="429"/>
        <v>442.27446940604204</v>
      </c>
      <c r="AM450" s="362">
        <f>+AJ450/Caudales!$X$7*'DISTRIBUCION DE CAUDALES'!AL450</f>
        <v>10.00127890422003</v>
      </c>
      <c r="AN450" s="361">
        <f>+Caudales!$U$13*1000</f>
        <v>127.07822580645158</v>
      </c>
      <c r="AO450" s="361">
        <f>+AJ450/Caudales!$X$7*'DISTRIBUCION DE CAUDALES'!AN450</f>
        <v>2.8736562177116047</v>
      </c>
      <c r="AP450" s="361">
        <f t="shared" si="430"/>
        <v>7.1276226865084249</v>
      </c>
      <c r="AQ450" s="355">
        <f t="shared" si="418"/>
        <v>9.986233765331141</v>
      </c>
      <c r="AR450" s="355"/>
      <c r="AS450" s="356">
        <f t="shared" si="419"/>
        <v>1.5045138888888887E-2</v>
      </c>
      <c r="AT450" s="357">
        <f>+AS450</f>
        <v>1.5045138888888887E-2</v>
      </c>
      <c r="AU450" s="358">
        <f t="shared" si="420"/>
        <v>9.9711886264422525</v>
      </c>
      <c r="AV450" s="361" t="str">
        <f t="shared" si="421"/>
        <v>La Fuente SI tiene sufiencie oferta para usuarios futuros</v>
      </c>
    </row>
    <row r="451" spans="1:48" s="348" customFormat="1" x14ac:dyDescent="0.2">
      <c r="A451" s="361"/>
      <c r="B451" s="361">
        <v>258</v>
      </c>
      <c r="C451" s="361" t="s">
        <v>1243</v>
      </c>
      <c r="D451" s="361" t="s">
        <v>1244</v>
      </c>
      <c r="E451" s="361" t="s">
        <v>58</v>
      </c>
      <c r="F451" s="361" t="s">
        <v>58</v>
      </c>
      <c r="G451" s="361">
        <v>1.4E-2</v>
      </c>
      <c r="H451" s="350" t="s">
        <v>1226</v>
      </c>
      <c r="I451" s="351" t="s">
        <v>1168</v>
      </c>
      <c r="J451" s="352"/>
      <c r="K451" s="353"/>
      <c r="L451" s="361">
        <v>4986705.8114999998</v>
      </c>
      <c r="M451" s="361">
        <v>2286991.3128</v>
      </c>
      <c r="N451" s="361">
        <v>1647.21</v>
      </c>
      <c r="O451" s="361">
        <v>0</v>
      </c>
      <c r="P451" s="361">
        <v>0</v>
      </c>
      <c r="Q451" s="361">
        <v>0</v>
      </c>
      <c r="R451" s="361">
        <v>0</v>
      </c>
      <c r="S451" s="361">
        <v>0</v>
      </c>
      <c r="T451" s="361">
        <v>0</v>
      </c>
      <c r="U451" s="361">
        <v>0</v>
      </c>
      <c r="V451" s="361">
        <f t="shared" si="422"/>
        <v>0</v>
      </c>
      <c r="W451" s="361">
        <f t="shared" si="423"/>
        <v>0</v>
      </c>
      <c r="X451" s="361">
        <f t="shared" si="424"/>
        <v>0</v>
      </c>
      <c r="Y451" s="361">
        <f t="shared" si="425"/>
        <v>0</v>
      </c>
      <c r="Z451" s="361">
        <f t="shared" si="426"/>
        <v>0</v>
      </c>
      <c r="AA451" s="361">
        <f t="shared" si="427"/>
        <v>0</v>
      </c>
      <c r="AB451" s="361">
        <f t="shared" si="428"/>
        <v>0</v>
      </c>
      <c r="AC451" s="361" t="s">
        <v>1245</v>
      </c>
      <c r="AD451" s="361">
        <v>3</v>
      </c>
      <c r="AE451" s="361">
        <f t="shared" si="403"/>
        <v>0.30000000000000004</v>
      </c>
      <c r="AF451" s="361">
        <v>5</v>
      </c>
      <c r="AG451" s="361">
        <v>3</v>
      </c>
      <c r="AH451" s="361">
        <f t="shared" si="404"/>
        <v>1.3970486111111111E-2</v>
      </c>
      <c r="AI451" s="361">
        <f t="shared" si="405"/>
        <v>0.31397048611111117</v>
      </c>
      <c r="AJ451" s="361">
        <v>0.48044999999999999</v>
      </c>
      <c r="AK451" s="361">
        <f>+OF!$Q$27</f>
        <v>0.44227446940604204</v>
      </c>
      <c r="AL451" s="362">
        <f t="shared" si="429"/>
        <v>442.27446940604204</v>
      </c>
      <c r="AM451" s="362">
        <f>+AJ451/Caudales!$X$7*'DISTRIBUCION DE CAUDALES'!AL451</f>
        <v>15.578159485211682</v>
      </c>
      <c r="AN451" s="361">
        <f>+Caudales!$U$13*1000</f>
        <v>127.07822580645158</v>
      </c>
      <c r="AO451" s="361">
        <f>+AJ451/Caudales!$X$7*'DISTRIBUCION DE CAUDALES'!AN451</f>
        <v>4.4760550419499321</v>
      </c>
      <c r="AP451" s="361">
        <f t="shared" si="430"/>
        <v>11.10210444326175</v>
      </c>
      <c r="AQ451" s="355">
        <f t="shared" si="418"/>
        <v>15.564159485211682</v>
      </c>
      <c r="AR451" s="355"/>
      <c r="AS451" s="356">
        <f t="shared" si="419"/>
        <v>1.4E-2</v>
      </c>
      <c r="AT451" s="357">
        <f>+AS451+AT439</f>
        <v>3.8574725694444445</v>
      </c>
      <c r="AU451" s="358">
        <f t="shared" si="420"/>
        <v>11.706686915767238</v>
      </c>
      <c r="AV451" s="361" t="str">
        <f t="shared" si="421"/>
        <v>La Fuente SI tiene sufiencie oferta para usuarios futuros</v>
      </c>
    </row>
    <row r="452" spans="1:48" s="348" customFormat="1" x14ac:dyDescent="0.2">
      <c r="A452" s="361"/>
      <c r="B452" s="361">
        <v>259</v>
      </c>
      <c r="C452" s="361" t="s">
        <v>1246</v>
      </c>
      <c r="D452" s="361" t="s">
        <v>1247</v>
      </c>
      <c r="E452" s="361" t="s">
        <v>1248</v>
      </c>
      <c r="F452" s="361" t="s">
        <v>116</v>
      </c>
      <c r="G452" s="361">
        <v>0</v>
      </c>
      <c r="H452" s="350" t="s">
        <v>1249</v>
      </c>
      <c r="I452" s="351" t="s">
        <v>1168</v>
      </c>
      <c r="J452" s="352"/>
      <c r="K452" s="353"/>
      <c r="L452" s="361">
        <v>4987393.8068000004</v>
      </c>
      <c r="M452" s="361">
        <v>2287115.7781000002</v>
      </c>
      <c r="N452" s="361">
        <v>1578</v>
      </c>
      <c r="O452" s="361">
        <v>0</v>
      </c>
      <c r="P452" s="361">
        <v>0</v>
      </c>
      <c r="Q452" s="361">
        <v>0</v>
      </c>
      <c r="R452" s="361">
        <v>0</v>
      </c>
      <c r="S452" s="361">
        <v>0</v>
      </c>
      <c r="T452" s="361">
        <v>0</v>
      </c>
      <c r="U452" s="361">
        <v>0</v>
      </c>
      <c r="V452" s="361">
        <f t="shared" si="422"/>
        <v>0</v>
      </c>
      <c r="W452" s="361">
        <f t="shared" si="423"/>
        <v>0</v>
      </c>
      <c r="X452" s="361">
        <f t="shared" si="424"/>
        <v>0</v>
      </c>
      <c r="Y452" s="361">
        <f t="shared" si="425"/>
        <v>0</v>
      </c>
      <c r="Z452" s="361">
        <f t="shared" si="426"/>
        <v>0</v>
      </c>
      <c r="AA452" s="361">
        <f t="shared" si="427"/>
        <v>0</v>
      </c>
      <c r="AB452" s="361">
        <f t="shared" si="428"/>
        <v>0</v>
      </c>
      <c r="AC452" s="361" t="s">
        <v>262</v>
      </c>
      <c r="AD452" s="361">
        <v>0</v>
      </c>
      <c r="AE452" s="361">
        <f t="shared" si="403"/>
        <v>0</v>
      </c>
      <c r="AF452" s="361">
        <v>5</v>
      </c>
      <c r="AG452" s="361">
        <v>2</v>
      </c>
      <c r="AH452" s="361">
        <f t="shared" si="404"/>
        <v>1.2895833333333332E-2</v>
      </c>
      <c r="AI452" s="361">
        <f t="shared" si="405"/>
        <v>1.2895833333333332E-2</v>
      </c>
      <c r="AJ452" s="361">
        <v>0.39801199999999998</v>
      </c>
      <c r="AK452" s="361">
        <f>+OF!$Q$27</f>
        <v>0.44227446940604204</v>
      </c>
      <c r="AL452" s="362">
        <f t="shared" si="429"/>
        <v>442.27446940604204</v>
      </c>
      <c r="AM452" s="362">
        <f>+AJ452/Caudales!$X$7*'DISTRIBUCION DE CAUDALES'!AL452</f>
        <v>12.905181419560977</v>
      </c>
      <c r="AN452" s="361">
        <f>+Caudales!$U$13*1000</f>
        <v>127.07822580645158</v>
      </c>
      <c r="AO452" s="361">
        <f>+AJ452/Caudales!$X$7*'DISTRIBUCION DE CAUDALES'!AN452</f>
        <v>3.7080312610189958</v>
      </c>
      <c r="AP452" s="361">
        <f t="shared" si="430"/>
        <v>9.1971501585419801</v>
      </c>
      <c r="AQ452" s="355">
        <f t="shared" si="418"/>
        <v>12.892285586227644</v>
      </c>
      <c r="AR452" s="355"/>
      <c r="AS452" s="356">
        <f t="shared" si="419"/>
        <v>1.2895833333333332E-2</v>
      </c>
      <c r="AT452" s="357">
        <f>+AS452+AT472</f>
        <v>1.0612916666666667</v>
      </c>
      <c r="AU452" s="358">
        <f t="shared" si="420"/>
        <v>11.830993919560976</v>
      </c>
      <c r="AV452" s="361" t="str">
        <f t="shared" si="421"/>
        <v>La Fuente SI tiene sufiencie oferta para usuarios futuros</v>
      </c>
    </row>
    <row r="453" spans="1:48" s="348" customFormat="1" x14ac:dyDescent="0.2">
      <c r="A453" s="361"/>
      <c r="B453" s="361">
        <v>260</v>
      </c>
      <c r="C453" s="361" t="s">
        <v>1250</v>
      </c>
      <c r="D453" s="361" t="s">
        <v>1251</v>
      </c>
      <c r="E453" s="361" t="s">
        <v>1252</v>
      </c>
      <c r="F453" s="361" t="s">
        <v>116</v>
      </c>
      <c r="G453" s="361">
        <v>0</v>
      </c>
      <c r="H453" s="350" t="s">
        <v>1249</v>
      </c>
      <c r="I453" s="351" t="s">
        <v>1168</v>
      </c>
      <c r="J453" s="352"/>
      <c r="K453" s="353"/>
      <c r="L453" s="361">
        <v>4987393.8068000004</v>
      </c>
      <c r="M453" s="361">
        <v>2287115.7781000002</v>
      </c>
      <c r="N453" s="361">
        <v>1578</v>
      </c>
      <c r="O453" s="361">
        <v>0</v>
      </c>
      <c r="P453" s="361">
        <v>0</v>
      </c>
      <c r="Q453" s="361">
        <v>0</v>
      </c>
      <c r="R453" s="361">
        <v>0</v>
      </c>
      <c r="S453" s="361">
        <v>0</v>
      </c>
      <c r="T453" s="361">
        <v>0</v>
      </c>
      <c r="U453" s="361">
        <v>0</v>
      </c>
      <c r="V453" s="361">
        <f t="shared" si="422"/>
        <v>0</v>
      </c>
      <c r="W453" s="361">
        <f t="shared" si="423"/>
        <v>0</v>
      </c>
      <c r="X453" s="361">
        <f t="shared" si="424"/>
        <v>0</v>
      </c>
      <c r="Y453" s="361">
        <f t="shared" si="425"/>
        <v>0</v>
      </c>
      <c r="Z453" s="361">
        <f t="shared" si="426"/>
        <v>0</v>
      </c>
      <c r="AA453" s="361">
        <f t="shared" si="427"/>
        <v>0</v>
      </c>
      <c r="AB453" s="361">
        <f t="shared" si="428"/>
        <v>0</v>
      </c>
      <c r="AC453" s="361" t="s">
        <v>262</v>
      </c>
      <c r="AD453" s="361">
        <v>0.1</v>
      </c>
      <c r="AE453" s="361">
        <f t="shared" si="403"/>
        <v>1.0000000000000002E-2</v>
      </c>
      <c r="AF453" s="361">
        <v>3</v>
      </c>
      <c r="AG453" s="361">
        <v>2</v>
      </c>
      <c r="AH453" s="361">
        <f t="shared" si="404"/>
        <v>8.5972222222222214E-3</v>
      </c>
      <c r="AI453" s="361">
        <f t="shared" si="405"/>
        <v>1.8597222222222223E-2</v>
      </c>
      <c r="AJ453" s="361">
        <v>0.39801199999999998</v>
      </c>
      <c r="AK453" s="361">
        <f>+OF!$Q$27</f>
        <v>0.44227446940604204</v>
      </c>
      <c r="AL453" s="362">
        <f t="shared" si="429"/>
        <v>442.27446940604204</v>
      </c>
      <c r="AM453" s="362">
        <f>+AJ453/Caudales!$X$7*'DISTRIBUCION DE CAUDALES'!AL453</f>
        <v>12.905181419560977</v>
      </c>
      <c r="AN453" s="361">
        <f>+Caudales!$U$13*1000</f>
        <v>127.07822580645158</v>
      </c>
      <c r="AO453" s="361">
        <f>+AJ453/Caudales!$X$7*'DISTRIBUCION DE CAUDALES'!AN453</f>
        <v>3.7080312610189958</v>
      </c>
      <c r="AP453" s="361">
        <f t="shared" si="430"/>
        <v>9.1971501585419801</v>
      </c>
      <c r="AQ453" s="355">
        <f t="shared" ref="AQ453:AQ484" si="431">+AM453-AS453</f>
        <v>12.886584197338754</v>
      </c>
      <c r="AR453" s="355"/>
      <c r="AS453" s="356">
        <f t="shared" ref="AS453:AS484" si="432">IF(G453=0,AI453,IF(AI453&lt;G453,AI453,G453))</f>
        <v>1.8597222222222223E-2</v>
      </c>
      <c r="AT453" s="357">
        <f>+AS453+AT452</f>
        <v>1.0798888888888889</v>
      </c>
      <c r="AU453" s="358">
        <f t="shared" ref="AU453:AU484" si="433">+AQ453-AT453</f>
        <v>11.806695308449866</v>
      </c>
      <c r="AV453" s="361" t="str">
        <f t="shared" ref="AV453:AV484" si="434">IF(AU453&gt;AP453,"La Fuente SI tiene sufiencie oferta para usuarios futuros", "La Fuente NO tiene sufiencie oferta para usuarios futuros")</f>
        <v>La Fuente SI tiene sufiencie oferta para usuarios futuros</v>
      </c>
    </row>
    <row r="454" spans="1:48" s="348" customFormat="1" x14ac:dyDescent="0.2">
      <c r="A454" s="361"/>
      <c r="B454" s="361">
        <v>261</v>
      </c>
      <c r="C454" s="361" t="s">
        <v>1253</v>
      </c>
      <c r="D454" s="361" t="s">
        <v>1254</v>
      </c>
      <c r="E454" s="361" t="s">
        <v>1255</v>
      </c>
      <c r="F454" s="361" t="s">
        <v>116</v>
      </c>
      <c r="G454" s="361">
        <v>0</v>
      </c>
      <c r="H454" s="350" t="s">
        <v>1249</v>
      </c>
      <c r="I454" s="351" t="s">
        <v>1168</v>
      </c>
      <c r="J454" s="352"/>
      <c r="K454" s="353"/>
      <c r="L454" s="361">
        <v>4987463.4320999999</v>
      </c>
      <c r="M454" s="361">
        <v>2286510.1949999998</v>
      </c>
      <c r="N454" s="361">
        <v>1560</v>
      </c>
      <c r="O454" s="361">
        <v>0</v>
      </c>
      <c r="P454" s="361">
        <v>0</v>
      </c>
      <c r="Q454" s="361">
        <v>0</v>
      </c>
      <c r="R454" s="361">
        <v>0</v>
      </c>
      <c r="S454" s="361">
        <v>0</v>
      </c>
      <c r="T454" s="361">
        <v>0</v>
      </c>
      <c r="U454" s="361">
        <v>0</v>
      </c>
      <c r="V454" s="361">
        <f t="shared" si="422"/>
        <v>0</v>
      </c>
      <c r="W454" s="361">
        <f t="shared" si="423"/>
        <v>0</v>
      </c>
      <c r="X454" s="361">
        <f t="shared" si="424"/>
        <v>0</v>
      </c>
      <c r="Y454" s="361">
        <f t="shared" si="425"/>
        <v>0</v>
      </c>
      <c r="Z454" s="361">
        <f t="shared" si="426"/>
        <v>0</v>
      </c>
      <c r="AA454" s="361">
        <f t="shared" si="427"/>
        <v>0</v>
      </c>
      <c r="AB454" s="361">
        <f t="shared" si="428"/>
        <v>0</v>
      </c>
      <c r="AC454" s="361" t="s">
        <v>262</v>
      </c>
      <c r="AD454" s="361">
        <v>0.13</v>
      </c>
      <c r="AE454" s="361">
        <f t="shared" si="403"/>
        <v>1.3000000000000001E-2</v>
      </c>
      <c r="AF454" s="361">
        <v>5</v>
      </c>
      <c r="AG454" s="361">
        <v>0</v>
      </c>
      <c r="AH454" s="361">
        <f t="shared" si="404"/>
        <v>1.0746527777777778E-2</v>
      </c>
      <c r="AI454" s="361">
        <f t="shared" si="405"/>
        <v>2.374652777777778E-2</v>
      </c>
      <c r="AJ454" s="361">
        <v>1.0806180000000001</v>
      </c>
      <c r="AK454" s="361">
        <f>+OF!$Q$27</f>
        <v>0.44227446940604204</v>
      </c>
      <c r="AL454" s="362">
        <f t="shared" si="429"/>
        <v>442.27446940604204</v>
      </c>
      <c r="AM454" s="362">
        <f>+AJ454/Caudales!$X$7*'DISTRIBUCION DE CAUDALES'!AL454</f>
        <v>35.038067533750606</v>
      </c>
      <c r="AN454" s="361">
        <f>+Caudales!$U$13*1000</f>
        <v>127.07822580645158</v>
      </c>
      <c r="AO454" s="361">
        <f>+AJ454/Caudales!$X$7*'DISTRIBUCION DE CAUDALES'!AN454</f>
        <v>10.06744853225487</v>
      </c>
      <c r="AP454" s="361">
        <f t="shared" si="430"/>
        <v>24.970619001495734</v>
      </c>
      <c r="AQ454" s="355">
        <f t="shared" si="431"/>
        <v>35.014321005972832</v>
      </c>
      <c r="AR454" s="355"/>
      <c r="AS454" s="356">
        <f t="shared" si="432"/>
        <v>2.374652777777778E-2</v>
      </c>
      <c r="AT454" s="357">
        <f>+AS454+AT450</f>
        <v>3.8791666666666669E-2</v>
      </c>
      <c r="AU454" s="358">
        <f t="shared" si="433"/>
        <v>34.975529339306163</v>
      </c>
      <c r="AV454" s="361" t="str">
        <f t="shared" si="434"/>
        <v>La Fuente SI tiene sufiencie oferta para usuarios futuros</v>
      </c>
    </row>
    <row r="455" spans="1:48" s="348" customFormat="1" x14ac:dyDescent="0.2">
      <c r="A455" s="361"/>
      <c r="B455" s="361">
        <v>262</v>
      </c>
      <c r="C455" s="361" t="s">
        <v>1256</v>
      </c>
      <c r="D455" s="361" t="s">
        <v>1257</v>
      </c>
      <c r="E455" s="361" t="s">
        <v>1258</v>
      </c>
      <c r="F455" s="361" t="s">
        <v>51</v>
      </c>
      <c r="G455" s="361">
        <v>0.11169999999999999</v>
      </c>
      <c r="H455" s="350" t="s">
        <v>1259</v>
      </c>
      <c r="I455" s="351" t="s">
        <v>1168</v>
      </c>
      <c r="J455" s="352"/>
      <c r="K455" s="353"/>
      <c r="L455" s="361">
        <v>4986758.8442000002</v>
      </c>
      <c r="M455" s="361">
        <v>2286839.7798000001</v>
      </c>
      <c r="N455" s="361">
        <v>1614</v>
      </c>
      <c r="O455" s="361">
        <v>0</v>
      </c>
      <c r="P455" s="361">
        <v>0</v>
      </c>
      <c r="Q455" s="361">
        <v>0</v>
      </c>
      <c r="R455" s="361">
        <v>0</v>
      </c>
      <c r="S455" s="361">
        <v>0</v>
      </c>
      <c r="T455" s="361">
        <v>0</v>
      </c>
      <c r="U455" s="361">
        <v>0</v>
      </c>
      <c r="V455" s="361">
        <f t="shared" si="422"/>
        <v>0</v>
      </c>
      <c r="W455" s="361">
        <f t="shared" si="423"/>
        <v>0</v>
      </c>
      <c r="X455" s="361">
        <f t="shared" si="424"/>
        <v>0</v>
      </c>
      <c r="Y455" s="361">
        <f t="shared" si="425"/>
        <v>0</v>
      </c>
      <c r="Z455" s="361">
        <f t="shared" si="426"/>
        <v>0</v>
      </c>
      <c r="AA455" s="361">
        <f t="shared" si="427"/>
        <v>0</v>
      </c>
      <c r="AB455" s="361">
        <f t="shared" si="428"/>
        <v>0</v>
      </c>
      <c r="AC455" s="361" t="s">
        <v>1260</v>
      </c>
      <c r="AD455" s="361">
        <v>9</v>
      </c>
      <c r="AE455" s="361">
        <f t="shared" si="403"/>
        <v>0.9</v>
      </c>
      <c r="AF455" s="361">
        <v>5</v>
      </c>
      <c r="AG455" s="361">
        <v>0</v>
      </c>
      <c r="AH455" s="361">
        <f t="shared" si="404"/>
        <v>1.0746527777777778E-2</v>
      </c>
      <c r="AI455" s="361">
        <f t="shared" si="405"/>
        <v>0.91074652777777776</v>
      </c>
      <c r="AJ455" s="361">
        <v>0.48044999999999999</v>
      </c>
      <c r="AK455" s="361">
        <f>+OF!$Q$27</f>
        <v>0.44227446940604204</v>
      </c>
      <c r="AL455" s="362">
        <f t="shared" si="429"/>
        <v>442.27446940604204</v>
      </c>
      <c r="AM455" s="362">
        <f>+AJ455/Caudales!$X$7*'DISTRIBUCION DE CAUDALES'!AL455</f>
        <v>15.578159485211682</v>
      </c>
      <c r="AN455" s="361">
        <f>+Caudales!$U$13*1000</f>
        <v>127.07822580645158</v>
      </c>
      <c r="AO455" s="361">
        <f>+AJ455/Caudales!$X$7*'DISTRIBUCION DE CAUDALES'!AN455</f>
        <v>4.4760550419499321</v>
      </c>
      <c r="AP455" s="361">
        <f t="shared" si="430"/>
        <v>11.10210444326175</v>
      </c>
      <c r="AQ455" s="355">
        <f t="shared" si="431"/>
        <v>15.466459485211681</v>
      </c>
      <c r="AR455" s="355"/>
      <c r="AS455" s="356">
        <f t="shared" si="432"/>
        <v>0.11169999999999999</v>
      </c>
      <c r="AT455" s="357">
        <f>+AS455+AT446</f>
        <v>2.4455958333333339</v>
      </c>
      <c r="AU455" s="358">
        <f t="shared" si="433"/>
        <v>13.020863651878347</v>
      </c>
      <c r="AV455" s="361" t="str">
        <f t="shared" si="434"/>
        <v>La Fuente SI tiene sufiencie oferta para usuarios futuros</v>
      </c>
    </row>
    <row r="456" spans="1:48" s="348" customFormat="1" x14ac:dyDescent="0.2">
      <c r="A456" s="361"/>
      <c r="B456" s="361">
        <v>263</v>
      </c>
      <c r="C456" s="361" t="s">
        <v>1261</v>
      </c>
      <c r="D456" s="361" t="s">
        <v>1262</v>
      </c>
      <c r="E456" s="361" t="s">
        <v>1263</v>
      </c>
      <c r="F456" s="361" t="s">
        <v>116</v>
      </c>
      <c r="G456" s="361">
        <v>0</v>
      </c>
      <c r="H456" s="350" t="s">
        <v>1249</v>
      </c>
      <c r="I456" s="351" t="s">
        <v>1168</v>
      </c>
      <c r="J456" s="352"/>
      <c r="K456" s="353"/>
      <c r="L456" s="361">
        <v>4987463.4320999999</v>
      </c>
      <c r="M456" s="361">
        <v>2286510.1949999998</v>
      </c>
      <c r="N456" s="361">
        <v>1560</v>
      </c>
      <c r="O456" s="361">
        <v>0</v>
      </c>
      <c r="P456" s="361">
        <v>0</v>
      </c>
      <c r="Q456" s="361">
        <v>0</v>
      </c>
      <c r="R456" s="361">
        <v>0</v>
      </c>
      <c r="S456" s="361">
        <v>0</v>
      </c>
      <c r="T456" s="361">
        <v>0</v>
      </c>
      <c r="U456" s="361">
        <v>0</v>
      </c>
      <c r="V456" s="361">
        <f t="shared" si="422"/>
        <v>0</v>
      </c>
      <c r="W456" s="361">
        <f t="shared" si="423"/>
        <v>0</v>
      </c>
      <c r="X456" s="361">
        <f t="shared" si="424"/>
        <v>0</v>
      </c>
      <c r="Y456" s="361">
        <f t="shared" si="425"/>
        <v>0</v>
      </c>
      <c r="Z456" s="361">
        <f t="shared" si="426"/>
        <v>0</v>
      </c>
      <c r="AA456" s="361">
        <f t="shared" si="427"/>
        <v>0</v>
      </c>
      <c r="AB456" s="361">
        <f t="shared" si="428"/>
        <v>0</v>
      </c>
      <c r="AC456" s="361" t="s">
        <v>186</v>
      </c>
      <c r="AD456" s="361">
        <v>0</v>
      </c>
      <c r="AE456" s="361">
        <f t="shared" si="403"/>
        <v>0</v>
      </c>
      <c r="AF456" s="361">
        <v>5</v>
      </c>
      <c r="AG456" s="361">
        <v>5</v>
      </c>
      <c r="AH456" s="361">
        <f t="shared" si="404"/>
        <v>1.6119791666666668E-2</v>
      </c>
      <c r="AI456" s="361">
        <f t="shared" si="405"/>
        <v>1.6119791666666668E-2</v>
      </c>
      <c r="AJ456" s="361">
        <v>1.0806180000000001</v>
      </c>
      <c r="AK456" s="361">
        <f>+OF!$Q$27</f>
        <v>0.44227446940604204</v>
      </c>
      <c r="AL456" s="362">
        <f t="shared" si="429"/>
        <v>442.27446940604204</v>
      </c>
      <c r="AM456" s="362">
        <f>+AJ456/Caudales!$X$7*'DISTRIBUCION DE CAUDALES'!AL456</f>
        <v>35.038067533750606</v>
      </c>
      <c r="AN456" s="361">
        <f>+Caudales!$U$13*1000</f>
        <v>127.07822580645158</v>
      </c>
      <c r="AO456" s="361">
        <f>+AJ456/Caudales!$X$7*'DISTRIBUCION DE CAUDALES'!AN456</f>
        <v>10.06744853225487</v>
      </c>
      <c r="AP456" s="361">
        <f t="shared" si="430"/>
        <v>24.970619001495734</v>
      </c>
      <c r="AQ456" s="355">
        <f t="shared" si="431"/>
        <v>35.021947742083938</v>
      </c>
      <c r="AR456" s="355"/>
      <c r="AS456" s="356">
        <f t="shared" si="432"/>
        <v>1.6119791666666668E-2</v>
      </c>
      <c r="AT456" s="357">
        <f>+AS456+AT454</f>
        <v>5.4911458333333336E-2</v>
      </c>
      <c r="AU456" s="358">
        <f t="shared" si="433"/>
        <v>34.967036283750602</v>
      </c>
      <c r="AV456" s="361" t="str">
        <f t="shared" si="434"/>
        <v>La Fuente SI tiene sufiencie oferta para usuarios futuros</v>
      </c>
    </row>
    <row r="457" spans="1:48" s="348" customFormat="1" x14ac:dyDescent="0.2">
      <c r="A457" s="361"/>
      <c r="B457" s="361">
        <v>264</v>
      </c>
      <c r="C457" s="361" t="s">
        <v>1264</v>
      </c>
      <c r="D457" s="361" t="s">
        <v>1265</v>
      </c>
      <c r="E457" s="361" t="s">
        <v>1266</v>
      </c>
      <c r="F457" s="361" t="s">
        <v>58</v>
      </c>
      <c r="G457" s="361">
        <v>0</v>
      </c>
      <c r="H457" s="350" t="s">
        <v>1267</v>
      </c>
      <c r="I457" s="351" t="s">
        <v>1168</v>
      </c>
      <c r="J457" s="352"/>
      <c r="K457" s="353"/>
      <c r="L457" s="361">
        <v>4986527.5147000002</v>
      </c>
      <c r="M457" s="361">
        <v>2286291.2425000002</v>
      </c>
      <c r="N457" s="361">
        <v>1597.57</v>
      </c>
      <c r="O457" s="361">
        <v>0</v>
      </c>
      <c r="P457" s="361">
        <v>0</v>
      </c>
      <c r="Q457" s="361">
        <v>0</v>
      </c>
      <c r="R457" s="361">
        <v>0</v>
      </c>
      <c r="S457" s="361">
        <v>0</v>
      </c>
      <c r="T457" s="361">
        <v>0</v>
      </c>
      <c r="U457" s="361">
        <v>0</v>
      </c>
      <c r="V457" s="361">
        <f t="shared" si="422"/>
        <v>0</v>
      </c>
      <c r="W457" s="361">
        <f t="shared" si="423"/>
        <v>0</v>
      </c>
      <c r="X457" s="361">
        <f t="shared" si="424"/>
        <v>0</v>
      </c>
      <c r="Y457" s="361">
        <f t="shared" si="425"/>
        <v>0</v>
      </c>
      <c r="Z457" s="361">
        <f t="shared" si="426"/>
        <v>0</v>
      </c>
      <c r="AA457" s="361">
        <f t="shared" si="427"/>
        <v>0</v>
      </c>
      <c r="AB457" s="361">
        <f t="shared" si="428"/>
        <v>0</v>
      </c>
      <c r="AC457" s="361" t="s">
        <v>1268</v>
      </c>
      <c r="AD457" s="361">
        <v>1.3</v>
      </c>
      <c r="AE457" s="361">
        <f t="shared" si="403"/>
        <v>0.13</v>
      </c>
      <c r="AF457" s="361">
        <v>7</v>
      </c>
      <c r="AG457" s="361">
        <v>0</v>
      </c>
      <c r="AH457" s="361">
        <f t="shared" si="404"/>
        <v>1.5045138888888887E-2</v>
      </c>
      <c r="AI457" s="361">
        <f t="shared" si="405"/>
        <v>0.1450451388888889</v>
      </c>
      <c r="AJ457" s="361">
        <v>0.76379799999999998</v>
      </c>
      <c r="AK457" s="361">
        <f>+OF!$Q$27</f>
        <v>0.44227446940604204</v>
      </c>
      <c r="AL457" s="362">
        <f t="shared" si="429"/>
        <v>442.27446940604204</v>
      </c>
      <c r="AM457" s="362">
        <f>+AJ457/Caudales!$X$7*'DISTRIBUCION DE CAUDALES'!AL457</f>
        <v>24.76546374958</v>
      </c>
      <c r="AN457" s="361">
        <f>+Caudales!$U$13*1000</f>
        <v>127.07822580645158</v>
      </c>
      <c r="AO457" s="361">
        <f>+AJ457/Caudales!$X$7*'DISTRIBUCION DE CAUDALES'!AN457</f>
        <v>7.1158328419841279</v>
      </c>
      <c r="AP457" s="361">
        <f t="shared" si="430"/>
        <v>17.649630907595871</v>
      </c>
      <c r="AQ457" s="355">
        <f t="shared" si="431"/>
        <v>24.620418610691111</v>
      </c>
      <c r="AR457" s="355"/>
      <c r="AS457" s="356">
        <f t="shared" si="432"/>
        <v>0.1450451388888889</v>
      </c>
      <c r="AT457" s="357">
        <f>+AS457+AT449</f>
        <v>0.79610937500000012</v>
      </c>
      <c r="AU457" s="358">
        <f t="shared" si="433"/>
        <v>23.824309235691111</v>
      </c>
      <c r="AV457" s="361" t="str">
        <f t="shared" si="434"/>
        <v>La Fuente SI tiene sufiencie oferta para usuarios futuros</v>
      </c>
    </row>
    <row r="458" spans="1:48" s="348" customFormat="1" x14ac:dyDescent="0.2">
      <c r="A458" s="361"/>
      <c r="B458" s="361">
        <v>265</v>
      </c>
      <c r="C458" s="361" t="s">
        <v>1269</v>
      </c>
      <c r="D458" s="361" t="s">
        <v>419</v>
      </c>
      <c r="E458" s="361" t="s">
        <v>1270</v>
      </c>
      <c r="F458" s="361" t="s">
        <v>539</v>
      </c>
      <c r="G458" s="361">
        <v>0</v>
      </c>
      <c r="H458" s="350" t="s">
        <v>1271</v>
      </c>
      <c r="I458" s="351" t="s">
        <v>1168</v>
      </c>
      <c r="J458" s="352"/>
      <c r="K458" s="353"/>
      <c r="L458" s="361">
        <v>4986150.8097000001</v>
      </c>
      <c r="M458" s="361">
        <v>2286579.6074000001</v>
      </c>
      <c r="N458" s="361">
        <v>1652.7</v>
      </c>
      <c r="O458" s="361">
        <v>0</v>
      </c>
      <c r="P458" s="361">
        <v>0</v>
      </c>
      <c r="Q458" s="361">
        <v>0</v>
      </c>
      <c r="R458" s="361">
        <v>0</v>
      </c>
      <c r="S458" s="361">
        <v>0</v>
      </c>
      <c r="T458" s="361">
        <v>0</v>
      </c>
      <c r="U458" s="361">
        <v>0</v>
      </c>
      <c r="V458" s="361">
        <f t="shared" si="422"/>
        <v>0</v>
      </c>
      <c r="W458" s="361">
        <f t="shared" si="423"/>
        <v>0</v>
      </c>
      <c r="X458" s="361">
        <f t="shared" si="424"/>
        <v>0</v>
      </c>
      <c r="Y458" s="361">
        <f t="shared" si="425"/>
        <v>0</v>
      </c>
      <c r="Z458" s="361">
        <f t="shared" si="426"/>
        <v>0</v>
      </c>
      <c r="AA458" s="361">
        <f t="shared" si="427"/>
        <v>0</v>
      </c>
      <c r="AB458" s="361">
        <f t="shared" si="428"/>
        <v>0</v>
      </c>
      <c r="AC458" s="361" t="s">
        <v>273</v>
      </c>
      <c r="AD458" s="361">
        <v>1</v>
      </c>
      <c r="AE458" s="361">
        <f t="shared" si="403"/>
        <v>0.1</v>
      </c>
      <c r="AF458" s="361">
        <v>5</v>
      </c>
      <c r="AG458" s="361">
        <v>10</v>
      </c>
      <c r="AH458" s="361">
        <f t="shared" si="404"/>
        <v>2.1493055555555557E-2</v>
      </c>
      <c r="AI458" s="361">
        <f t="shared" si="405"/>
        <v>0.12149305555555556</v>
      </c>
      <c r="AJ458" s="361">
        <v>0.76379799999999998</v>
      </c>
      <c r="AK458" s="361">
        <f>+OF!$Q$27</f>
        <v>0.44227446940604204</v>
      </c>
      <c r="AL458" s="362">
        <f t="shared" si="429"/>
        <v>442.27446940604204</v>
      </c>
      <c r="AM458" s="362">
        <f>+AJ458/Caudales!$X$7*'DISTRIBUCION DE CAUDALES'!AL458</f>
        <v>24.76546374958</v>
      </c>
      <c r="AN458" s="361">
        <f>+Caudales!$U$13*1000</f>
        <v>127.07822580645158</v>
      </c>
      <c r="AO458" s="361">
        <f>+AJ458/Caudales!$X$7*'DISTRIBUCION DE CAUDALES'!AN458</f>
        <v>7.1158328419841279</v>
      </c>
      <c r="AP458" s="361">
        <f t="shared" si="430"/>
        <v>17.649630907595871</v>
      </c>
      <c r="AQ458" s="355">
        <f t="shared" si="431"/>
        <v>24.643970694024446</v>
      </c>
      <c r="AR458" s="355"/>
      <c r="AS458" s="356">
        <f t="shared" si="432"/>
        <v>0.12149305555555556</v>
      </c>
      <c r="AT458" s="357">
        <f t="shared" ref="AT458:AT464" si="435">+AS458+AT457</f>
        <v>0.91760243055555568</v>
      </c>
      <c r="AU458" s="358">
        <f t="shared" si="433"/>
        <v>23.726368263468892</v>
      </c>
      <c r="AV458" s="361" t="str">
        <f t="shared" si="434"/>
        <v>La Fuente SI tiene sufiencie oferta para usuarios futuros</v>
      </c>
    </row>
    <row r="459" spans="1:48" s="348" customFormat="1" x14ac:dyDescent="0.2">
      <c r="A459" s="361"/>
      <c r="B459" s="361">
        <v>266</v>
      </c>
      <c r="C459" s="361" t="s">
        <v>1269</v>
      </c>
      <c r="D459" s="361" t="s">
        <v>419</v>
      </c>
      <c r="E459" s="361" t="s">
        <v>1270</v>
      </c>
      <c r="F459" s="361" t="s">
        <v>315</v>
      </c>
      <c r="G459" s="361">
        <v>0</v>
      </c>
      <c r="H459" s="350" t="s">
        <v>928</v>
      </c>
      <c r="I459" s="351" t="s">
        <v>1168</v>
      </c>
      <c r="J459" s="352"/>
      <c r="K459" s="353"/>
      <c r="L459" s="361">
        <v>4986150.8097000001</v>
      </c>
      <c r="M459" s="361">
        <v>2286579.6074000001</v>
      </c>
      <c r="N459" s="361">
        <v>1652.7</v>
      </c>
      <c r="O459" s="361">
        <v>0</v>
      </c>
      <c r="P459" s="361">
        <v>0</v>
      </c>
      <c r="Q459" s="361">
        <v>0</v>
      </c>
      <c r="R459" s="361">
        <v>0</v>
      </c>
      <c r="S459" s="361">
        <v>0</v>
      </c>
      <c r="T459" s="361">
        <v>0</v>
      </c>
      <c r="U459" s="361">
        <v>0</v>
      </c>
      <c r="V459" s="361">
        <f t="shared" si="422"/>
        <v>0</v>
      </c>
      <c r="W459" s="361">
        <f t="shared" si="423"/>
        <v>0</v>
      </c>
      <c r="X459" s="361">
        <f t="shared" si="424"/>
        <v>0</v>
      </c>
      <c r="Y459" s="361">
        <f t="shared" si="425"/>
        <v>0</v>
      </c>
      <c r="Z459" s="361">
        <f t="shared" si="426"/>
        <v>0</v>
      </c>
      <c r="AA459" s="361">
        <f t="shared" si="427"/>
        <v>0</v>
      </c>
      <c r="AB459" s="361">
        <f t="shared" si="428"/>
        <v>0</v>
      </c>
      <c r="AC459" s="361" t="s">
        <v>1272</v>
      </c>
      <c r="AD459" s="361">
        <v>1</v>
      </c>
      <c r="AE459" s="361">
        <f t="shared" si="403"/>
        <v>0.1</v>
      </c>
      <c r="AF459" s="361">
        <v>5</v>
      </c>
      <c r="AG459" s="361">
        <v>10</v>
      </c>
      <c r="AH459" s="361">
        <f t="shared" si="404"/>
        <v>2.1493055555555557E-2</v>
      </c>
      <c r="AI459" s="361">
        <f t="shared" si="405"/>
        <v>0.12149305555555556</v>
      </c>
      <c r="AJ459" s="361">
        <v>0.76379799999999998</v>
      </c>
      <c r="AK459" s="361">
        <f>+OF!$Q$27</f>
        <v>0.44227446940604204</v>
      </c>
      <c r="AL459" s="362">
        <f t="shared" si="429"/>
        <v>442.27446940604204</v>
      </c>
      <c r="AM459" s="362">
        <f>+AJ459/Caudales!$X$7*'DISTRIBUCION DE CAUDALES'!AL459</f>
        <v>24.76546374958</v>
      </c>
      <c r="AN459" s="361">
        <f>+Caudales!$U$13*1000</f>
        <v>127.07822580645158</v>
      </c>
      <c r="AO459" s="361">
        <f>+AJ459/Caudales!$X$7*'DISTRIBUCION DE CAUDALES'!AN459</f>
        <v>7.1158328419841279</v>
      </c>
      <c r="AP459" s="361">
        <f t="shared" si="430"/>
        <v>17.649630907595871</v>
      </c>
      <c r="AQ459" s="355">
        <f t="shared" si="431"/>
        <v>24.643970694024446</v>
      </c>
      <c r="AR459" s="355"/>
      <c r="AS459" s="356">
        <f t="shared" si="432"/>
        <v>0.12149305555555556</v>
      </c>
      <c r="AT459" s="357">
        <f t="shared" si="435"/>
        <v>1.0390954861111112</v>
      </c>
      <c r="AU459" s="358">
        <f t="shared" si="433"/>
        <v>23.604875207913334</v>
      </c>
      <c r="AV459" s="361" t="str">
        <f t="shared" si="434"/>
        <v>La Fuente SI tiene sufiencie oferta para usuarios futuros</v>
      </c>
    </row>
    <row r="460" spans="1:48" s="348" customFormat="1" x14ac:dyDescent="0.2">
      <c r="A460" s="361"/>
      <c r="B460" s="361">
        <v>267</v>
      </c>
      <c r="C460" s="361" t="s">
        <v>1273</v>
      </c>
      <c r="D460" s="361" t="s">
        <v>1274</v>
      </c>
      <c r="E460" s="361" t="s">
        <v>58</v>
      </c>
      <c r="F460" s="361" t="s">
        <v>539</v>
      </c>
      <c r="G460" s="361">
        <v>0</v>
      </c>
      <c r="H460" s="350" t="s">
        <v>1271</v>
      </c>
      <c r="I460" s="351" t="s">
        <v>1168</v>
      </c>
      <c r="J460" s="352"/>
      <c r="K460" s="353"/>
      <c r="L460" s="361">
        <v>4986150.8097000001</v>
      </c>
      <c r="M460" s="361">
        <v>2286579.6074000001</v>
      </c>
      <c r="N460" s="361">
        <v>1652.7</v>
      </c>
      <c r="O460" s="361">
        <v>0</v>
      </c>
      <c r="P460" s="361">
        <v>0</v>
      </c>
      <c r="Q460" s="361">
        <v>0</v>
      </c>
      <c r="R460" s="361">
        <v>0</v>
      </c>
      <c r="S460" s="361">
        <v>0</v>
      </c>
      <c r="T460" s="361">
        <v>0</v>
      </c>
      <c r="U460" s="361">
        <v>0</v>
      </c>
      <c r="V460" s="361">
        <f t="shared" si="422"/>
        <v>0</v>
      </c>
      <c r="W460" s="361">
        <f t="shared" si="423"/>
        <v>0</v>
      </c>
      <c r="X460" s="361">
        <f t="shared" si="424"/>
        <v>0</v>
      </c>
      <c r="Y460" s="361">
        <f t="shared" si="425"/>
        <v>0</v>
      </c>
      <c r="Z460" s="361">
        <f t="shared" si="426"/>
        <v>0</v>
      </c>
      <c r="AA460" s="361">
        <f t="shared" si="427"/>
        <v>0</v>
      </c>
      <c r="AB460" s="361">
        <f t="shared" si="428"/>
        <v>0</v>
      </c>
      <c r="AC460" s="361" t="s">
        <v>1021</v>
      </c>
      <c r="AD460" s="361">
        <v>1</v>
      </c>
      <c r="AE460" s="361">
        <f t="shared" ref="AE460:AE523" si="436">0.1*AD460</f>
        <v>0.1</v>
      </c>
      <c r="AF460" s="361">
        <v>3</v>
      </c>
      <c r="AG460" s="361">
        <v>0</v>
      </c>
      <c r="AH460" s="361">
        <f t="shared" ref="AH460:AH505" si="437">(AF460+(AG460*0.5)  )*185.7/86400</f>
        <v>6.447916666666666E-3</v>
      </c>
      <c r="AI460" s="361">
        <f t="shared" ref="AI460:AI505" si="438">+V460+W460+X460+Y460+Z460+AA460+AB460+AE460+AH460</f>
        <v>0.10644791666666667</v>
      </c>
      <c r="AJ460" s="361">
        <v>0.76379799999999998</v>
      </c>
      <c r="AK460" s="361">
        <f>+OF!$Q$27</f>
        <v>0.44227446940604204</v>
      </c>
      <c r="AL460" s="362">
        <f t="shared" si="429"/>
        <v>442.27446940604204</v>
      </c>
      <c r="AM460" s="362">
        <f>+AJ460/Caudales!$X$7*'DISTRIBUCION DE CAUDALES'!AL460</f>
        <v>24.76546374958</v>
      </c>
      <c r="AN460" s="361">
        <f>+Caudales!$U$13*1000</f>
        <v>127.07822580645158</v>
      </c>
      <c r="AO460" s="361">
        <f>+AJ460/Caudales!$X$7*'DISTRIBUCION DE CAUDALES'!AN460</f>
        <v>7.1158328419841279</v>
      </c>
      <c r="AP460" s="361">
        <f t="shared" si="430"/>
        <v>17.649630907595871</v>
      </c>
      <c r="AQ460" s="355">
        <f t="shared" si="431"/>
        <v>24.659015832913333</v>
      </c>
      <c r="AR460" s="355"/>
      <c r="AS460" s="356">
        <f t="shared" si="432"/>
        <v>0.10644791666666667</v>
      </c>
      <c r="AT460" s="357">
        <f t="shared" si="435"/>
        <v>1.145543402777778</v>
      </c>
      <c r="AU460" s="358">
        <f t="shared" si="433"/>
        <v>23.513472430135554</v>
      </c>
      <c r="AV460" s="361" t="str">
        <f t="shared" si="434"/>
        <v>La Fuente SI tiene sufiencie oferta para usuarios futuros</v>
      </c>
    </row>
    <row r="461" spans="1:48" s="348" customFormat="1" x14ac:dyDescent="0.2">
      <c r="A461" s="361"/>
      <c r="B461" s="361">
        <v>268</v>
      </c>
      <c r="C461" s="361" t="s">
        <v>1269</v>
      </c>
      <c r="D461" s="361" t="s">
        <v>790</v>
      </c>
      <c r="E461" s="361" t="s">
        <v>1275</v>
      </c>
      <c r="F461" s="361" t="s">
        <v>539</v>
      </c>
      <c r="G461" s="361">
        <v>0</v>
      </c>
      <c r="H461" s="350" t="s">
        <v>1271</v>
      </c>
      <c r="I461" s="351" t="s">
        <v>1168</v>
      </c>
      <c r="J461" s="352"/>
      <c r="K461" s="353"/>
      <c r="L461" s="361">
        <v>4986150.8097000001</v>
      </c>
      <c r="M461" s="361">
        <v>2286579.6074000001</v>
      </c>
      <c r="N461" s="361">
        <v>1652.7</v>
      </c>
      <c r="O461" s="361">
        <v>0</v>
      </c>
      <c r="P461" s="361">
        <v>0</v>
      </c>
      <c r="Q461" s="361">
        <v>0</v>
      </c>
      <c r="R461" s="361">
        <v>0</v>
      </c>
      <c r="S461" s="361">
        <v>0</v>
      </c>
      <c r="T461" s="361">
        <v>0</v>
      </c>
      <c r="U461" s="361">
        <v>0</v>
      </c>
      <c r="V461" s="361">
        <f t="shared" si="422"/>
        <v>0</v>
      </c>
      <c r="W461" s="361">
        <f t="shared" si="423"/>
        <v>0</v>
      </c>
      <c r="X461" s="361">
        <f t="shared" si="424"/>
        <v>0</v>
      </c>
      <c r="Y461" s="361">
        <f t="shared" si="425"/>
        <v>0</v>
      </c>
      <c r="Z461" s="361">
        <f t="shared" si="426"/>
        <v>0</v>
      </c>
      <c r="AA461" s="361">
        <f t="shared" si="427"/>
        <v>0</v>
      </c>
      <c r="AB461" s="361">
        <f t="shared" si="428"/>
        <v>0</v>
      </c>
      <c r="AC461" s="361" t="s">
        <v>58</v>
      </c>
      <c r="AD461" s="361">
        <v>0</v>
      </c>
      <c r="AE461" s="361">
        <f t="shared" si="436"/>
        <v>0</v>
      </c>
      <c r="AF461" s="361">
        <v>5</v>
      </c>
      <c r="AG461" s="361">
        <v>10</v>
      </c>
      <c r="AH461" s="361">
        <f t="shared" si="437"/>
        <v>2.1493055555555557E-2</v>
      </c>
      <c r="AI461" s="361">
        <f t="shared" si="438"/>
        <v>2.1493055555555557E-2</v>
      </c>
      <c r="AJ461" s="361">
        <v>0.76379799999999998</v>
      </c>
      <c r="AK461" s="361">
        <f>+OF!$Q$27</f>
        <v>0.44227446940604204</v>
      </c>
      <c r="AL461" s="362">
        <f t="shared" si="429"/>
        <v>442.27446940604204</v>
      </c>
      <c r="AM461" s="362">
        <f>+AJ461/Caudales!$X$7*'DISTRIBUCION DE CAUDALES'!AL461</f>
        <v>24.76546374958</v>
      </c>
      <c r="AN461" s="361">
        <f>+Caudales!$U$13*1000</f>
        <v>127.07822580645158</v>
      </c>
      <c r="AO461" s="361">
        <f>+AJ461/Caudales!$X$7*'DISTRIBUCION DE CAUDALES'!AN461</f>
        <v>7.1158328419841279</v>
      </c>
      <c r="AP461" s="361">
        <f t="shared" si="430"/>
        <v>17.649630907595871</v>
      </c>
      <c r="AQ461" s="355">
        <f t="shared" si="431"/>
        <v>24.743970694024444</v>
      </c>
      <c r="AR461" s="355"/>
      <c r="AS461" s="356">
        <f t="shared" si="432"/>
        <v>2.1493055555555557E-2</v>
      </c>
      <c r="AT461" s="357">
        <f t="shared" si="435"/>
        <v>1.1670364583333335</v>
      </c>
      <c r="AU461" s="358">
        <f t="shared" si="433"/>
        <v>23.576934235691112</v>
      </c>
      <c r="AV461" s="361" t="str">
        <f t="shared" si="434"/>
        <v>La Fuente SI tiene sufiencie oferta para usuarios futuros</v>
      </c>
    </row>
    <row r="462" spans="1:48" s="348" customFormat="1" x14ac:dyDescent="0.2">
      <c r="A462" s="361"/>
      <c r="B462" s="361">
        <v>269</v>
      </c>
      <c r="C462" s="361" t="s">
        <v>1276</v>
      </c>
      <c r="D462" s="361" t="s">
        <v>695</v>
      </c>
      <c r="E462" s="361" t="s">
        <v>1277</v>
      </c>
      <c r="F462" s="361" t="s">
        <v>1278</v>
      </c>
      <c r="G462" s="361">
        <v>0</v>
      </c>
      <c r="H462" s="350" t="s">
        <v>1271</v>
      </c>
      <c r="I462" s="351" t="s">
        <v>1168</v>
      </c>
      <c r="J462" s="352"/>
      <c r="K462" s="353"/>
      <c r="L462" s="361">
        <v>4986142.9041999998</v>
      </c>
      <c r="M462" s="361">
        <v>2286619.9468</v>
      </c>
      <c r="N462" s="361">
        <v>1655</v>
      </c>
      <c r="O462" s="361">
        <v>0</v>
      </c>
      <c r="P462" s="361">
        <v>0</v>
      </c>
      <c r="Q462" s="361">
        <v>0</v>
      </c>
      <c r="R462" s="361">
        <v>0</v>
      </c>
      <c r="S462" s="361">
        <v>0</v>
      </c>
      <c r="T462" s="361">
        <v>0</v>
      </c>
      <c r="U462" s="361">
        <v>0</v>
      </c>
      <c r="V462" s="361">
        <f t="shared" si="422"/>
        <v>0</v>
      </c>
      <c r="W462" s="361">
        <f t="shared" si="423"/>
        <v>0</v>
      </c>
      <c r="X462" s="361">
        <f t="shared" si="424"/>
        <v>0</v>
      </c>
      <c r="Y462" s="361">
        <f t="shared" si="425"/>
        <v>0</v>
      </c>
      <c r="Z462" s="361">
        <f t="shared" si="426"/>
        <v>0</v>
      </c>
      <c r="AA462" s="361">
        <f t="shared" si="427"/>
        <v>0</v>
      </c>
      <c r="AB462" s="361">
        <f t="shared" si="428"/>
        <v>0</v>
      </c>
      <c r="AC462" s="361" t="s">
        <v>1279</v>
      </c>
      <c r="AD462" s="361">
        <v>1</v>
      </c>
      <c r="AE462" s="361">
        <f t="shared" si="436"/>
        <v>0.1</v>
      </c>
      <c r="AF462" s="361">
        <v>3</v>
      </c>
      <c r="AG462" s="361">
        <v>6</v>
      </c>
      <c r="AH462" s="361">
        <f t="shared" si="437"/>
        <v>1.2895833333333332E-2</v>
      </c>
      <c r="AI462" s="361">
        <f t="shared" si="438"/>
        <v>0.11289583333333333</v>
      </c>
      <c r="AJ462" s="361">
        <v>0.76379799999999998</v>
      </c>
      <c r="AK462" s="361">
        <f>+OF!$Q$27</f>
        <v>0.44227446940604204</v>
      </c>
      <c r="AL462" s="362">
        <f t="shared" si="429"/>
        <v>442.27446940604204</v>
      </c>
      <c r="AM462" s="362">
        <f>+AJ462/Caudales!$X$7*'DISTRIBUCION DE CAUDALES'!AL462</f>
        <v>24.76546374958</v>
      </c>
      <c r="AN462" s="361">
        <f>+Caudales!$U$13*1000</f>
        <v>127.07822580645158</v>
      </c>
      <c r="AO462" s="361">
        <f>+AJ462/Caudales!$X$7*'DISTRIBUCION DE CAUDALES'!AN462</f>
        <v>7.1158328419841279</v>
      </c>
      <c r="AP462" s="361">
        <f t="shared" si="430"/>
        <v>17.649630907595871</v>
      </c>
      <c r="AQ462" s="355">
        <f t="shared" si="431"/>
        <v>24.652567916246667</v>
      </c>
      <c r="AR462" s="355"/>
      <c r="AS462" s="356">
        <f t="shared" si="432"/>
        <v>0.11289583333333333</v>
      </c>
      <c r="AT462" s="357">
        <f t="shared" si="435"/>
        <v>1.2799322916666669</v>
      </c>
      <c r="AU462" s="358">
        <f t="shared" si="433"/>
        <v>23.372635624579999</v>
      </c>
      <c r="AV462" s="361" t="str">
        <f t="shared" si="434"/>
        <v>La Fuente SI tiene sufiencie oferta para usuarios futuros</v>
      </c>
    </row>
    <row r="463" spans="1:48" s="348" customFormat="1" x14ac:dyDescent="0.2">
      <c r="A463" s="361"/>
      <c r="B463" s="361">
        <v>270</v>
      </c>
      <c r="C463" s="361" t="s">
        <v>1280</v>
      </c>
      <c r="D463" s="361" t="s">
        <v>695</v>
      </c>
      <c r="E463" s="361" t="s">
        <v>1277</v>
      </c>
      <c r="F463" s="361" t="s">
        <v>1278</v>
      </c>
      <c r="G463" s="361">
        <v>0</v>
      </c>
      <c r="H463" s="350" t="s">
        <v>1271</v>
      </c>
      <c r="I463" s="351" t="s">
        <v>1168</v>
      </c>
      <c r="J463" s="352"/>
      <c r="K463" s="353"/>
      <c r="L463" s="361">
        <v>4986142.9041999998</v>
      </c>
      <c r="M463" s="361">
        <v>2286619.9468</v>
      </c>
      <c r="N463" s="361">
        <v>1655</v>
      </c>
      <c r="O463" s="361">
        <v>0</v>
      </c>
      <c r="P463" s="361">
        <v>0</v>
      </c>
      <c r="Q463" s="361">
        <v>0</v>
      </c>
      <c r="R463" s="361">
        <v>0</v>
      </c>
      <c r="S463" s="361">
        <v>0</v>
      </c>
      <c r="T463" s="361">
        <v>0</v>
      </c>
      <c r="U463" s="361">
        <v>0</v>
      </c>
      <c r="V463" s="361">
        <f t="shared" si="422"/>
        <v>0</v>
      </c>
      <c r="W463" s="361">
        <f t="shared" si="423"/>
        <v>0</v>
      </c>
      <c r="X463" s="361">
        <f t="shared" si="424"/>
        <v>0</v>
      </c>
      <c r="Y463" s="361">
        <f t="shared" si="425"/>
        <v>0</v>
      </c>
      <c r="Z463" s="361">
        <f t="shared" si="426"/>
        <v>0</v>
      </c>
      <c r="AA463" s="361">
        <f t="shared" si="427"/>
        <v>0</v>
      </c>
      <c r="AB463" s="361">
        <f t="shared" si="428"/>
        <v>0</v>
      </c>
      <c r="AC463" s="361" t="s">
        <v>1281</v>
      </c>
      <c r="AD463" s="361">
        <v>1</v>
      </c>
      <c r="AE463" s="361">
        <f t="shared" si="436"/>
        <v>0.1</v>
      </c>
      <c r="AF463" s="361">
        <v>3</v>
      </c>
      <c r="AG463" s="361">
        <v>6</v>
      </c>
      <c r="AH463" s="361">
        <f t="shared" si="437"/>
        <v>1.2895833333333332E-2</v>
      </c>
      <c r="AI463" s="361">
        <f t="shared" si="438"/>
        <v>0.11289583333333333</v>
      </c>
      <c r="AJ463" s="361">
        <v>0.76379799999999998</v>
      </c>
      <c r="AK463" s="361">
        <f>+OF!$Q$27</f>
        <v>0.44227446940604204</v>
      </c>
      <c r="AL463" s="362">
        <f t="shared" si="429"/>
        <v>442.27446940604204</v>
      </c>
      <c r="AM463" s="362">
        <f>+AJ463/Caudales!$X$7*'DISTRIBUCION DE CAUDALES'!AL463</f>
        <v>24.76546374958</v>
      </c>
      <c r="AN463" s="361">
        <f>+Caudales!$U$13*1000</f>
        <v>127.07822580645158</v>
      </c>
      <c r="AO463" s="361">
        <f>+AJ463/Caudales!$X$7*'DISTRIBUCION DE CAUDALES'!AN463</f>
        <v>7.1158328419841279</v>
      </c>
      <c r="AP463" s="361">
        <f t="shared" si="430"/>
        <v>17.649630907595871</v>
      </c>
      <c r="AQ463" s="355">
        <f t="shared" si="431"/>
        <v>24.652567916246667</v>
      </c>
      <c r="AR463" s="355"/>
      <c r="AS463" s="356">
        <f t="shared" si="432"/>
        <v>0.11289583333333333</v>
      </c>
      <c r="AT463" s="357">
        <f t="shared" si="435"/>
        <v>1.3928281250000003</v>
      </c>
      <c r="AU463" s="358">
        <f t="shared" si="433"/>
        <v>23.259739791246666</v>
      </c>
      <c r="AV463" s="361" t="str">
        <f t="shared" si="434"/>
        <v>La Fuente SI tiene sufiencie oferta para usuarios futuros</v>
      </c>
    </row>
    <row r="464" spans="1:48" s="348" customFormat="1" x14ac:dyDescent="0.2">
      <c r="A464" s="361"/>
      <c r="B464" s="361">
        <v>271</v>
      </c>
      <c r="C464" s="361" t="s">
        <v>1282</v>
      </c>
      <c r="D464" s="361" t="s">
        <v>755</v>
      </c>
      <c r="E464" s="361" t="s">
        <v>1283</v>
      </c>
      <c r="F464" s="361" t="s">
        <v>539</v>
      </c>
      <c r="G464" s="361">
        <v>0</v>
      </c>
      <c r="H464" s="350" t="s">
        <v>1271</v>
      </c>
      <c r="I464" s="351" t="s">
        <v>1168</v>
      </c>
      <c r="J464" s="352"/>
      <c r="K464" s="353"/>
      <c r="L464" s="361">
        <v>4986150.8097000001</v>
      </c>
      <c r="M464" s="361">
        <v>2286579.6074000001</v>
      </c>
      <c r="N464" s="361">
        <v>1652.7</v>
      </c>
      <c r="O464" s="361">
        <v>0</v>
      </c>
      <c r="P464" s="361">
        <v>0</v>
      </c>
      <c r="Q464" s="361">
        <v>0</v>
      </c>
      <c r="R464" s="361">
        <v>0</v>
      </c>
      <c r="S464" s="361">
        <v>0</v>
      </c>
      <c r="T464" s="361">
        <v>0</v>
      </c>
      <c r="U464" s="361">
        <v>0</v>
      </c>
      <c r="V464" s="361">
        <f t="shared" si="422"/>
        <v>0</v>
      </c>
      <c r="W464" s="361">
        <f t="shared" si="423"/>
        <v>0</v>
      </c>
      <c r="X464" s="361">
        <f t="shared" si="424"/>
        <v>0</v>
      </c>
      <c r="Y464" s="361">
        <f t="shared" si="425"/>
        <v>0</v>
      </c>
      <c r="Z464" s="361">
        <f t="shared" si="426"/>
        <v>0</v>
      </c>
      <c r="AA464" s="361">
        <f t="shared" si="427"/>
        <v>0</v>
      </c>
      <c r="AB464" s="361">
        <f t="shared" si="428"/>
        <v>0</v>
      </c>
      <c r="AC464" s="361" t="s">
        <v>1284</v>
      </c>
      <c r="AD464" s="361">
        <v>2</v>
      </c>
      <c r="AE464" s="361">
        <f t="shared" si="436"/>
        <v>0.2</v>
      </c>
      <c r="AF464" s="361">
        <v>0</v>
      </c>
      <c r="AG464" s="361">
        <v>6</v>
      </c>
      <c r="AH464" s="361">
        <f t="shared" si="437"/>
        <v>6.447916666666666E-3</v>
      </c>
      <c r="AI464" s="361">
        <f t="shared" si="438"/>
        <v>0.20644791666666668</v>
      </c>
      <c r="AJ464" s="361">
        <v>0.76379799999999998</v>
      </c>
      <c r="AK464" s="361">
        <f>+OF!$Q$27</f>
        <v>0.44227446940604204</v>
      </c>
      <c r="AL464" s="362">
        <f t="shared" si="429"/>
        <v>442.27446940604204</v>
      </c>
      <c r="AM464" s="362">
        <f>+AJ464/Caudales!$X$7*'DISTRIBUCION DE CAUDALES'!AL464</f>
        <v>24.76546374958</v>
      </c>
      <c r="AN464" s="361">
        <f>+Caudales!$U$13*1000</f>
        <v>127.07822580645158</v>
      </c>
      <c r="AO464" s="361">
        <f>+AJ464/Caudales!$X$7*'DISTRIBUCION DE CAUDALES'!AN464</f>
        <v>7.1158328419841279</v>
      </c>
      <c r="AP464" s="361">
        <f t="shared" si="430"/>
        <v>17.649630907595871</v>
      </c>
      <c r="AQ464" s="355">
        <f t="shared" si="431"/>
        <v>24.559015832913335</v>
      </c>
      <c r="AR464" s="355"/>
      <c r="AS464" s="356">
        <f t="shared" si="432"/>
        <v>0.20644791666666668</v>
      </c>
      <c r="AT464" s="357">
        <f t="shared" si="435"/>
        <v>1.5992760416666669</v>
      </c>
      <c r="AU464" s="358">
        <f t="shared" si="433"/>
        <v>22.959739791246669</v>
      </c>
      <c r="AV464" s="361" t="str">
        <f t="shared" si="434"/>
        <v>La Fuente SI tiene sufiencie oferta para usuarios futuros</v>
      </c>
    </row>
    <row r="465" spans="1:48" s="348" customFormat="1" x14ac:dyDescent="0.2">
      <c r="A465" s="361"/>
      <c r="B465" s="361">
        <v>272</v>
      </c>
      <c r="C465" s="361" t="s">
        <v>1285</v>
      </c>
      <c r="D465" s="361" t="s">
        <v>1286</v>
      </c>
      <c r="E465" s="361" t="s">
        <v>1287</v>
      </c>
      <c r="F465" s="361" t="s">
        <v>116</v>
      </c>
      <c r="G465" s="361">
        <v>0</v>
      </c>
      <c r="H465" s="350" t="s">
        <v>1249</v>
      </c>
      <c r="I465" s="351" t="s">
        <v>1168</v>
      </c>
      <c r="J465" s="352"/>
      <c r="K465" s="353"/>
      <c r="L465" s="361">
        <v>4987552.6425000001</v>
      </c>
      <c r="M465" s="361">
        <v>2288494.1425000001</v>
      </c>
      <c r="N465" s="361">
        <v>1679</v>
      </c>
      <c r="O465" s="361">
        <v>0</v>
      </c>
      <c r="P465" s="361">
        <v>0</v>
      </c>
      <c r="Q465" s="361">
        <v>0</v>
      </c>
      <c r="R465" s="361">
        <v>0</v>
      </c>
      <c r="S465" s="361">
        <v>0</v>
      </c>
      <c r="T465" s="361">
        <v>0</v>
      </c>
      <c r="U465" s="361">
        <v>0</v>
      </c>
      <c r="V465" s="361">
        <f t="shared" si="422"/>
        <v>0</v>
      </c>
      <c r="W465" s="361">
        <f t="shared" si="423"/>
        <v>0</v>
      </c>
      <c r="X465" s="361">
        <f t="shared" si="424"/>
        <v>0</v>
      </c>
      <c r="Y465" s="361">
        <f t="shared" si="425"/>
        <v>0</v>
      </c>
      <c r="Z465" s="361">
        <f t="shared" si="426"/>
        <v>0</v>
      </c>
      <c r="AA465" s="361">
        <f t="shared" si="427"/>
        <v>0</v>
      </c>
      <c r="AB465" s="361">
        <f t="shared" si="428"/>
        <v>0</v>
      </c>
      <c r="AC465" s="361" t="s">
        <v>262</v>
      </c>
      <c r="AD465" s="361">
        <v>0.1</v>
      </c>
      <c r="AE465" s="361">
        <f t="shared" si="436"/>
        <v>1.0000000000000002E-2</v>
      </c>
      <c r="AF465" s="361">
        <v>4</v>
      </c>
      <c r="AG465" s="361">
        <v>10</v>
      </c>
      <c r="AH465" s="361">
        <f t="shared" si="437"/>
        <v>1.934375E-2</v>
      </c>
      <c r="AI465" s="361">
        <f t="shared" si="438"/>
        <v>2.9343750000000002E-2</v>
      </c>
      <c r="AJ465" s="361">
        <v>0.282385</v>
      </c>
      <c r="AK465" s="361">
        <f>+OF!$Q$27</f>
        <v>0.44227446940604204</v>
      </c>
      <c r="AL465" s="362">
        <f t="shared" si="429"/>
        <v>442.27446940604204</v>
      </c>
      <c r="AM465" s="362">
        <f>+AJ465/Caudales!$X$7*'DISTRIBUCION DE CAUDALES'!AL465</f>
        <v>9.1560798547850997</v>
      </c>
      <c r="AN465" s="361">
        <f>+Caudales!$U$13*1000</f>
        <v>127.07822580645158</v>
      </c>
      <c r="AO465" s="361">
        <f>+AJ465/Caudales!$X$7*'DISTRIBUCION DE CAUDALES'!AN465</f>
        <v>2.6308061255511119</v>
      </c>
      <c r="AP465" s="361">
        <f t="shared" si="430"/>
        <v>6.5252737292339873</v>
      </c>
      <c r="AQ465" s="355">
        <f t="shared" si="431"/>
        <v>9.126736104785099</v>
      </c>
      <c r="AR465" s="355"/>
      <c r="AS465" s="356">
        <f t="shared" si="432"/>
        <v>2.9343750000000002E-2</v>
      </c>
      <c r="AT465" s="357">
        <f>+AS465</f>
        <v>2.9343750000000002E-2</v>
      </c>
      <c r="AU465" s="358">
        <f t="shared" si="433"/>
        <v>9.0973923547850983</v>
      </c>
      <c r="AV465" s="361" t="str">
        <f t="shared" si="434"/>
        <v>La Fuente SI tiene sufiencie oferta para usuarios futuros</v>
      </c>
    </row>
    <row r="466" spans="1:48" s="348" customFormat="1" x14ac:dyDescent="0.2">
      <c r="A466" s="361"/>
      <c r="B466" s="361">
        <v>273</v>
      </c>
      <c r="C466" s="361" t="s">
        <v>1288</v>
      </c>
      <c r="D466" s="361" t="s">
        <v>119</v>
      </c>
      <c r="E466" s="361" t="s">
        <v>58</v>
      </c>
      <c r="F466" s="361" t="s">
        <v>116</v>
      </c>
      <c r="G466" s="361">
        <v>0</v>
      </c>
      <c r="H466" s="350" t="s">
        <v>1249</v>
      </c>
      <c r="I466" s="351" t="s">
        <v>1168</v>
      </c>
      <c r="J466" s="352"/>
      <c r="K466" s="353"/>
      <c r="L466" s="361">
        <v>4987766.1102</v>
      </c>
      <c r="M466" s="361">
        <v>2286492.5573999998</v>
      </c>
      <c r="N466" s="361">
        <v>1496</v>
      </c>
      <c r="O466" s="361">
        <v>0</v>
      </c>
      <c r="P466" s="361">
        <v>0</v>
      </c>
      <c r="Q466" s="361">
        <v>0</v>
      </c>
      <c r="R466" s="361">
        <v>0</v>
      </c>
      <c r="S466" s="361">
        <v>0</v>
      </c>
      <c r="T466" s="361">
        <v>0</v>
      </c>
      <c r="U466" s="361">
        <v>0</v>
      </c>
      <c r="V466" s="361">
        <f t="shared" si="422"/>
        <v>0</v>
      </c>
      <c r="W466" s="361">
        <f t="shared" si="423"/>
        <v>0</v>
      </c>
      <c r="X466" s="361">
        <f t="shared" si="424"/>
        <v>0</v>
      </c>
      <c r="Y466" s="361">
        <f t="shared" si="425"/>
        <v>0</v>
      </c>
      <c r="Z466" s="361">
        <f t="shared" si="426"/>
        <v>0</v>
      </c>
      <c r="AA466" s="361">
        <f t="shared" si="427"/>
        <v>0</v>
      </c>
      <c r="AB466" s="361">
        <f t="shared" si="428"/>
        <v>0</v>
      </c>
      <c r="AC466" s="361" t="s">
        <v>262</v>
      </c>
      <c r="AD466" s="361">
        <v>0.1</v>
      </c>
      <c r="AE466" s="361">
        <f t="shared" si="436"/>
        <v>1.0000000000000002E-2</v>
      </c>
      <c r="AF466" s="361">
        <v>6</v>
      </c>
      <c r="AG466" s="361">
        <v>15</v>
      </c>
      <c r="AH466" s="361">
        <f t="shared" si="437"/>
        <v>2.9015624999999996E-2</v>
      </c>
      <c r="AI466" s="361">
        <f t="shared" si="438"/>
        <v>3.9015624999999998E-2</v>
      </c>
      <c r="AJ466" s="361">
        <v>1.0806180000000001</v>
      </c>
      <c r="AK466" s="361">
        <f>+OF!$Q$27</f>
        <v>0.44227446940604204</v>
      </c>
      <c r="AL466" s="362">
        <f t="shared" si="429"/>
        <v>442.27446940604204</v>
      </c>
      <c r="AM466" s="362">
        <f>+AJ466/Caudales!$X$7*'DISTRIBUCION DE CAUDALES'!AL466</f>
        <v>35.038067533750606</v>
      </c>
      <c r="AN466" s="361">
        <f>+Caudales!$U$13*1000</f>
        <v>127.07822580645158</v>
      </c>
      <c r="AO466" s="361">
        <f>+AJ466/Caudales!$X$7*'DISTRIBUCION DE CAUDALES'!AN466</f>
        <v>10.06744853225487</v>
      </c>
      <c r="AP466" s="361">
        <f t="shared" si="430"/>
        <v>24.970619001495734</v>
      </c>
      <c r="AQ466" s="355">
        <f t="shared" si="431"/>
        <v>34.999051908750609</v>
      </c>
      <c r="AR466" s="355"/>
      <c r="AS466" s="356">
        <f t="shared" si="432"/>
        <v>3.9015624999999998E-2</v>
      </c>
      <c r="AT466" s="357">
        <f>+AS466+AT456</f>
        <v>9.3927083333333328E-2</v>
      </c>
      <c r="AU466" s="358">
        <f t="shared" si="433"/>
        <v>34.905124825417275</v>
      </c>
      <c r="AV466" s="361" t="str">
        <f t="shared" si="434"/>
        <v>La Fuente SI tiene sufiencie oferta para usuarios futuros</v>
      </c>
    </row>
    <row r="467" spans="1:48" s="348" customFormat="1" x14ac:dyDescent="0.2">
      <c r="A467" s="361"/>
      <c r="B467" s="361">
        <v>274</v>
      </c>
      <c r="C467" s="361" t="s">
        <v>1289</v>
      </c>
      <c r="D467" s="361" t="s">
        <v>1290</v>
      </c>
      <c r="E467" s="361" t="s">
        <v>1291</v>
      </c>
      <c r="F467" s="361" t="s">
        <v>116</v>
      </c>
      <c r="G467" s="361">
        <v>0</v>
      </c>
      <c r="H467" s="350" t="s">
        <v>1249</v>
      </c>
      <c r="I467" s="351" t="s">
        <v>1168</v>
      </c>
      <c r="J467" s="352"/>
      <c r="K467" s="353"/>
      <c r="L467" s="361">
        <v>4987619.4211999997</v>
      </c>
      <c r="M467" s="361">
        <v>2286572.7991999998</v>
      </c>
      <c r="N467" s="361">
        <v>1547</v>
      </c>
      <c r="O467" s="361">
        <v>0</v>
      </c>
      <c r="P467" s="361">
        <v>0</v>
      </c>
      <c r="Q467" s="361">
        <v>0</v>
      </c>
      <c r="R467" s="361">
        <v>0</v>
      </c>
      <c r="S467" s="361">
        <v>0</v>
      </c>
      <c r="T467" s="361">
        <v>0</v>
      </c>
      <c r="U467" s="361">
        <v>0</v>
      </c>
      <c r="V467" s="361">
        <f t="shared" si="422"/>
        <v>0</v>
      </c>
      <c r="W467" s="361">
        <f t="shared" si="423"/>
        <v>0</v>
      </c>
      <c r="X467" s="361">
        <f t="shared" si="424"/>
        <v>0</v>
      </c>
      <c r="Y467" s="361">
        <f t="shared" si="425"/>
        <v>0</v>
      </c>
      <c r="Z467" s="361">
        <f t="shared" si="426"/>
        <v>0</v>
      </c>
      <c r="AA467" s="361">
        <f t="shared" si="427"/>
        <v>0</v>
      </c>
      <c r="AB467" s="361">
        <f t="shared" si="428"/>
        <v>0</v>
      </c>
      <c r="AC467" s="361" t="s">
        <v>262</v>
      </c>
      <c r="AD467" s="361">
        <v>0.1</v>
      </c>
      <c r="AE467" s="361">
        <f t="shared" si="436"/>
        <v>1.0000000000000002E-2</v>
      </c>
      <c r="AF467" s="361">
        <v>4</v>
      </c>
      <c r="AG467" s="361">
        <v>3</v>
      </c>
      <c r="AH467" s="361">
        <f t="shared" si="437"/>
        <v>1.1821180555555555E-2</v>
      </c>
      <c r="AI467" s="361">
        <f t="shared" si="438"/>
        <v>2.1821180555555555E-2</v>
      </c>
      <c r="AJ467" s="361">
        <v>1.0806180000000001</v>
      </c>
      <c r="AK467" s="361">
        <f>+OF!$Q$27</f>
        <v>0.44227446940604204</v>
      </c>
      <c r="AL467" s="362">
        <f t="shared" si="429"/>
        <v>442.27446940604204</v>
      </c>
      <c r="AM467" s="362">
        <f>+AJ467/Caudales!$X$7*'DISTRIBUCION DE CAUDALES'!AL467</f>
        <v>35.038067533750606</v>
      </c>
      <c r="AN467" s="361">
        <f>+Caudales!$U$13*1000</f>
        <v>127.07822580645158</v>
      </c>
      <c r="AO467" s="361">
        <f>+AJ467/Caudales!$X$7*'DISTRIBUCION DE CAUDALES'!AN467</f>
        <v>10.06744853225487</v>
      </c>
      <c r="AP467" s="361">
        <f t="shared" si="430"/>
        <v>24.970619001495734</v>
      </c>
      <c r="AQ467" s="355">
        <f t="shared" si="431"/>
        <v>35.016246353195051</v>
      </c>
      <c r="AR467" s="355"/>
      <c r="AS467" s="356">
        <f t="shared" si="432"/>
        <v>2.1821180555555555E-2</v>
      </c>
      <c r="AT467" s="357">
        <f>+AS467+AT466</f>
        <v>0.11574826388888888</v>
      </c>
      <c r="AU467" s="358">
        <f t="shared" si="433"/>
        <v>34.900498089306161</v>
      </c>
      <c r="AV467" s="361" t="str">
        <f t="shared" si="434"/>
        <v>La Fuente SI tiene sufiencie oferta para usuarios futuros</v>
      </c>
    </row>
    <row r="468" spans="1:48" s="348" customFormat="1" x14ac:dyDescent="0.2">
      <c r="A468" s="361"/>
      <c r="B468" s="361">
        <v>276</v>
      </c>
      <c r="C468" s="361" t="s">
        <v>1292</v>
      </c>
      <c r="D468" s="361" t="s">
        <v>1293</v>
      </c>
      <c r="E468" s="361" t="s">
        <v>58</v>
      </c>
      <c r="F468" s="361" t="s">
        <v>116</v>
      </c>
      <c r="G468" s="361">
        <v>0</v>
      </c>
      <c r="H468" s="350" t="s">
        <v>1259</v>
      </c>
      <c r="I468" s="351" t="s">
        <v>1168</v>
      </c>
      <c r="J468" s="352"/>
      <c r="K468" s="353"/>
      <c r="L468" s="361">
        <v>4986758.8442000002</v>
      </c>
      <c r="M468" s="361">
        <v>2286839.7798000001</v>
      </c>
      <c r="N468" s="361">
        <v>1614</v>
      </c>
      <c r="O468" s="361">
        <v>0</v>
      </c>
      <c r="P468" s="361">
        <v>0</v>
      </c>
      <c r="Q468" s="361">
        <v>0</v>
      </c>
      <c r="R468" s="361">
        <v>0</v>
      </c>
      <c r="S468" s="361">
        <v>0</v>
      </c>
      <c r="T468" s="361">
        <v>30</v>
      </c>
      <c r="U468" s="361">
        <v>0</v>
      </c>
      <c r="V468" s="361">
        <f t="shared" si="422"/>
        <v>0</v>
      </c>
      <c r="W468" s="361">
        <f t="shared" si="423"/>
        <v>0</v>
      </c>
      <c r="X468" s="361">
        <f t="shared" si="424"/>
        <v>0</v>
      </c>
      <c r="Y468" s="361">
        <f t="shared" si="425"/>
        <v>0</v>
      </c>
      <c r="Z468" s="361">
        <f t="shared" si="426"/>
        <v>0</v>
      </c>
      <c r="AA468" s="361">
        <f t="shared" si="427"/>
        <v>8.3333333333333328E-4</v>
      </c>
      <c r="AB468" s="361">
        <f t="shared" si="428"/>
        <v>0</v>
      </c>
      <c r="AC468" s="361" t="s">
        <v>957</v>
      </c>
      <c r="AD468" s="361">
        <v>2.5</v>
      </c>
      <c r="AE468" s="361">
        <f t="shared" si="436"/>
        <v>0.25</v>
      </c>
      <c r="AF468" s="361">
        <v>4</v>
      </c>
      <c r="AG468" s="361">
        <v>5</v>
      </c>
      <c r="AH468" s="361">
        <f t="shared" si="437"/>
        <v>1.3970486111111111E-2</v>
      </c>
      <c r="AI468" s="361">
        <f t="shared" si="438"/>
        <v>0.26480381944444448</v>
      </c>
      <c r="AJ468" s="361">
        <v>0.48044999999999999</v>
      </c>
      <c r="AK468" s="361">
        <f>+OF!$Q$27</f>
        <v>0.44227446940604204</v>
      </c>
      <c r="AL468" s="362">
        <f t="shared" si="429"/>
        <v>442.27446940604204</v>
      </c>
      <c r="AM468" s="362">
        <f>+AJ468/Caudales!$X$7*'DISTRIBUCION DE CAUDALES'!AL468</f>
        <v>15.578159485211682</v>
      </c>
      <c r="AN468" s="361">
        <f>+Caudales!$U$13*1000</f>
        <v>127.07822580645158</v>
      </c>
      <c r="AO468" s="361">
        <f>+AJ468/Caudales!$X$7*'DISTRIBUCION DE CAUDALES'!AN468</f>
        <v>4.4760550419499321</v>
      </c>
      <c r="AP468" s="361">
        <f t="shared" si="430"/>
        <v>11.10210444326175</v>
      </c>
      <c r="AQ468" s="355">
        <f t="shared" si="431"/>
        <v>15.313355665767237</v>
      </c>
      <c r="AR468" s="355"/>
      <c r="AS468" s="356">
        <f t="shared" si="432"/>
        <v>0.26480381944444448</v>
      </c>
      <c r="AT468" s="357">
        <f>+AS468+AT455</f>
        <v>2.7103996527777783</v>
      </c>
      <c r="AU468" s="358">
        <f t="shared" si="433"/>
        <v>12.602956012989459</v>
      </c>
      <c r="AV468" s="361" t="str">
        <f t="shared" si="434"/>
        <v>La Fuente SI tiene sufiencie oferta para usuarios futuros</v>
      </c>
    </row>
    <row r="469" spans="1:48" s="348" customFormat="1" x14ac:dyDescent="0.2">
      <c r="A469" s="361"/>
      <c r="B469" s="361">
        <v>277</v>
      </c>
      <c r="C469" s="361" t="s">
        <v>1294</v>
      </c>
      <c r="D469" s="361" t="s">
        <v>1295</v>
      </c>
      <c r="E469" s="361" t="s">
        <v>58</v>
      </c>
      <c r="F469" s="361" t="s">
        <v>116</v>
      </c>
      <c r="G469" s="361">
        <v>0</v>
      </c>
      <c r="H469" s="350" t="s">
        <v>1259</v>
      </c>
      <c r="I469" s="351" t="s">
        <v>1168</v>
      </c>
      <c r="J469" s="352"/>
      <c r="K469" s="353"/>
      <c r="L469" s="361">
        <v>4987010.1276000002</v>
      </c>
      <c r="M469" s="361">
        <v>2286769.7119999998</v>
      </c>
      <c r="N469" s="361">
        <v>1578</v>
      </c>
      <c r="O469" s="361">
        <v>0</v>
      </c>
      <c r="P469" s="361">
        <v>0</v>
      </c>
      <c r="Q469" s="361">
        <v>0</v>
      </c>
      <c r="R469" s="361">
        <v>0</v>
      </c>
      <c r="S469" s="361">
        <v>0</v>
      </c>
      <c r="T469" s="361">
        <v>20</v>
      </c>
      <c r="U469" s="361">
        <v>0</v>
      </c>
      <c r="V469" s="361">
        <f t="shared" si="422"/>
        <v>0</v>
      </c>
      <c r="W469" s="361">
        <f t="shared" si="423"/>
        <v>0</v>
      </c>
      <c r="X469" s="361">
        <f t="shared" si="424"/>
        <v>0</v>
      </c>
      <c r="Y469" s="361">
        <f t="shared" si="425"/>
        <v>0</v>
      </c>
      <c r="Z469" s="361">
        <f t="shared" si="426"/>
        <v>0</v>
      </c>
      <c r="AA469" s="361">
        <f t="shared" si="427"/>
        <v>5.5555555555555556E-4</v>
      </c>
      <c r="AB469" s="361">
        <f t="shared" si="428"/>
        <v>0</v>
      </c>
      <c r="AC469" s="361" t="s">
        <v>1296</v>
      </c>
      <c r="AD469" s="361">
        <v>4</v>
      </c>
      <c r="AE469" s="361">
        <f t="shared" si="436"/>
        <v>0.4</v>
      </c>
      <c r="AF469" s="361">
        <v>4</v>
      </c>
      <c r="AG469" s="361">
        <v>5</v>
      </c>
      <c r="AH469" s="361">
        <f t="shared" si="437"/>
        <v>1.3970486111111111E-2</v>
      </c>
      <c r="AI469" s="361">
        <f t="shared" si="438"/>
        <v>0.41452604166666668</v>
      </c>
      <c r="AJ469" s="361">
        <v>0.48044999999999999</v>
      </c>
      <c r="AK469" s="361">
        <f>+OF!$Q$27</f>
        <v>0.44227446940604204</v>
      </c>
      <c r="AL469" s="362">
        <f t="shared" si="429"/>
        <v>442.27446940604204</v>
      </c>
      <c r="AM469" s="362">
        <f>+AJ469/Caudales!$X$7*'DISTRIBUCION DE CAUDALES'!AL469</f>
        <v>15.578159485211682</v>
      </c>
      <c r="AN469" s="361">
        <f>+Caudales!$U$13*1000</f>
        <v>127.07822580645158</v>
      </c>
      <c r="AO469" s="361">
        <f>+AJ469/Caudales!$X$7*'DISTRIBUCION DE CAUDALES'!AN469</f>
        <v>4.4760550419499321</v>
      </c>
      <c r="AP469" s="361">
        <f t="shared" si="430"/>
        <v>11.10210444326175</v>
      </c>
      <c r="AQ469" s="355">
        <f t="shared" si="431"/>
        <v>15.163633443545015</v>
      </c>
      <c r="AR469" s="355"/>
      <c r="AS469" s="356">
        <f t="shared" si="432"/>
        <v>0.41452604166666668</v>
      </c>
      <c r="AT469" s="357">
        <f>+AS469+AT468</f>
        <v>3.1249256944444448</v>
      </c>
      <c r="AU469" s="358">
        <f t="shared" si="433"/>
        <v>12.038707749100571</v>
      </c>
      <c r="AV469" s="361" t="str">
        <f t="shared" si="434"/>
        <v>La Fuente SI tiene sufiencie oferta para usuarios futuros</v>
      </c>
    </row>
    <row r="470" spans="1:48" s="348" customFormat="1" x14ac:dyDescent="0.2">
      <c r="A470" s="361"/>
      <c r="B470" s="361">
        <v>278</v>
      </c>
      <c r="C470" s="361" t="s">
        <v>1297</v>
      </c>
      <c r="D470" s="361" t="s">
        <v>1298</v>
      </c>
      <c r="E470" s="361" t="s">
        <v>58</v>
      </c>
      <c r="F470" s="361" t="s">
        <v>116</v>
      </c>
      <c r="G470" s="361">
        <v>0</v>
      </c>
      <c r="H470" s="350" t="s">
        <v>1259</v>
      </c>
      <c r="I470" s="351" t="s">
        <v>1168</v>
      </c>
      <c r="J470" s="352"/>
      <c r="K470" s="353"/>
      <c r="L470" s="361">
        <v>4987010.1276000002</v>
      </c>
      <c r="M470" s="361">
        <v>2286769.7119999998</v>
      </c>
      <c r="N470" s="361">
        <v>1578</v>
      </c>
      <c r="O470" s="361">
        <v>0</v>
      </c>
      <c r="P470" s="361">
        <v>0</v>
      </c>
      <c r="Q470" s="361">
        <v>0</v>
      </c>
      <c r="R470" s="361">
        <v>0</v>
      </c>
      <c r="S470" s="361">
        <v>0</v>
      </c>
      <c r="T470" s="361">
        <v>10</v>
      </c>
      <c r="U470" s="361">
        <v>0</v>
      </c>
      <c r="V470" s="361">
        <f t="shared" si="422"/>
        <v>0</v>
      </c>
      <c r="W470" s="361">
        <f t="shared" si="423"/>
        <v>0</v>
      </c>
      <c r="X470" s="361">
        <f t="shared" si="424"/>
        <v>0</v>
      </c>
      <c r="Y470" s="361">
        <f t="shared" si="425"/>
        <v>0</v>
      </c>
      <c r="Z470" s="361">
        <f t="shared" si="426"/>
        <v>0</v>
      </c>
      <c r="AA470" s="361">
        <f t="shared" si="427"/>
        <v>2.7777777777777778E-4</v>
      </c>
      <c r="AB470" s="361">
        <f t="shared" si="428"/>
        <v>0</v>
      </c>
      <c r="AC470" s="361" t="s">
        <v>1299</v>
      </c>
      <c r="AD470" s="361">
        <v>2.5</v>
      </c>
      <c r="AE470" s="361">
        <f t="shared" si="436"/>
        <v>0.25</v>
      </c>
      <c r="AF470" s="361">
        <v>4</v>
      </c>
      <c r="AG470" s="361">
        <v>5</v>
      </c>
      <c r="AH470" s="361">
        <f t="shared" si="437"/>
        <v>1.3970486111111111E-2</v>
      </c>
      <c r="AI470" s="361">
        <f t="shared" si="438"/>
        <v>0.26424826388888889</v>
      </c>
      <c r="AJ470" s="361">
        <v>0.48044999999999999</v>
      </c>
      <c r="AK470" s="361">
        <f>+OF!$Q$27</f>
        <v>0.44227446940604204</v>
      </c>
      <c r="AL470" s="362">
        <f t="shared" si="429"/>
        <v>442.27446940604204</v>
      </c>
      <c r="AM470" s="362">
        <f>+AJ470/Caudales!$X$7*'DISTRIBUCION DE CAUDALES'!AL470</f>
        <v>15.578159485211682</v>
      </c>
      <c r="AN470" s="361">
        <f>+Caudales!$U$13*1000</f>
        <v>127.07822580645158</v>
      </c>
      <c r="AO470" s="361">
        <f>+AJ470/Caudales!$X$7*'DISTRIBUCION DE CAUDALES'!AN470</f>
        <v>4.4760550419499321</v>
      </c>
      <c r="AP470" s="361">
        <f t="shared" si="430"/>
        <v>11.10210444326175</v>
      </c>
      <c r="AQ470" s="355">
        <f t="shared" si="431"/>
        <v>15.313911221322792</v>
      </c>
      <c r="AR470" s="355"/>
      <c r="AS470" s="356">
        <f t="shared" si="432"/>
        <v>0.26424826388888889</v>
      </c>
      <c r="AT470" s="357">
        <f>+AS470+AT469</f>
        <v>3.3891739583333336</v>
      </c>
      <c r="AU470" s="358">
        <f t="shared" si="433"/>
        <v>11.924737262989458</v>
      </c>
      <c r="AV470" s="361" t="str">
        <f t="shared" si="434"/>
        <v>La Fuente SI tiene sufiencie oferta para usuarios futuros</v>
      </c>
    </row>
    <row r="471" spans="1:48" s="348" customFormat="1" x14ac:dyDescent="0.2">
      <c r="A471" s="361"/>
      <c r="B471" s="361">
        <v>319</v>
      </c>
      <c r="C471" s="361" t="s">
        <v>1300</v>
      </c>
      <c r="D471" s="361" t="s">
        <v>1301</v>
      </c>
      <c r="E471" s="361" t="s">
        <v>58</v>
      </c>
      <c r="F471" s="361" t="s">
        <v>116</v>
      </c>
      <c r="G471" s="361">
        <v>0</v>
      </c>
      <c r="H471" s="350" t="s">
        <v>1302</v>
      </c>
      <c r="I471" s="351" t="s">
        <v>1168</v>
      </c>
      <c r="J471" s="352"/>
      <c r="K471" s="353"/>
      <c r="L471" s="361">
        <v>4986842.7553000003</v>
      </c>
      <c r="M471" s="361">
        <v>2287315.7831000001</v>
      </c>
      <c r="N471" s="361">
        <v>1614</v>
      </c>
      <c r="O471" s="361">
        <v>0</v>
      </c>
      <c r="P471" s="361">
        <v>0</v>
      </c>
      <c r="Q471" s="361">
        <v>0</v>
      </c>
      <c r="R471" s="361">
        <v>0</v>
      </c>
      <c r="S471" s="361">
        <v>0</v>
      </c>
      <c r="T471" s="361">
        <v>0</v>
      </c>
      <c r="U471" s="361">
        <v>0</v>
      </c>
      <c r="V471" s="361">
        <f t="shared" si="422"/>
        <v>0</v>
      </c>
      <c r="W471" s="361">
        <f t="shared" si="423"/>
        <v>0</v>
      </c>
      <c r="X471" s="361">
        <f t="shared" si="424"/>
        <v>0</v>
      </c>
      <c r="Y471" s="361">
        <f t="shared" si="425"/>
        <v>0</v>
      </c>
      <c r="Z471" s="361">
        <f t="shared" si="426"/>
        <v>0</v>
      </c>
      <c r="AA471" s="361">
        <f t="shared" si="427"/>
        <v>0</v>
      </c>
      <c r="AB471" s="361">
        <f t="shared" si="428"/>
        <v>0</v>
      </c>
      <c r="AC471" s="361" t="s">
        <v>1303</v>
      </c>
      <c r="AD471" s="361">
        <v>6</v>
      </c>
      <c r="AE471" s="361">
        <f t="shared" si="436"/>
        <v>0.60000000000000009</v>
      </c>
      <c r="AF471" s="361">
        <v>6</v>
      </c>
      <c r="AG471" s="361">
        <v>0</v>
      </c>
      <c r="AH471" s="361">
        <f t="shared" si="437"/>
        <v>1.2895833333333332E-2</v>
      </c>
      <c r="AI471" s="361">
        <f t="shared" si="438"/>
        <v>0.61289583333333342</v>
      </c>
      <c r="AJ471" s="361">
        <v>0.308452</v>
      </c>
      <c r="AK471" s="361">
        <f>+OF!$Q$27</f>
        <v>0.44227446940604204</v>
      </c>
      <c r="AL471" s="362">
        <f t="shared" si="429"/>
        <v>442.27446940604204</v>
      </c>
      <c r="AM471" s="362">
        <f>+AJ471/Caudales!$X$7*'DISTRIBUCION DE CAUDALES'!AL471</f>
        <v>10.00127890422003</v>
      </c>
      <c r="AN471" s="361">
        <f>+Caudales!$U$13*1000</f>
        <v>127.07822580645158</v>
      </c>
      <c r="AO471" s="361">
        <f>+AJ471/Caudales!$X$7*'DISTRIBUCION DE CAUDALES'!AN471</f>
        <v>2.8736562177116047</v>
      </c>
      <c r="AP471" s="361">
        <f t="shared" si="430"/>
        <v>7.1276226865084249</v>
      </c>
      <c r="AQ471" s="355">
        <f t="shared" si="431"/>
        <v>9.3883830708866967</v>
      </c>
      <c r="AR471" s="355"/>
      <c r="AS471" s="356">
        <f t="shared" si="432"/>
        <v>0.61289583333333342</v>
      </c>
      <c r="AT471" s="357">
        <f>+AS471+AT450</f>
        <v>0.62794097222222234</v>
      </c>
      <c r="AU471" s="358">
        <f t="shared" si="433"/>
        <v>8.7604420986644751</v>
      </c>
      <c r="AV471" s="361" t="str">
        <f t="shared" si="434"/>
        <v>La Fuente SI tiene sufiencie oferta para usuarios futuros</v>
      </c>
    </row>
    <row r="472" spans="1:48" s="348" customFormat="1" x14ac:dyDescent="0.2">
      <c r="A472" s="361"/>
      <c r="B472" s="361">
        <v>320</v>
      </c>
      <c r="C472" s="361" t="s">
        <v>1300</v>
      </c>
      <c r="D472" s="361" t="s">
        <v>1304</v>
      </c>
      <c r="E472" s="361" t="s">
        <v>1305</v>
      </c>
      <c r="F472" s="361" t="s">
        <v>51</v>
      </c>
      <c r="G472" s="361">
        <v>0</v>
      </c>
      <c r="H472" s="350" t="s">
        <v>1306</v>
      </c>
      <c r="I472" s="351" t="s">
        <v>1168</v>
      </c>
      <c r="J472" s="352"/>
      <c r="K472" s="353"/>
      <c r="L472" s="361">
        <v>4986842.7553000003</v>
      </c>
      <c r="M472" s="361">
        <v>2287315.7831000001</v>
      </c>
      <c r="N472" s="361">
        <v>1614</v>
      </c>
      <c r="O472" s="361">
        <v>0</v>
      </c>
      <c r="P472" s="361">
        <v>0</v>
      </c>
      <c r="Q472" s="361">
        <v>0</v>
      </c>
      <c r="R472" s="361">
        <v>0</v>
      </c>
      <c r="S472" s="361">
        <v>0</v>
      </c>
      <c r="T472" s="361">
        <v>40</v>
      </c>
      <c r="U472" s="361">
        <v>0</v>
      </c>
      <c r="V472" s="361">
        <f t="shared" si="422"/>
        <v>0</v>
      </c>
      <c r="W472" s="361">
        <f t="shared" si="423"/>
        <v>0</v>
      </c>
      <c r="X472" s="361">
        <f t="shared" si="424"/>
        <v>0</v>
      </c>
      <c r="Y472" s="361">
        <f t="shared" si="425"/>
        <v>0</v>
      </c>
      <c r="Z472" s="361">
        <f t="shared" si="426"/>
        <v>0</v>
      </c>
      <c r="AA472" s="361">
        <f t="shared" si="427"/>
        <v>1.1111111111111111E-3</v>
      </c>
      <c r="AB472" s="361">
        <f t="shared" si="428"/>
        <v>0</v>
      </c>
      <c r="AC472" s="361" t="s">
        <v>1281</v>
      </c>
      <c r="AD472" s="361">
        <v>4</v>
      </c>
      <c r="AE472" s="361">
        <f t="shared" si="436"/>
        <v>0.4</v>
      </c>
      <c r="AF472" s="361">
        <v>4</v>
      </c>
      <c r="AG472" s="361">
        <v>10</v>
      </c>
      <c r="AH472" s="361">
        <f t="shared" si="437"/>
        <v>1.934375E-2</v>
      </c>
      <c r="AI472" s="361">
        <f t="shared" si="438"/>
        <v>0.42045486111111113</v>
      </c>
      <c r="AJ472" s="361">
        <v>0.308452</v>
      </c>
      <c r="AK472" s="361">
        <f>+OF!$Q$27</f>
        <v>0.44227446940604204</v>
      </c>
      <c r="AL472" s="362">
        <f t="shared" si="429"/>
        <v>442.27446940604204</v>
      </c>
      <c r="AM472" s="362">
        <f>+AJ472/Caudales!$X$7*'DISTRIBUCION DE CAUDALES'!AL472</f>
        <v>10.00127890422003</v>
      </c>
      <c r="AN472" s="361">
        <f>+Caudales!$U$13*1000</f>
        <v>127.07822580645158</v>
      </c>
      <c r="AO472" s="361">
        <f>+AJ472/Caudales!$X$7*'DISTRIBUCION DE CAUDALES'!AN472</f>
        <v>2.8736562177116047</v>
      </c>
      <c r="AP472" s="361">
        <f t="shared" si="430"/>
        <v>7.1276226865084249</v>
      </c>
      <c r="AQ472" s="355">
        <f t="shared" si="431"/>
        <v>9.5808240431089189</v>
      </c>
      <c r="AR472" s="355"/>
      <c r="AS472" s="356">
        <f t="shared" si="432"/>
        <v>0.42045486111111113</v>
      </c>
      <c r="AT472" s="357">
        <f>+AS472+AT471</f>
        <v>1.0483958333333334</v>
      </c>
      <c r="AU472" s="358">
        <f t="shared" si="433"/>
        <v>8.5324282097755848</v>
      </c>
      <c r="AV472" s="361" t="str">
        <f t="shared" si="434"/>
        <v>La Fuente SI tiene sufiencie oferta para usuarios futuros</v>
      </c>
    </row>
    <row r="473" spans="1:48" s="348" customFormat="1" x14ac:dyDescent="0.2">
      <c r="A473" s="361"/>
      <c r="B473" s="361">
        <v>321</v>
      </c>
      <c r="C473" s="361" t="s">
        <v>1307</v>
      </c>
      <c r="D473" s="361" t="s">
        <v>384</v>
      </c>
      <c r="E473" s="361" t="s">
        <v>1308</v>
      </c>
      <c r="F473" s="361" t="s">
        <v>116</v>
      </c>
      <c r="G473" s="361">
        <v>0</v>
      </c>
      <c r="H473" s="350" t="s">
        <v>367</v>
      </c>
      <c r="I473" s="351" t="s">
        <v>1168</v>
      </c>
      <c r="J473" s="352"/>
      <c r="K473" s="353"/>
      <c r="L473" s="361">
        <v>4987505.1688000001</v>
      </c>
      <c r="M473" s="361">
        <v>2287331.3352000001</v>
      </c>
      <c r="N473" s="361">
        <v>1553</v>
      </c>
      <c r="O473" s="361">
        <v>0</v>
      </c>
      <c r="P473" s="361">
        <v>0</v>
      </c>
      <c r="Q473" s="361">
        <v>0</v>
      </c>
      <c r="R473" s="361">
        <v>0</v>
      </c>
      <c r="S473" s="361">
        <v>0</v>
      </c>
      <c r="T473" s="361">
        <v>40</v>
      </c>
      <c r="U473" s="361">
        <v>0</v>
      </c>
      <c r="V473" s="361">
        <f t="shared" si="422"/>
        <v>0</v>
      </c>
      <c r="W473" s="361">
        <f t="shared" si="423"/>
        <v>0</v>
      </c>
      <c r="X473" s="361">
        <f t="shared" si="424"/>
        <v>0</v>
      </c>
      <c r="Y473" s="361">
        <f t="shared" si="425"/>
        <v>0</v>
      </c>
      <c r="Z473" s="361">
        <f t="shared" si="426"/>
        <v>0</v>
      </c>
      <c r="AA473" s="361">
        <f t="shared" si="427"/>
        <v>1.1111111111111111E-3</v>
      </c>
      <c r="AB473" s="361">
        <f t="shared" si="428"/>
        <v>0</v>
      </c>
      <c r="AC473" s="361" t="s">
        <v>1309</v>
      </c>
      <c r="AD473" s="361">
        <v>8</v>
      </c>
      <c r="AE473" s="361">
        <f t="shared" si="436"/>
        <v>0.8</v>
      </c>
      <c r="AF473" s="361">
        <v>25</v>
      </c>
      <c r="AG473" s="361">
        <v>10</v>
      </c>
      <c r="AH473" s="361">
        <f t="shared" si="437"/>
        <v>6.4479166666666671E-2</v>
      </c>
      <c r="AI473" s="361">
        <f t="shared" si="438"/>
        <v>0.86559027777777775</v>
      </c>
      <c r="AJ473" s="361">
        <v>0.65773400000000004</v>
      </c>
      <c r="AK473" s="361">
        <f>+OF!$Q$27</f>
        <v>0.44227446940604204</v>
      </c>
      <c r="AL473" s="362">
        <f t="shared" si="429"/>
        <v>442.27446940604204</v>
      </c>
      <c r="AM473" s="362">
        <f>+AJ473/Caudales!$X$7*'DISTRIBUCION DE CAUDALES'!AL473</f>
        <v>21.326433865847061</v>
      </c>
      <c r="AN473" s="361">
        <f>+Caudales!$U$13*1000</f>
        <v>127.07822580645158</v>
      </c>
      <c r="AO473" s="361">
        <f>+AJ473/Caudales!$X$7*'DISTRIBUCION DE CAUDALES'!AN473</f>
        <v>6.1277002538493015</v>
      </c>
      <c r="AP473" s="361">
        <f t="shared" si="430"/>
        <v>15.19873361199776</v>
      </c>
      <c r="AQ473" s="355">
        <f t="shared" si="431"/>
        <v>20.460843588069284</v>
      </c>
      <c r="AR473" s="355"/>
      <c r="AS473" s="356">
        <f t="shared" si="432"/>
        <v>0.86559027777777775</v>
      </c>
      <c r="AT473" s="357">
        <f>+AS473</f>
        <v>0.86559027777777775</v>
      </c>
      <c r="AU473" s="358">
        <f t="shared" si="433"/>
        <v>19.595253310291508</v>
      </c>
      <c r="AV473" s="361" t="str">
        <f t="shared" si="434"/>
        <v>La Fuente SI tiene sufiencie oferta para usuarios futuros</v>
      </c>
    </row>
    <row r="474" spans="1:48" s="348" customFormat="1" x14ac:dyDescent="0.2">
      <c r="A474" s="361"/>
      <c r="B474" s="361">
        <v>322</v>
      </c>
      <c r="C474" s="361" t="s">
        <v>1300</v>
      </c>
      <c r="D474" s="361" t="s">
        <v>75</v>
      </c>
      <c r="E474" s="361" t="s">
        <v>58</v>
      </c>
      <c r="F474" s="361" t="s">
        <v>116</v>
      </c>
      <c r="G474" s="361">
        <v>0</v>
      </c>
      <c r="H474" s="350" t="s">
        <v>1302</v>
      </c>
      <c r="I474" s="351" t="s">
        <v>1168</v>
      </c>
      <c r="J474" s="352"/>
      <c r="K474" s="353"/>
      <c r="L474" s="361">
        <v>4987505.1688000001</v>
      </c>
      <c r="M474" s="361">
        <v>2287331.3352000001</v>
      </c>
      <c r="N474" s="361">
        <v>1553</v>
      </c>
      <c r="O474" s="361">
        <v>0</v>
      </c>
      <c r="P474" s="361">
        <v>0</v>
      </c>
      <c r="Q474" s="361">
        <v>0</v>
      </c>
      <c r="R474" s="361">
        <v>0</v>
      </c>
      <c r="S474" s="361">
        <v>0</v>
      </c>
      <c r="T474" s="361">
        <v>200</v>
      </c>
      <c r="U474" s="361">
        <v>0</v>
      </c>
      <c r="V474" s="361">
        <f t="shared" si="422"/>
        <v>0</v>
      </c>
      <c r="W474" s="361">
        <f t="shared" si="423"/>
        <v>0</v>
      </c>
      <c r="X474" s="361">
        <f t="shared" si="424"/>
        <v>0</v>
      </c>
      <c r="Y474" s="361">
        <f t="shared" si="425"/>
        <v>0</v>
      </c>
      <c r="Z474" s="361">
        <f t="shared" si="426"/>
        <v>0</v>
      </c>
      <c r="AA474" s="361">
        <f t="shared" si="427"/>
        <v>5.5555555555555549E-3</v>
      </c>
      <c r="AB474" s="361">
        <f t="shared" si="428"/>
        <v>0</v>
      </c>
      <c r="AC474" s="361" t="s">
        <v>1310</v>
      </c>
      <c r="AD474" s="361">
        <v>8</v>
      </c>
      <c r="AE474" s="361">
        <f t="shared" si="436"/>
        <v>0.8</v>
      </c>
      <c r="AF474" s="361">
        <v>20</v>
      </c>
      <c r="AG474" s="361">
        <v>30</v>
      </c>
      <c r="AH474" s="361">
        <f t="shared" si="437"/>
        <v>7.5225694444444449E-2</v>
      </c>
      <c r="AI474" s="361">
        <f t="shared" si="438"/>
        <v>0.88078125000000007</v>
      </c>
      <c r="AJ474" s="361">
        <v>0.65773400000000004</v>
      </c>
      <c r="AK474" s="361">
        <f>+OF!$Q$27</f>
        <v>0.44227446940604204</v>
      </c>
      <c r="AL474" s="362">
        <f t="shared" si="429"/>
        <v>442.27446940604204</v>
      </c>
      <c r="AM474" s="362">
        <f>+AJ474/Caudales!$X$7*'DISTRIBUCION DE CAUDALES'!AL474</f>
        <v>21.326433865847061</v>
      </c>
      <c r="AN474" s="361">
        <f>+Caudales!$U$13*1000</f>
        <v>127.07822580645158</v>
      </c>
      <c r="AO474" s="361">
        <f>+AJ474/Caudales!$X$7*'DISTRIBUCION DE CAUDALES'!AN474</f>
        <v>6.1277002538493015</v>
      </c>
      <c r="AP474" s="361">
        <f t="shared" si="430"/>
        <v>15.19873361199776</v>
      </c>
      <c r="AQ474" s="355">
        <f t="shared" si="431"/>
        <v>20.44565261584706</v>
      </c>
      <c r="AR474" s="355"/>
      <c r="AS474" s="356">
        <f t="shared" si="432"/>
        <v>0.88078125000000007</v>
      </c>
      <c r="AT474" s="357">
        <f>+AS474+AT473</f>
        <v>1.7463715277777778</v>
      </c>
      <c r="AU474" s="358">
        <f t="shared" si="433"/>
        <v>18.699281088069281</v>
      </c>
      <c r="AV474" s="361" t="str">
        <f t="shared" si="434"/>
        <v>La Fuente SI tiene sufiencie oferta para usuarios futuros</v>
      </c>
    </row>
    <row r="475" spans="1:48" s="348" customFormat="1" x14ac:dyDescent="0.2">
      <c r="A475" s="361"/>
      <c r="B475" s="361">
        <v>322</v>
      </c>
      <c r="C475" s="361" t="s">
        <v>1300</v>
      </c>
      <c r="D475" s="361" t="s">
        <v>75</v>
      </c>
      <c r="E475" s="361" t="s">
        <v>58</v>
      </c>
      <c r="F475" s="361" t="s">
        <v>116</v>
      </c>
      <c r="G475" s="361">
        <v>0</v>
      </c>
      <c r="H475" s="350" t="s">
        <v>1302</v>
      </c>
      <c r="I475" s="351" t="s">
        <v>1168</v>
      </c>
      <c r="J475" s="352"/>
      <c r="K475" s="353"/>
      <c r="L475" s="361">
        <v>4987505.1688000001</v>
      </c>
      <c r="M475" s="361">
        <v>2287331.3352000001</v>
      </c>
      <c r="N475" s="361">
        <v>1533.29</v>
      </c>
      <c r="O475" s="361">
        <v>0</v>
      </c>
      <c r="P475" s="361">
        <v>0</v>
      </c>
      <c r="Q475" s="361">
        <v>0</v>
      </c>
      <c r="R475" s="361">
        <v>0</v>
      </c>
      <c r="S475" s="361">
        <v>0</v>
      </c>
      <c r="T475" s="361">
        <v>0</v>
      </c>
      <c r="U475" s="361">
        <v>1000</v>
      </c>
      <c r="V475" s="361">
        <f t="shared" si="422"/>
        <v>0</v>
      </c>
      <c r="W475" s="361">
        <f t="shared" si="423"/>
        <v>0</v>
      </c>
      <c r="X475" s="361">
        <f t="shared" si="424"/>
        <v>0</v>
      </c>
      <c r="Y475" s="361">
        <f t="shared" si="425"/>
        <v>0</v>
      </c>
      <c r="Z475" s="361">
        <f t="shared" si="426"/>
        <v>0</v>
      </c>
      <c r="AA475" s="361">
        <f t="shared" si="427"/>
        <v>0</v>
      </c>
      <c r="AB475" s="361">
        <f t="shared" si="428"/>
        <v>2.7777777777777776E-2</v>
      </c>
      <c r="AC475" s="361" t="s">
        <v>1311</v>
      </c>
      <c r="AD475" s="361">
        <v>12</v>
      </c>
      <c r="AE475" s="361">
        <f t="shared" si="436"/>
        <v>1.2000000000000002</v>
      </c>
      <c r="AF475" s="361">
        <v>25</v>
      </c>
      <c r="AG475" s="361">
        <v>40</v>
      </c>
      <c r="AH475" s="361">
        <f t="shared" si="437"/>
        <v>9.6718750000000006E-2</v>
      </c>
      <c r="AI475" s="361">
        <f t="shared" si="438"/>
        <v>1.3244965277777778</v>
      </c>
      <c r="AJ475" s="361">
        <v>0.65773400000000004</v>
      </c>
      <c r="AK475" s="361">
        <f>+OF!$Q$27</f>
        <v>0.44227446940604204</v>
      </c>
      <c r="AL475" s="362">
        <f t="shared" si="429"/>
        <v>442.27446940604204</v>
      </c>
      <c r="AM475" s="362">
        <f>+AJ475/Caudales!$X$7*'DISTRIBUCION DE CAUDALES'!AL475</f>
        <v>21.326433865847061</v>
      </c>
      <c r="AN475" s="361">
        <f>+Caudales!$U$13*1000</f>
        <v>127.07822580645158</v>
      </c>
      <c r="AO475" s="361">
        <f>+AJ475/Caudales!$X$7*'DISTRIBUCION DE CAUDALES'!AN475</f>
        <v>6.1277002538493015</v>
      </c>
      <c r="AP475" s="361">
        <f t="shared" si="430"/>
        <v>15.19873361199776</v>
      </c>
      <c r="AQ475" s="355">
        <f t="shared" si="431"/>
        <v>20.001937338069283</v>
      </c>
      <c r="AR475" s="355"/>
      <c r="AS475" s="356">
        <f t="shared" si="432"/>
        <v>1.3244965277777778</v>
      </c>
      <c r="AT475" s="357">
        <f>+AS475+AT474</f>
        <v>3.0708680555555556</v>
      </c>
      <c r="AU475" s="358">
        <f t="shared" si="433"/>
        <v>16.931069282513725</v>
      </c>
      <c r="AV475" s="361" t="str">
        <f t="shared" si="434"/>
        <v>La Fuente SI tiene sufiencie oferta para usuarios futuros</v>
      </c>
    </row>
    <row r="476" spans="1:48" s="348" customFormat="1" x14ac:dyDescent="0.2">
      <c r="A476" s="361"/>
      <c r="B476" s="361">
        <v>323</v>
      </c>
      <c r="C476" s="361" t="s">
        <v>1312</v>
      </c>
      <c r="D476" s="361" t="s">
        <v>1313</v>
      </c>
      <c r="E476" s="361" t="s">
        <v>1314</v>
      </c>
      <c r="F476" s="361" t="s">
        <v>116</v>
      </c>
      <c r="G476" s="361">
        <v>0</v>
      </c>
      <c r="H476" s="350" t="s">
        <v>1271</v>
      </c>
      <c r="I476" s="351" t="s">
        <v>1168</v>
      </c>
      <c r="J476" s="352"/>
      <c r="K476" s="353"/>
      <c r="L476" s="361">
        <v>4986132.9243999999</v>
      </c>
      <c r="M476" s="361">
        <v>2286624.9637000002</v>
      </c>
      <c r="N476" s="361">
        <v>1655</v>
      </c>
      <c r="O476" s="361">
        <v>0</v>
      </c>
      <c r="P476" s="361">
        <v>0</v>
      </c>
      <c r="Q476" s="361">
        <v>0</v>
      </c>
      <c r="R476" s="361">
        <v>0</v>
      </c>
      <c r="S476" s="361">
        <v>0</v>
      </c>
      <c r="T476" s="361">
        <v>200</v>
      </c>
      <c r="U476" s="361">
        <v>0</v>
      </c>
      <c r="V476" s="361">
        <f t="shared" si="422"/>
        <v>0</v>
      </c>
      <c r="W476" s="361">
        <f t="shared" si="423"/>
        <v>0</v>
      </c>
      <c r="X476" s="361">
        <f t="shared" si="424"/>
        <v>0</v>
      </c>
      <c r="Y476" s="361">
        <f t="shared" si="425"/>
        <v>0</v>
      </c>
      <c r="Z476" s="361">
        <f t="shared" si="426"/>
        <v>0</v>
      </c>
      <c r="AA476" s="361">
        <f t="shared" si="427"/>
        <v>5.5555555555555549E-3</v>
      </c>
      <c r="AB476" s="361">
        <f t="shared" si="428"/>
        <v>0</v>
      </c>
      <c r="AC476" s="361" t="s">
        <v>1315</v>
      </c>
      <c r="AD476" s="361">
        <v>1.5</v>
      </c>
      <c r="AE476" s="361">
        <f t="shared" si="436"/>
        <v>0.15000000000000002</v>
      </c>
      <c r="AF476" s="361">
        <v>2</v>
      </c>
      <c r="AG476" s="361">
        <v>10</v>
      </c>
      <c r="AH476" s="361">
        <f t="shared" si="437"/>
        <v>1.5045138888888887E-2</v>
      </c>
      <c r="AI476" s="361">
        <f t="shared" si="438"/>
        <v>0.17060069444444448</v>
      </c>
      <c r="AJ476" s="361">
        <v>0.76379799999999998</v>
      </c>
      <c r="AK476" s="361">
        <f>+OF!$Q$27</f>
        <v>0.44227446940604204</v>
      </c>
      <c r="AL476" s="362">
        <f t="shared" si="429"/>
        <v>442.27446940604204</v>
      </c>
      <c r="AM476" s="362">
        <f>+AJ476/Caudales!$X$7*'DISTRIBUCION DE CAUDALES'!AL476</f>
        <v>24.76546374958</v>
      </c>
      <c r="AN476" s="361">
        <f>+Caudales!$U$13*1000</f>
        <v>127.07822580645158</v>
      </c>
      <c r="AO476" s="361">
        <f>+AJ476/Caudales!$X$7*'DISTRIBUCION DE CAUDALES'!AN476</f>
        <v>7.1158328419841279</v>
      </c>
      <c r="AP476" s="361">
        <f t="shared" si="430"/>
        <v>17.649630907595871</v>
      </c>
      <c r="AQ476" s="355">
        <f t="shared" si="431"/>
        <v>24.594863055135555</v>
      </c>
      <c r="AR476" s="355"/>
      <c r="AS476" s="356">
        <f t="shared" si="432"/>
        <v>0.17060069444444448</v>
      </c>
      <c r="AT476" s="357">
        <f>+AS476+AT464</f>
        <v>1.7698767361111114</v>
      </c>
      <c r="AU476" s="358">
        <f t="shared" si="433"/>
        <v>22.824986319024443</v>
      </c>
      <c r="AV476" s="361" t="str">
        <f t="shared" si="434"/>
        <v>La Fuente SI tiene sufiencie oferta para usuarios futuros</v>
      </c>
    </row>
    <row r="477" spans="1:48" s="348" customFormat="1" x14ac:dyDescent="0.2">
      <c r="A477" s="361"/>
      <c r="B477" s="361">
        <v>324</v>
      </c>
      <c r="C477" s="361" t="s">
        <v>1312</v>
      </c>
      <c r="D477" s="361" t="s">
        <v>1316</v>
      </c>
      <c r="E477" s="361" t="s">
        <v>58</v>
      </c>
      <c r="F477" s="361" t="s">
        <v>116</v>
      </c>
      <c r="G477" s="361">
        <v>0</v>
      </c>
      <c r="H477" s="350" t="s">
        <v>1271</v>
      </c>
      <c r="I477" s="351" t="s">
        <v>1168</v>
      </c>
      <c r="J477" s="352"/>
      <c r="K477" s="353"/>
      <c r="L477" s="361">
        <v>4986132.9243999999</v>
      </c>
      <c r="M477" s="361">
        <v>2286624.9637000002</v>
      </c>
      <c r="N477" s="361">
        <v>1655</v>
      </c>
      <c r="O477" s="361">
        <v>0</v>
      </c>
      <c r="P477" s="361">
        <v>0</v>
      </c>
      <c r="Q477" s="361">
        <v>0</v>
      </c>
      <c r="R477" s="361">
        <v>0</v>
      </c>
      <c r="S477" s="361">
        <v>0</v>
      </c>
      <c r="T477" s="361">
        <v>0</v>
      </c>
      <c r="U477" s="361">
        <v>0</v>
      </c>
      <c r="V477" s="361">
        <f t="shared" si="422"/>
        <v>0</v>
      </c>
      <c r="W477" s="361">
        <f t="shared" si="423"/>
        <v>0</v>
      </c>
      <c r="X477" s="361">
        <f t="shared" si="424"/>
        <v>0</v>
      </c>
      <c r="Y477" s="361">
        <f t="shared" si="425"/>
        <v>0</v>
      </c>
      <c r="Z477" s="361">
        <f t="shared" si="426"/>
        <v>0</v>
      </c>
      <c r="AA477" s="361">
        <f t="shared" si="427"/>
        <v>0</v>
      </c>
      <c r="AB477" s="361">
        <f t="shared" si="428"/>
        <v>0</v>
      </c>
      <c r="AC477" s="361" t="s">
        <v>1317</v>
      </c>
      <c r="AD477" s="361">
        <v>8</v>
      </c>
      <c r="AE477" s="361">
        <f t="shared" si="436"/>
        <v>0.8</v>
      </c>
      <c r="AF477" s="361">
        <v>0</v>
      </c>
      <c r="AG477" s="361">
        <v>10</v>
      </c>
      <c r="AH477" s="361">
        <f t="shared" si="437"/>
        <v>1.0746527777777778E-2</v>
      </c>
      <c r="AI477" s="361">
        <f t="shared" si="438"/>
        <v>0.81074652777777778</v>
      </c>
      <c r="AJ477" s="361">
        <v>0.76379799999999998</v>
      </c>
      <c r="AK477" s="361">
        <f>+OF!$Q$27</f>
        <v>0.44227446940604204</v>
      </c>
      <c r="AL477" s="362">
        <f t="shared" si="429"/>
        <v>442.27446940604204</v>
      </c>
      <c r="AM477" s="362">
        <f>+AJ477/Caudales!$X$7*'DISTRIBUCION DE CAUDALES'!AL477</f>
        <v>24.76546374958</v>
      </c>
      <c r="AN477" s="361">
        <f>+Caudales!$U$13*1000</f>
        <v>127.07822580645158</v>
      </c>
      <c r="AO477" s="361">
        <f>+AJ477/Caudales!$X$7*'DISTRIBUCION DE CAUDALES'!AN477</f>
        <v>7.1158328419841279</v>
      </c>
      <c r="AP477" s="361">
        <f t="shared" si="430"/>
        <v>17.649630907595871</v>
      </c>
      <c r="AQ477" s="355">
        <f t="shared" si="431"/>
        <v>23.954717221802223</v>
      </c>
      <c r="AR477" s="355"/>
      <c r="AS477" s="356">
        <f t="shared" si="432"/>
        <v>0.81074652777777778</v>
      </c>
      <c r="AT477" s="357">
        <f>+AS477+AT476</f>
        <v>2.5806232638888891</v>
      </c>
      <c r="AU477" s="358">
        <f t="shared" si="433"/>
        <v>21.374093957913335</v>
      </c>
      <c r="AV477" s="361" t="str">
        <f t="shared" si="434"/>
        <v>La Fuente SI tiene sufiencie oferta para usuarios futuros</v>
      </c>
    </row>
    <row r="478" spans="1:48" s="348" customFormat="1" x14ac:dyDescent="0.2">
      <c r="A478" s="361"/>
      <c r="B478" s="361">
        <v>342</v>
      </c>
      <c r="C478" s="361" t="s">
        <v>1318</v>
      </c>
      <c r="D478" s="361" t="s">
        <v>1319</v>
      </c>
      <c r="E478" s="361" t="s">
        <v>58</v>
      </c>
      <c r="F478" s="361" t="s">
        <v>116</v>
      </c>
      <c r="G478" s="361">
        <v>0</v>
      </c>
      <c r="H478" s="350" t="s">
        <v>1320</v>
      </c>
      <c r="I478" s="351" t="s">
        <v>1168</v>
      </c>
      <c r="J478" s="352"/>
      <c r="K478" s="353"/>
      <c r="L478" s="361">
        <v>4987243.8256000001</v>
      </c>
      <c r="M478" s="361">
        <v>2283351.6275999998</v>
      </c>
      <c r="N478" s="361">
        <v>0</v>
      </c>
      <c r="O478" s="361">
        <v>0</v>
      </c>
      <c r="P478" s="361">
        <v>0</v>
      </c>
      <c r="Q478" s="361">
        <v>0</v>
      </c>
      <c r="R478" s="361">
        <v>0</v>
      </c>
      <c r="S478" s="361">
        <v>0</v>
      </c>
      <c r="T478" s="361">
        <v>0</v>
      </c>
      <c r="U478" s="361">
        <v>0</v>
      </c>
      <c r="V478" s="361">
        <f t="shared" si="422"/>
        <v>0</v>
      </c>
      <c r="W478" s="361">
        <f t="shared" si="423"/>
        <v>0</v>
      </c>
      <c r="X478" s="361">
        <f t="shared" si="424"/>
        <v>0</v>
      </c>
      <c r="Y478" s="361">
        <f t="shared" si="425"/>
        <v>0</v>
      </c>
      <c r="Z478" s="361">
        <f t="shared" si="426"/>
        <v>0</v>
      </c>
      <c r="AA478" s="361">
        <f t="shared" si="427"/>
        <v>0</v>
      </c>
      <c r="AB478" s="361">
        <f t="shared" si="428"/>
        <v>0</v>
      </c>
      <c r="AC478" s="361" t="s">
        <v>58</v>
      </c>
      <c r="AD478" s="361">
        <v>0</v>
      </c>
      <c r="AE478" s="361">
        <f t="shared" si="436"/>
        <v>0</v>
      </c>
      <c r="AF478" s="361">
        <v>5</v>
      </c>
      <c r="AG478" s="361">
        <v>15</v>
      </c>
      <c r="AH478" s="361">
        <f t="shared" si="437"/>
        <v>2.6866319444444446E-2</v>
      </c>
      <c r="AI478" s="361">
        <f t="shared" si="438"/>
        <v>2.6866319444444446E-2</v>
      </c>
      <c r="AJ478" s="361">
        <v>0.92088700000000001</v>
      </c>
      <c r="AK478" s="361">
        <f>+OF!$Q$27</f>
        <v>0.44227446940604204</v>
      </c>
      <c r="AL478" s="362">
        <f t="shared" si="429"/>
        <v>442.27446940604204</v>
      </c>
      <c r="AM478" s="362">
        <f>+AJ478/Caudales!$X$7*'DISTRIBUCION DE CAUDALES'!AL478</f>
        <v>29.85893340380504</v>
      </c>
      <c r="AN478" s="361">
        <f>+Caudales!$U$13*1000</f>
        <v>127.07822580645158</v>
      </c>
      <c r="AO478" s="361">
        <f>+AJ478/Caudales!$X$7*'DISTRIBUCION DE CAUDALES'!AN478</f>
        <v>8.5793337483945216</v>
      </c>
      <c r="AP478" s="361">
        <f t="shared" si="430"/>
        <v>21.279599655410518</v>
      </c>
      <c r="AQ478" s="355">
        <f t="shared" si="431"/>
        <v>29.832067084360595</v>
      </c>
      <c r="AR478" s="355"/>
      <c r="AS478" s="356">
        <f t="shared" si="432"/>
        <v>2.6866319444444446E-2</v>
      </c>
      <c r="AT478" s="357">
        <f>+AS478</f>
        <v>2.6866319444444446E-2</v>
      </c>
      <c r="AU478" s="358">
        <f t="shared" si="433"/>
        <v>29.805200764916151</v>
      </c>
      <c r="AV478" s="361" t="str">
        <f t="shared" si="434"/>
        <v>La Fuente SI tiene sufiencie oferta para usuarios futuros</v>
      </c>
    </row>
    <row r="479" spans="1:48" s="348" customFormat="1" x14ac:dyDescent="0.2">
      <c r="A479" s="361"/>
      <c r="B479" s="361">
        <v>348</v>
      </c>
      <c r="C479" s="361" t="s">
        <v>1321</v>
      </c>
      <c r="D479" s="361" t="s">
        <v>1322</v>
      </c>
      <c r="E479" s="361" t="s">
        <v>1323</v>
      </c>
      <c r="F479" s="361" t="s">
        <v>116</v>
      </c>
      <c r="G479" s="361">
        <v>1.9E-2</v>
      </c>
      <c r="H479" s="350" t="s">
        <v>1259</v>
      </c>
      <c r="I479" s="351" t="s">
        <v>1168</v>
      </c>
      <c r="J479" s="352"/>
      <c r="K479" s="353"/>
      <c r="L479" s="361">
        <v>4990036.0926000001</v>
      </c>
      <c r="M479" s="361">
        <v>2292078.3742999998</v>
      </c>
      <c r="N479" s="361">
        <v>1772</v>
      </c>
      <c r="O479" s="361">
        <v>0</v>
      </c>
      <c r="P479" s="361">
        <v>0</v>
      </c>
      <c r="Q479" s="361">
        <v>0</v>
      </c>
      <c r="R479" s="361">
        <v>0</v>
      </c>
      <c r="S479" s="361">
        <v>0</v>
      </c>
      <c r="T479" s="361">
        <v>0</v>
      </c>
      <c r="U479" s="361">
        <v>0</v>
      </c>
      <c r="V479" s="361">
        <f t="shared" si="422"/>
        <v>0</v>
      </c>
      <c r="W479" s="361">
        <f t="shared" si="423"/>
        <v>0</v>
      </c>
      <c r="X479" s="361">
        <f t="shared" si="424"/>
        <v>0</v>
      </c>
      <c r="Y479" s="361">
        <f t="shared" si="425"/>
        <v>0</v>
      </c>
      <c r="Z479" s="361">
        <f t="shared" si="426"/>
        <v>0</v>
      </c>
      <c r="AA479" s="361">
        <f t="shared" si="427"/>
        <v>0</v>
      </c>
      <c r="AB479" s="361">
        <f t="shared" si="428"/>
        <v>0</v>
      </c>
      <c r="AC479" s="361" t="s">
        <v>1324</v>
      </c>
      <c r="AD479" s="361">
        <v>0</v>
      </c>
      <c r="AE479" s="361">
        <f t="shared" si="436"/>
        <v>0</v>
      </c>
      <c r="AF479" s="361">
        <v>3</v>
      </c>
      <c r="AG479" s="361">
        <v>0</v>
      </c>
      <c r="AH479" s="361">
        <f t="shared" si="437"/>
        <v>6.447916666666666E-3</v>
      </c>
      <c r="AI479" s="361">
        <f t="shared" si="438"/>
        <v>6.447916666666666E-3</v>
      </c>
      <c r="AJ479" s="361">
        <v>1.455085</v>
      </c>
      <c r="AK479" s="361">
        <f>+OF!$Q$27</f>
        <v>0.44227446940604204</v>
      </c>
      <c r="AL479" s="362">
        <f t="shared" si="429"/>
        <v>442.27446940604204</v>
      </c>
      <c r="AM479" s="362">
        <f>+AJ479/Caudales!$X$7*'DISTRIBUCION DE CAUDALES'!AL479</f>
        <v>47.179823487437275</v>
      </c>
      <c r="AN479" s="361">
        <f>+Caudales!$U$13*1000</f>
        <v>127.07822580645158</v>
      </c>
      <c r="AO479" s="361">
        <f>+AJ479/Caudales!$X$7*'DISTRIBUCION DE CAUDALES'!AN479</f>
        <v>13.556125612895656</v>
      </c>
      <c r="AP479" s="361">
        <f t="shared" si="430"/>
        <v>33.62369787454162</v>
      </c>
      <c r="AQ479" s="355">
        <f t="shared" si="431"/>
        <v>47.173375570770609</v>
      </c>
      <c r="AR479" s="355"/>
      <c r="AS479" s="356">
        <f t="shared" si="432"/>
        <v>6.447916666666666E-3</v>
      </c>
      <c r="AT479" s="357">
        <f>+AS479+AT432</f>
        <v>0.89418113425925927</v>
      </c>
      <c r="AU479" s="358">
        <f t="shared" si="433"/>
        <v>46.279194436511354</v>
      </c>
      <c r="AV479" s="361" t="str">
        <f t="shared" si="434"/>
        <v>La Fuente SI tiene sufiencie oferta para usuarios futuros</v>
      </c>
    </row>
    <row r="480" spans="1:48" s="348" customFormat="1" x14ac:dyDescent="0.2">
      <c r="A480" s="361"/>
      <c r="B480" s="361">
        <v>350</v>
      </c>
      <c r="C480" s="361" t="s">
        <v>1325</v>
      </c>
      <c r="D480" s="361" t="s">
        <v>1326</v>
      </c>
      <c r="E480" s="361" t="s">
        <v>58</v>
      </c>
      <c r="F480" s="361" t="s">
        <v>51</v>
      </c>
      <c r="G480" s="361">
        <v>1.6E-2</v>
      </c>
      <c r="H480" s="350" t="s">
        <v>1327</v>
      </c>
      <c r="I480" s="351" t="s">
        <v>1168</v>
      </c>
      <c r="J480" s="352"/>
      <c r="K480" s="353"/>
      <c r="L480" s="361">
        <v>4988980.5776000004</v>
      </c>
      <c r="M480" s="361">
        <v>2290924.7592000002</v>
      </c>
      <c r="N480" s="361">
        <v>1692</v>
      </c>
      <c r="O480" s="361">
        <v>0</v>
      </c>
      <c r="P480" s="361">
        <v>0</v>
      </c>
      <c r="Q480" s="361">
        <v>0</v>
      </c>
      <c r="R480" s="361">
        <v>0</v>
      </c>
      <c r="S480" s="361">
        <v>0</v>
      </c>
      <c r="T480" s="361">
        <v>0</v>
      </c>
      <c r="U480" s="361">
        <v>0</v>
      </c>
      <c r="V480" s="361">
        <f t="shared" si="422"/>
        <v>0</v>
      </c>
      <c r="W480" s="361">
        <f t="shared" si="423"/>
        <v>0</v>
      </c>
      <c r="X480" s="361">
        <f t="shared" si="424"/>
        <v>0</v>
      </c>
      <c r="Y480" s="361">
        <f t="shared" si="425"/>
        <v>0</v>
      </c>
      <c r="Z480" s="361">
        <f t="shared" si="426"/>
        <v>0</v>
      </c>
      <c r="AA480" s="361">
        <f t="shared" si="427"/>
        <v>0</v>
      </c>
      <c r="AB480" s="361">
        <f t="shared" si="428"/>
        <v>0</v>
      </c>
      <c r="AC480" s="361" t="s">
        <v>1328</v>
      </c>
      <c r="AD480" s="361">
        <v>2</v>
      </c>
      <c r="AE480" s="361">
        <f t="shared" si="436"/>
        <v>0.2</v>
      </c>
      <c r="AF480" s="361">
        <v>4</v>
      </c>
      <c r="AG480" s="361">
        <v>5</v>
      </c>
      <c r="AH480" s="361">
        <f t="shared" si="437"/>
        <v>1.3970486111111111E-2</v>
      </c>
      <c r="AI480" s="361">
        <f t="shared" si="438"/>
        <v>0.21397048611111114</v>
      </c>
      <c r="AJ480" s="361">
        <v>3.124584</v>
      </c>
      <c r="AK480" s="361">
        <f>+OF!$Q$27</f>
        <v>0.44227446940604204</v>
      </c>
      <c r="AL480" s="362">
        <f t="shared" si="429"/>
        <v>442.27446940604204</v>
      </c>
      <c r="AM480" s="362">
        <f>+AJ480/Caudales!$X$7*'DISTRIBUCION DE CAUDALES'!AL480</f>
        <v>101.31182823798659</v>
      </c>
      <c r="AN480" s="361">
        <f>+Caudales!$U$13*1000</f>
        <v>127.07822580645158</v>
      </c>
      <c r="AO480" s="361">
        <f>+AJ480/Caudales!$X$7*'DISTRIBUCION DE CAUDALES'!AN480</f>
        <v>29.109813648030155</v>
      </c>
      <c r="AP480" s="361">
        <f t="shared" si="430"/>
        <v>72.202014589956434</v>
      </c>
      <c r="AQ480" s="355">
        <f t="shared" si="431"/>
        <v>101.29582823798658</v>
      </c>
      <c r="AR480" s="355"/>
      <c r="AS480" s="356">
        <f t="shared" si="432"/>
        <v>1.6E-2</v>
      </c>
      <c r="AT480" s="357">
        <f>+AS480+AT430</f>
        <v>2.0543894675925927</v>
      </c>
      <c r="AU480" s="358">
        <f t="shared" si="433"/>
        <v>99.241438770393984</v>
      </c>
      <c r="AV480" s="361" t="str">
        <f t="shared" si="434"/>
        <v>La Fuente SI tiene sufiencie oferta para usuarios futuros</v>
      </c>
    </row>
    <row r="481" spans="1:48" s="348" customFormat="1" x14ac:dyDescent="0.2">
      <c r="A481" s="361"/>
      <c r="B481" s="361">
        <v>356</v>
      </c>
      <c r="C481" s="361" t="s">
        <v>1329</v>
      </c>
      <c r="D481" s="361" t="s">
        <v>1182</v>
      </c>
      <c r="E481" s="361" t="s">
        <v>58</v>
      </c>
      <c r="F481" s="361" t="s">
        <v>96</v>
      </c>
      <c r="G481" s="361">
        <v>2.3E-2</v>
      </c>
      <c r="H481" s="350" t="s">
        <v>1330</v>
      </c>
      <c r="I481" s="351" t="s">
        <v>1168</v>
      </c>
      <c r="J481" s="352"/>
      <c r="K481" s="353"/>
      <c r="L481" s="361">
        <v>4990036.0926000001</v>
      </c>
      <c r="M481" s="361">
        <v>2292078.3742999998</v>
      </c>
      <c r="N481" s="361">
        <v>1772</v>
      </c>
      <c r="O481" s="361">
        <v>0</v>
      </c>
      <c r="P481" s="361">
        <v>0</v>
      </c>
      <c r="Q481" s="361">
        <v>0</v>
      </c>
      <c r="R481" s="361">
        <v>0</v>
      </c>
      <c r="S481" s="361">
        <v>0</v>
      </c>
      <c r="T481" s="361">
        <v>0</v>
      </c>
      <c r="U481" s="361">
        <v>0</v>
      </c>
      <c r="V481" s="361">
        <f t="shared" si="422"/>
        <v>0</v>
      </c>
      <c r="W481" s="361">
        <f t="shared" si="423"/>
        <v>0</v>
      </c>
      <c r="X481" s="361">
        <f t="shared" si="424"/>
        <v>0</v>
      </c>
      <c r="Y481" s="361">
        <f t="shared" si="425"/>
        <v>0</v>
      </c>
      <c r="Z481" s="361">
        <f t="shared" si="426"/>
        <v>0</v>
      </c>
      <c r="AA481" s="361">
        <f t="shared" si="427"/>
        <v>0</v>
      </c>
      <c r="AB481" s="361">
        <f t="shared" si="428"/>
        <v>0</v>
      </c>
      <c r="AC481" s="361" t="s">
        <v>73</v>
      </c>
      <c r="AD481" s="361">
        <v>2</v>
      </c>
      <c r="AE481" s="361">
        <f t="shared" si="436"/>
        <v>0.2</v>
      </c>
      <c r="AF481" s="361">
        <v>0</v>
      </c>
      <c r="AG481" s="361">
        <v>6</v>
      </c>
      <c r="AH481" s="361">
        <f t="shared" si="437"/>
        <v>6.447916666666666E-3</v>
      </c>
      <c r="AI481" s="361">
        <f t="shared" si="438"/>
        <v>0.20644791666666668</v>
      </c>
      <c r="AJ481" s="361">
        <v>1.455085</v>
      </c>
      <c r="AK481" s="361">
        <f>+OF!$Q$27</f>
        <v>0.44227446940604204</v>
      </c>
      <c r="AL481" s="362">
        <f t="shared" si="429"/>
        <v>442.27446940604204</v>
      </c>
      <c r="AM481" s="362">
        <f>+AJ481/Caudales!$X$7*'DISTRIBUCION DE CAUDALES'!AL481</f>
        <v>47.179823487437275</v>
      </c>
      <c r="AN481" s="361">
        <f>+Caudales!$U$13*1000</f>
        <v>127.07822580645158</v>
      </c>
      <c r="AO481" s="361">
        <f>+AJ481/Caudales!$X$7*'DISTRIBUCION DE CAUDALES'!AN481</f>
        <v>13.556125612895656</v>
      </c>
      <c r="AP481" s="361">
        <f t="shared" si="430"/>
        <v>33.62369787454162</v>
      </c>
      <c r="AQ481" s="355">
        <f t="shared" si="431"/>
        <v>47.156823487437272</v>
      </c>
      <c r="AR481" s="355"/>
      <c r="AS481" s="356">
        <f t="shared" si="432"/>
        <v>2.3E-2</v>
      </c>
      <c r="AT481" s="357">
        <f>+AS481+AT479</f>
        <v>0.91718113425925929</v>
      </c>
      <c r="AU481" s="358">
        <f t="shared" si="433"/>
        <v>46.239642353178013</v>
      </c>
      <c r="AV481" s="361" t="str">
        <f t="shared" si="434"/>
        <v>La Fuente SI tiene sufiencie oferta para usuarios futuros</v>
      </c>
    </row>
    <row r="482" spans="1:48" s="348" customFormat="1" x14ac:dyDescent="0.2">
      <c r="A482" s="361"/>
      <c r="B482" s="361">
        <v>374</v>
      </c>
      <c r="C482" s="361" t="s">
        <v>1331</v>
      </c>
      <c r="D482" s="361" t="s">
        <v>790</v>
      </c>
      <c r="E482" s="361" t="s">
        <v>1332</v>
      </c>
      <c r="F482" s="361" t="s">
        <v>51</v>
      </c>
      <c r="G482" s="361">
        <v>1.5100000000000001E-2</v>
      </c>
      <c r="H482" s="350" t="s">
        <v>1333</v>
      </c>
      <c r="I482" s="351" t="s">
        <v>1168</v>
      </c>
      <c r="J482" s="352"/>
      <c r="K482" s="353"/>
      <c r="L482" s="361">
        <v>4988980.5776000004</v>
      </c>
      <c r="M482" s="361">
        <v>2290924.7592000002</v>
      </c>
      <c r="N482" s="361">
        <v>1692</v>
      </c>
      <c r="O482" s="361">
        <v>0</v>
      </c>
      <c r="P482" s="361">
        <v>0</v>
      </c>
      <c r="Q482" s="361">
        <v>0</v>
      </c>
      <c r="R482" s="361">
        <v>0</v>
      </c>
      <c r="S482" s="361">
        <v>0</v>
      </c>
      <c r="T482" s="361">
        <v>0</v>
      </c>
      <c r="U482" s="361">
        <v>0</v>
      </c>
      <c r="V482" s="361">
        <f t="shared" si="422"/>
        <v>0</v>
      </c>
      <c r="W482" s="361">
        <f t="shared" si="423"/>
        <v>0</v>
      </c>
      <c r="X482" s="361">
        <f t="shared" si="424"/>
        <v>0</v>
      </c>
      <c r="Y482" s="361">
        <f t="shared" si="425"/>
        <v>0</v>
      </c>
      <c r="Z482" s="361">
        <f t="shared" si="426"/>
        <v>0</v>
      </c>
      <c r="AA482" s="361">
        <f t="shared" si="427"/>
        <v>0</v>
      </c>
      <c r="AB482" s="361">
        <f t="shared" si="428"/>
        <v>0</v>
      </c>
      <c r="AC482" s="361" t="s">
        <v>1315</v>
      </c>
      <c r="AD482" s="361">
        <v>2.5</v>
      </c>
      <c r="AE482" s="361">
        <f t="shared" si="436"/>
        <v>0.25</v>
      </c>
      <c r="AF482" s="361">
        <v>4</v>
      </c>
      <c r="AG482" s="361">
        <v>4</v>
      </c>
      <c r="AH482" s="361">
        <f t="shared" si="437"/>
        <v>1.2895833333333332E-2</v>
      </c>
      <c r="AI482" s="361">
        <f t="shared" si="438"/>
        <v>0.26289583333333333</v>
      </c>
      <c r="AJ482" s="361">
        <v>3.124584</v>
      </c>
      <c r="AK482" s="361">
        <f>+OF!$Q$27</f>
        <v>0.44227446940604204</v>
      </c>
      <c r="AL482" s="362">
        <f t="shared" si="429"/>
        <v>442.27446940604204</v>
      </c>
      <c r="AM482" s="362">
        <f>+AJ482/Caudales!$X$7*'DISTRIBUCION DE CAUDALES'!AL482</f>
        <v>101.31182823798659</v>
      </c>
      <c r="AN482" s="361">
        <f>+Caudales!$U$13*1000</f>
        <v>127.07822580645158</v>
      </c>
      <c r="AO482" s="361">
        <f>+AJ482/Caudales!$X$7*'DISTRIBUCION DE CAUDALES'!AN482</f>
        <v>29.109813648030155</v>
      </c>
      <c r="AP482" s="361">
        <f t="shared" si="430"/>
        <v>72.202014589956434</v>
      </c>
      <c r="AQ482" s="355">
        <f t="shared" si="431"/>
        <v>101.29672823798658</v>
      </c>
      <c r="AR482" s="355"/>
      <c r="AS482" s="356">
        <f t="shared" si="432"/>
        <v>1.5100000000000001E-2</v>
      </c>
      <c r="AT482" s="357">
        <f>+AT480+AS482</f>
        <v>2.0694894675925926</v>
      </c>
      <c r="AU482" s="358">
        <f t="shared" si="433"/>
        <v>99.227238770393996</v>
      </c>
      <c r="AV482" s="361" t="str">
        <f t="shared" si="434"/>
        <v>La Fuente SI tiene sufiencie oferta para usuarios futuros</v>
      </c>
    </row>
    <row r="483" spans="1:48" s="348" customFormat="1" x14ac:dyDescent="0.2">
      <c r="A483" s="361"/>
      <c r="B483" s="361">
        <v>375</v>
      </c>
      <c r="C483" s="361" t="s">
        <v>1334</v>
      </c>
      <c r="D483" s="361" t="s">
        <v>1335</v>
      </c>
      <c r="E483" s="361" t="s">
        <v>58</v>
      </c>
      <c r="F483" s="361" t="s">
        <v>51</v>
      </c>
      <c r="G483" s="361">
        <v>1.7999999999999999E-2</v>
      </c>
      <c r="H483" s="350" t="s">
        <v>1333</v>
      </c>
      <c r="I483" s="351" t="s">
        <v>1168</v>
      </c>
      <c r="J483" s="352"/>
      <c r="K483" s="353"/>
      <c r="L483" s="361">
        <v>4988980.5776000004</v>
      </c>
      <c r="M483" s="361">
        <v>2290924.7592000002</v>
      </c>
      <c r="N483" s="361">
        <v>1692</v>
      </c>
      <c r="O483" s="361">
        <v>0</v>
      </c>
      <c r="P483" s="361">
        <v>0</v>
      </c>
      <c r="Q483" s="361">
        <v>0</v>
      </c>
      <c r="R483" s="361">
        <v>0</v>
      </c>
      <c r="S483" s="361">
        <v>0</v>
      </c>
      <c r="T483" s="361">
        <v>0</v>
      </c>
      <c r="U483" s="361">
        <v>0</v>
      </c>
      <c r="V483" s="361">
        <f t="shared" si="422"/>
        <v>0</v>
      </c>
      <c r="W483" s="361">
        <f t="shared" si="423"/>
        <v>0</v>
      </c>
      <c r="X483" s="361">
        <f t="shared" si="424"/>
        <v>0</v>
      </c>
      <c r="Y483" s="361">
        <f t="shared" si="425"/>
        <v>0</v>
      </c>
      <c r="Z483" s="361">
        <f t="shared" si="426"/>
        <v>0</v>
      </c>
      <c r="AA483" s="361">
        <f t="shared" si="427"/>
        <v>0</v>
      </c>
      <c r="AB483" s="361">
        <f t="shared" si="428"/>
        <v>0</v>
      </c>
      <c r="AC483" s="361" t="s">
        <v>1336</v>
      </c>
      <c r="AD483" s="361">
        <v>3</v>
      </c>
      <c r="AE483" s="361">
        <f t="shared" si="436"/>
        <v>0.30000000000000004</v>
      </c>
      <c r="AF483" s="361">
        <v>3</v>
      </c>
      <c r="AG483" s="361">
        <v>3</v>
      </c>
      <c r="AH483" s="361">
        <f t="shared" si="437"/>
        <v>9.6718749999999999E-3</v>
      </c>
      <c r="AI483" s="361">
        <f t="shared" si="438"/>
        <v>0.30967187500000004</v>
      </c>
      <c r="AJ483" s="361">
        <v>3.124584</v>
      </c>
      <c r="AK483" s="361">
        <f>+OF!$Q$27</f>
        <v>0.44227446940604204</v>
      </c>
      <c r="AL483" s="362">
        <f t="shared" si="429"/>
        <v>442.27446940604204</v>
      </c>
      <c r="AM483" s="362">
        <f>+AJ483/Caudales!$X$7*'DISTRIBUCION DE CAUDALES'!AL483</f>
        <v>101.31182823798659</v>
      </c>
      <c r="AN483" s="361">
        <f>+Caudales!$U$13*1000</f>
        <v>127.07822580645158</v>
      </c>
      <c r="AO483" s="361">
        <f>+AJ483/Caudales!$X$7*'DISTRIBUCION DE CAUDALES'!AN483</f>
        <v>29.109813648030155</v>
      </c>
      <c r="AP483" s="361">
        <f t="shared" si="430"/>
        <v>72.202014589956434</v>
      </c>
      <c r="AQ483" s="355">
        <f t="shared" si="431"/>
        <v>101.29382823798659</v>
      </c>
      <c r="AR483" s="355"/>
      <c r="AS483" s="356">
        <f t="shared" si="432"/>
        <v>1.7999999999999999E-2</v>
      </c>
      <c r="AT483" s="357">
        <f>+AS483+AT482</f>
        <v>2.0874894675925924</v>
      </c>
      <c r="AU483" s="358">
        <f t="shared" si="433"/>
        <v>99.206338770393998</v>
      </c>
      <c r="AV483" s="361" t="str">
        <f t="shared" si="434"/>
        <v>La Fuente SI tiene sufiencie oferta para usuarios futuros</v>
      </c>
    </row>
    <row r="484" spans="1:48" s="348" customFormat="1" x14ac:dyDescent="0.2">
      <c r="A484" s="361"/>
      <c r="B484" s="361">
        <v>377</v>
      </c>
      <c r="C484" s="361" t="s">
        <v>1337</v>
      </c>
      <c r="D484" s="361" t="s">
        <v>1338</v>
      </c>
      <c r="E484" s="361" t="s">
        <v>1339</v>
      </c>
      <c r="F484" s="361" t="s">
        <v>51</v>
      </c>
      <c r="G484" s="361">
        <v>0.5</v>
      </c>
      <c r="H484" s="350" t="s">
        <v>237</v>
      </c>
      <c r="I484" s="351" t="s">
        <v>1168</v>
      </c>
      <c r="J484" s="352"/>
      <c r="K484" s="353"/>
      <c r="L484" s="361">
        <v>4988932.1848999998</v>
      </c>
      <c r="M484" s="361">
        <v>2287496.0923000001</v>
      </c>
      <c r="N484" s="361">
        <v>1437</v>
      </c>
      <c r="O484" s="361">
        <v>0</v>
      </c>
      <c r="P484" s="361">
        <v>0</v>
      </c>
      <c r="Q484" s="361">
        <v>0</v>
      </c>
      <c r="R484" s="361">
        <v>0</v>
      </c>
      <c r="S484" s="361">
        <v>0</v>
      </c>
      <c r="T484" s="361">
        <v>15</v>
      </c>
      <c r="U484" s="361">
        <v>0</v>
      </c>
      <c r="V484" s="361">
        <f t="shared" si="422"/>
        <v>0</v>
      </c>
      <c r="W484" s="361">
        <f t="shared" si="423"/>
        <v>0</v>
      </c>
      <c r="X484" s="361">
        <f t="shared" si="424"/>
        <v>0</v>
      </c>
      <c r="Y484" s="361">
        <f t="shared" si="425"/>
        <v>0</v>
      </c>
      <c r="Z484" s="361">
        <f t="shared" si="426"/>
        <v>0</v>
      </c>
      <c r="AA484" s="361">
        <f t="shared" si="427"/>
        <v>4.1666666666666664E-4</v>
      </c>
      <c r="AB484" s="361">
        <f t="shared" si="428"/>
        <v>0</v>
      </c>
      <c r="AC484" s="361" t="s">
        <v>225</v>
      </c>
      <c r="AD484" s="361">
        <v>2</v>
      </c>
      <c r="AE484" s="361">
        <f t="shared" si="436"/>
        <v>0.2</v>
      </c>
      <c r="AF484" s="361">
        <v>4</v>
      </c>
      <c r="AG484" s="361">
        <v>5</v>
      </c>
      <c r="AH484" s="361">
        <f t="shared" si="437"/>
        <v>1.3970486111111111E-2</v>
      </c>
      <c r="AI484" s="361">
        <f t="shared" si="438"/>
        <v>0.21438715277777781</v>
      </c>
      <c r="AJ484" s="361">
        <v>3.6060240000000001</v>
      </c>
      <c r="AK484" s="361">
        <f>+OF!$Q$27</f>
        <v>0.44227446940604204</v>
      </c>
      <c r="AL484" s="362">
        <f t="shared" si="429"/>
        <v>442.27446940604204</v>
      </c>
      <c r="AM484" s="362">
        <f>+AJ484/Caudales!$X$7*'DISTRIBUCION DE CAUDALES'!AL484</f>
        <v>116.92208758351748</v>
      </c>
      <c r="AN484" s="361">
        <f>+Caudales!$U$13*1000</f>
        <v>127.07822580645158</v>
      </c>
      <c r="AO484" s="361">
        <f>+AJ484/Caudales!$X$7*'DISTRIBUCION DE CAUDALES'!AN484</f>
        <v>33.595091906738396</v>
      </c>
      <c r="AP484" s="361">
        <f t="shared" si="430"/>
        <v>83.326995676779092</v>
      </c>
      <c r="AQ484" s="355">
        <f t="shared" si="431"/>
        <v>116.70770043073971</v>
      </c>
      <c r="AR484" s="355"/>
      <c r="AS484" s="356">
        <f t="shared" si="432"/>
        <v>0.21438715277777781</v>
      </c>
      <c r="AT484" s="357">
        <f>+AS484+AT503</f>
        <v>0.39438715277777781</v>
      </c>
      <c r="AU484" s="358">
        <f t="shared" si="433"/>
        <v>116.31331327796192</v>
      </c>
      <c r="AV484" s="361" t="str">
        <f t="shared" si="434"/>
        <v>La Fuente SI tiene sufiencie oferta para usuarios futuros</v>
      </c>
    </row>
    <row r="485" spans="1:48" s="348" customFormat="1" x14ac:dyDescent="0.2">
      <c r="A485" s="361"/>
      <c r="B485" s="361">
        <v>380</v>
      </c>
      <c r="C485" s="361" t="s">
        <v>1340</v>
      </c>
      <c r="D485" s="361" t="s">
        <v>1341</v>
      </c>
      <c r="E485" s="361">
        <v>120106000</v>
      </c>
      <c r="F485" s="361" t="s">
        <v>51</v>
      </c>
      <c r="G485" s="361">
        <v>0.02</v>
      </c>
      <c r="H485" s="350" t="s">
        <v>1333</v>
      </c>
      <c r="I485" s="351" t="s">
        <v>1168</v>
      </c>
      <c r="J485" s="352"/>
      <c r="K485" s="353"/>
      <c r="L485" s="361">
        <v>4988980.5776000004</v>
      </c>
      <c r="M485" s="361">
        <v>2290924.7592000002</v>
      </c>
      <c r="N485" s="361">
        <v>1692</v>
      </c>
      <c r="O485" s="361">
        <v>0</v>
      </c>
      <c r="P485" s="361">
        <v>0</v>
      </c>
      <c r="Q485" s="361">
        <v>0</v>
      </c>
      <c r="R485" s="361">
        <v>0</v>
      </c>
      <c r="S485" s="361">
        <v>0</v>
      </c>
      <c r="T485" s="361">
        <v>5</v>
      </c>
      <c r="U485" s="361">
        <v>0</v>
      </c>
      <c r="V485" s="361">
        <f t="shared" si="422"/>
        <v>0</v>
      </c>
      <c r="W485" s="361">
        <f t="shared" si="423"/>
        <v>0</v>
      </c>
      <c r="X485" s="361">
        <f t="shared" si="424"/>
        <v>0</v>
      </c>
      <c r="Y485" s="361">
        <f t="shared" si="425"/>
        <v>0</v>
      </c>
      <c r="Z485" s="361">
        <f t="shared" si="426"/>
        <v>0</v>
      </c>
      <c r="AA485" s="361">
        <f t="shared" si="427"/>
        <v>1.3888888888888889E-4</v>
      </c>
      <c r="AB485" s="361">
        <f t="shared" si="428"/>
        <v>0</v>
      </c>
      <c r="AC485" s="361" t="s">
        <v>73</v>
      </c>
      <c r="AD485" s="361">
        <v>0.3</v>
      </c>
      <c r="AE485" s="361">
        <f t="shared" si="436"/>
        <v>0.03</v>
      </c>
      <c r="AF485" s="361">
        <v>3</v>
      </c>
      <c r="AG485" s="361">
        <v>10</v>
      </c>
      <c r="AH485" s="361">
        <f t="shared" si="437"/>
        <v>1.7194444444444443E-2</v>
      </c>
      <c r="AI485" s="361">
        <f t="shared" si="438"/>
        <v>4.7333333333333331E-2</v>
      </c>
      <c r="AJ485" s="361">
        <v>3.124584</v>
      </c>
      <c r="AK485" s="361">
        <f>+OF!$Q$27</f>
        <v>0.44227446940604204</v>
      </c>
      <c r="AL485" s="362">
        <f t="shared" si="429"/>
        <v>442.27446940604204</v>
      </c>
      <c r="AM485" s="362">
        <f>+AJ485/Caudales!$X$7*'DISTRIBUCION DE CAUDALES'!AL485</f>
        <v>101.31182823798659</v>
      </c>
      <c r="AN485" s="361">
        <f>+Caudales!$U$13*1000</f>
        <v>127.07822580645158</v>
      </c>
      <c r="AO485" s="361">
        <f>+AJ485/Caudales!$X$7*'DISTRIBUCION DE CAUDALES'!AN485</f>
        <v>29.109813648030155</v>
      </c>
      <c r="AP485" s="361">
        <f t="shared" si="430"/>
        <v>72.202014589956434</v>
      </c>
      <c r="AQ485" s="355">
        <f t="shared" ref="AQ485:AQ505" si="439">+AM485-AS485</f>
        <v>101.29182823798659</v>
      </c>
      <c r="AR485" s="355"/>
      <c r="AS485" s="356">
        <f t="shared" ref="AS485:AS505" si="440">IF(G485=0,AI485,IF(AI485&lt;G485,AI485,G485))</f>
        <v>0.02</v>
      </c>
      <c r="AT485" s="357">
        <f>+AS485+AT483</f>
        <v>2.1074894675925924</v>
      </c>
      <c r="AU485" s="358">
        <f t="shared" ref="AU485:AU505" si="441">+AQ485-AT485</f>
        <v>99.184338770394007</v>
      </c>
      <c r="AV485" s="361" t="str">
        <f t="shared" ref="AV485:AV505" si="442">IF(AU485&gt;AP485,"La Fuente SI tiene sufiencie oferta para usuarios futuros", "La Fuente NO tiene sufiencie oferta para usuarios futuros")</f>
        <v>La Fuente SI tiene sufiencie oferta para usuarios futuros</v>
      </c>
    </row>
    <row r="486" spans="1:48" s="348" customFormat="1" x14ac:dyDescent="0.2">
      <c r="A486" s="361"/>
      <c r="B486" s="361">
        <v>381</v>
      </c>
      <c r="C486" s="361" t="s">
        <v>1342</v>
      </c>
      <c r="D486" s="361" t="s">
        <v>1343</v>
      </c>
      <c r="E486" s="361">
        <v>120334000</v>
      </c>
      <c r="F486" s="361" t="s">
        <v>51</v>
      </c>
      <c r="G486" s="361">
        <v>1.6E-2</v>
      </c>
      <c r="H486" s="350" t="s">
        <v>1327</v>
      </c>
      <c r="I486" s="351" t="s">
        <v>1168</v>
      </c>
      <c r="J486" s="352"/>
      <c r="K486" s="353"/>
      <c r="L486" s="361">
        <v>4988980.5776000004</v>
      </c>
      <c r="M486" s="361">
        <v>2290924.7592000002</v>
      </c>
      <c r="N486" s="361">
        <v>1692</v>
      </c>
      <c r="O486" s="361">
        <v>0</v>
      </c>
      <c r="P486" s="361">
        <v>0</v>
      </c>
      <c r="Q486" s="361">
        <v>0</v>
      </c>
      <c r="R486" s="361">
        <v>0</v>
      </c>
      <c r="S486" s="361">
        <v>0</v>
      </c>
      <c r="T486" s="361">
        <v>30</v>
      </c>
      <c r="U486" s="361">
        <v>0</v>
      </c>
      <c r="V486" s="361">
        <f t="shared" ref="V486:V505" si="443">+O486*80/86400</f>
        <v>0</v>
      </c>
      <c r="W486" s="361">
        <f t="shared" ref="W486:W505" si="444">+O486*50/86400</f>
        <v>0</v>
      </c>
      <c r="X486" s="361">
        <f t="shared" ref="X486:X505" si="445">+Q486*20/86400</f>
        <v>0</v>
      </c>
      <c r="Y486" s="361">
        <f t="shared" ref="Y486:Y505" si="446">(9.6/86400)*R486</f>
        <v>0</v>
      </c>
      <c r="Z486" s="361">
        <f t="shared" ref="Z486:Z505" si="447">(7/86400)*S486</f>
        <v>0</v>
      </c>
      <c r="AA486" s="361">
        <f t="shared" ref="AA486:AA505" si="448">(2.4/86400)*T486</f>
        <v>8.3333333333333328E-4</v>
      </c>
      <c r="AB486" s="361">
        <f t="shared" ref="AB486:AB505" si="449">(2.4/86400)*U486</f>
        <v>0</v>
      </c>
      <c r="AC486" s="361" t="s">
        <v>1175</v>
      </c>
      <c r="AD486" s="361">
        <v>1.5</v>
      </c>
      <c r="AE486" s="361">
        <f t="shared" si="436"/>
        <v>0.15000000000000002</v>
      </c>
      <c r="AF486" s="361">
        <v>4</v>
      </c>
      <c r="AG486" s="361">
        <v>6</v>
      </c>
      <c r="AH486" s="361">
        <f t="shared" si="437"/>
        <v>1.5045138888888887E-2</v>
      </c>
      <c r="AI486" s="361">
        <f t="shared" si="438"/>
        <v>0.16587847222222224</v>
      </c>
      <c r="AJ486" s="361">
        <v>3.124584</v>
      </c>
      <c r="AK486" s="361">
        <f>+OF!$Q$27</f>
        <v>0.44227446940604204</v>
      </c>
      <c r="AL486" s="362">
        <f t="shared" si="429"/>
        <v>442.27446940604204</v>
      </c>
      <c r="AM486" s="362">
        <f>+AJ486/Caudales!$X$7*'DISTRIBUCION DE CAUDALES'!AL486</f>
        <v>101.31182823798659</v>
      </c>
      <c r="AN486" s="361">
        <f>+Caudales!$U$13*1000</f>
        <v>127.07822580645158</v>
      </c>
      <c r="AO486" s="361">
        <f>+AJ486/Caudales!$X$7*'DISTRIBUCION DE CAUDALES'!AN486</f>
        <v>29.109813648030155</v>
      </c>
      <c r="AP486" s="361">
        <f t="shared" si="430"/>
        <v>72.202014589956434</v>
      </c>
      <c r="AQ486" s="355">
        <f t="shared" si="439"/>
        <v>101.29582823798658</v>
      </c>
      <c r="AR486" s="355"/>
      <c r="AS486" s="356">
        <f t="shared" si="440"/>
        <v>1.6E-2</v>
      </c>
      <c r="AT486" s="357">
        <f>+AS486+AT485</f>
        <v>2.1234894675925924</v>
      </c>
      <c r="AU486" s="358">
        <f t="shared" si="441"/>
        <v>99.172338770393992</v>
      </c>
      <c r="AV486" s="361" t="str">
        <f t="shared" si="442"/>
        <v>La Fuente SI tiene sufiencie oferta para usuarios futuros</v>
      </c>
    </row>
    <row r="487" spans="1:48" s="348" customFormat="1" x14ac:dyDescent="0.2">
      <c r="A487" s="361"/>
      <c r="B487" s="361">
        <v>383</v>
      </c>
      <c r="C487" s="361" t="s">
        <v>1344</v>
      </c>
      <c r="D487" s="361" t="s">
        <v>1345</v>
      </c>
      <c r="E487" s="361" t="s">
        <v>58</v>
      </c>
      <c r="F487" s="361" t="s">
        <v>51</v>
      </c>
      <c r="G487" s="361">
        <v>0.04</v>
      </c>
      <c r="H487" s="350" t="s">
        <v>1333</v>
      </c>
      <c r="I487" s="351" t="s">
        <v>1168</v>
      </c>
      <c r="J487" s="352"/>
      <c r="K487" s="353"/>
      <c r="L487" s="361">
        <v>4988980.5776000004</v>
      </c>
      <c r="M487" s="361">
        <v>2290924.7592000002</v>
      </c>
      <c r="N487" s="361">
        <v>1692</v>
      </c>
      <c r="O487" s="361">
        <v>0</v>
      </c>
      <c r="P487" s="361">
        <v>0</v>
      </c>
      <c r="Q487" s="361">
        <v>0</v>
      </c>
      <c r="R487" s="361">
        <v>0</v>
      </c>
      <c r="S487" s="361">
        <v>0</v>
      </c>
      <c r="T487" s="361">
        <v>6</v>
      </c>
      <c r="U487" s="361">
        <v>0</v>
      </c>
      <c r="V487" s="361">
        <f t="shared" si="443"/>
        <v>0</v>
      </c>
      <c r="W487" s="361">
        <f t="shared" si="444"/>
        <v>0</v>
      </c>
      <c r="X487" s="361">
        <f t="shared" si="445"/>
        <v>0</v>
      </c>
      <c r="Y487" s="361">
        <f t="shared" si="446"/>
        <v>0</v>
      </c>
      <c r="Z487" s="361">
        <f t="shared" si="447"/>
        <v>0</v>
      </c>
      <c r="AA487" s="361">
        <f t="shared" si="448"/>
        <v>1.6666666666666666E-4</v>
      </c>
      <c r="AB487" s="361">
        <f t="shared" si="449"/>
        <v>0</v>
      </c>
      <c r="AC487" s="361" t="s">
        <v>73</v>
      </c>
      <c r="AD487" s="361">
        <v>2</v>
      </c>
      <c r="AE487" s="361">
        <f t="shared" si="436"/>
        <v>0.2</v>
      </c>
      <c r="AF487" s="361">
        <v>2</v>
      </c>
      <c r="AG487" s="361">
        <v>6</v>
      </c>
      <c r="AH487" s="361">
        <f t="shared" si="437"/>
        <v>1.0746527777777778E-2</v>
      </c>
      <c r="AI487" s="361">
        <f t="shared" si="438"/>
        <v>0.21091319444444445</v>
      </c>
      <c r="AJ487" s="361">
        <v>3.124584</v>
      </c>
      <c r="AK487" s="361">
        <f>+OF!$Q$27</f>
        <v>0.44227446940604204</v>
      </c>
      <c r="AL487" s="362">
        <f t="shared" si="429"/>
        <v>442.27446940604204</v>
      </c>
      <c r="AM487" s="362">
        <f>+AJ487/Caudales!$X$7*'DISTRIBUCION DE CAUDALES'!AL487</f>
        <v>101.31182823798659</v>
      </c>
      <c r="AN487" s="361">
        <f>+Caudales!$U$13*1000</f>
        <v>127.07822580645158</v>
      </c>
      <c r="AO487" s="361">
        <f>+AJ487/Caudales!$X$7*'DISTRIBUCION DE CAUDALES'!AN487</f>
        <v>29.109813648030155</v>
      </c>
      <c r="AP487" s="361">
        <f t="shared" si="430"/>
        <v>72.202014589956434</v>
      </c>
      <c r="AQ487" s="355">
        <f t="shared" si="439"/>
        <v>101.27182823798658</v>
      </c>
      <c r="AR487" s="355"/>
      <c r="AS487" s="356">
        <f t="shared" si="440"/>
        <v>0.04</v>
      </c>
      <c r="AT487" s="357">
        <f>+AS487+AT486</f>
        <v>2.1634894675925924</v>
      </c>
      <c r="AU487" s="358">
        <f t="shared" si="441"/>
        <v>99.108338770393985</v>
      </c>
      <c r="AV487" s="361" t="str">
        <f t="shared" si="442"/>
        <v>La Fuente SI tiene sufiencie oferta para usuarios futuros</v>
      </c>
    </row>
    <row r="488" spans="1:48" s="348" customFormat="1" x14ac:dyDescent="0.2">
      <c r="A488" s="361"/>
      <c r="B488" s="361">
        <v>385</v>
      </c>
      <c r="C488" s="361" t="s">
        <v>1346</v>
      </c>
      <c r="D488" s="361" t="s">
        <v>439</v>
      </c>
      <c r="E488" s="361" t="s">
        <v>58</v>
      </c>
      <c r="F488" s="361" t="s">
        <v>116</v>
      </c>
      <c r="G488" s="361">
        <v>0</v>
      </c>
      <c r="H488" s="350" t="s">
        <v>1347</v>
      </c>
      <c r="I488" s="351" t="s">
        <v>1168</v>
      </c>
      <c r="J488" s="352"/>
      <c r="K488" s="353"/>
      <c r="L488" s="361">
        <v>4987877.5475000003</v>
      </c>
      <c r="M488" s="361">
        <v>2284890.8195000002</v>
      </c>
      <c r="N488" s="361">
        <v>1416</v>
      </c>
      <c r="O488" s="361">
        <v>0</v>
      </c>
      <c r="P488" s="361">
        <v>0</v>
      </c>
      <c r="Q488" s="361">
        <v>0</v>
      </c>
      <c r="R488" s="361">
        <v>0</v>
      </c>
      <c r="S488" s="361">
        <v>0</v>
      </c>
      <c r="T488" s="361">
        <v>2</v>
      </c>
      <c r="U488" s="361">
        <v>0</v>
      </c>
      <c r="V488" s="361">
        <f t="shared" si="443"/>
        <v>0</v>
      </c>
      <c r="W488" s="361">
        <f t="shared" si="444"/>
        <v>0</v>
      </c>
      <c r="X488" s="361">
        <f t="shared" si="445"/>
        <v>0</v>
      </c>
      <c r="Y488" s="361">
        <f t="shared" si="446"/>
        <v>0</v>
      </c>
      <c r="Z488" s="361">
        <f t="shared" si="447"/>
        <v>0</v>
      </c>
      <c r="AA488" s="361">
        <f t="shared" si="448"/>
        <v>5.5555555555555551E-5</v>
      </c>
      <c r="AB488" s="361">
        <f t="shared" si="449"/>
        <v>0</v>
      </c>
      <c r="AC488" s="361" t="s">
        <v>73</v>
      </c>
      <c r="AD488" s="361">
        <v>1</v>
      </c>
      <c r="AE488" s="361">
        <f t="shared" si="436"/>
        <v>0.1</v>
      </c>
      <c r="AF488" s="361">
        <v>5</v>
      </c>
      <c r="AG488" s="361">
        <v>2</v>
      </c>
      <c r="AH488" s="361">
        <f t="shared" si="437"/>
        <v>1.2895833333333332E-2</v>
      </c>
      <c r="AI488" s="361">
        <f t="shared" si="438"/>
        <v>0.11295138888888889</v>
      </c>
      <c r="AJ488" s="361">
        <v>18.4284</v>
      </c>
      <c r="AK488" s="361">
        <f>+OF!$Q$27</f>
        <v>0.44227446940604204</v>
      </c>
      <c r="AL488" s="362">
        <f t="shared" si="429"/>
        <v>442.27446940604204</v>
      </c>
      <c r="AM488" s="362">
        <f>+AJ488/Caudales!$X$7*'DISTRIBUCION DE CAUDALES'!AL488</f>
        <v>597.52430899630542</v>
      </c>
      <c r="AN488" s="361">
        <f>+Caudales!$U$13*1000</f>
        <v>127.07822580645158</v>
      </c>
      <c r="AO488" s="361">
        <f>+AJ488/Caudales!$X$7*'DISTRIBUCION DE CAUDALES'!AN488</f>
        <v>171.68598758470213</v>
      </c>
      <c r="AP488" s="361">
        <f t="shared" si="430"/>
        <v>425.83832141160326</v>
      </c>
      <c r="AQ488" s="355">
        <f t="shared" si="439"/>
        <v>597.41135760741656</v>
      </c>
      <c r="AR488" s="355"/>
      <c r="AS488" s="356">
        <f t="shared" si="440"/>
        <v>0.11295138888888889</v>
      </c>
      <c r="AT488" s="357">
        <f>+AS488</f>
        <v>0.11295138888888889</v>
      </c>
      <c r="AU488" s="358">
        <f t="shared" si="441"/>
        <v>597.2984062185277</v>
      </c>
      <c r="AV488" s="361" t="str">
        <f t="shared" si="442"/>
        <v>La Fuente SI tiene sufiencie oferta para usuarios futuros</v>
      </c>
    </row>
    <row r="489" spans="1:48" s="348" customFormat="1" x14ac:dyDescent="0.2">
      <c r="A489" s="361"/>
      <c r="B489" s="361">
        <v>388</v>
      </c>
      <c r="C489" s="361" t="s">
        <v>1348</v>
      </c>
      <c r="D489" s="361" t="s">
        <v>145</v>
      </c>
      <c r="E489" s="361">
        <v>120333000</v>
      </c>
      <c r="F489" s="361" t="s">
        <v>51</v>
      </c>
      <c r="G489" s="361">
        <v>0.03</v>
      </c>
      <c r="H489" s="350" t="s">
        <v>1333</v>
      </c>
      <c r="I489" s="351" t="s">
        <v>1168</v>
      </c>
      <c r="J489" s="352"/>
      <c r="K489" s="353"/>
      <c r="L489" s="361">
        <v>4988980.5776000004</v>
      </c>
      <c r="M489" s="361">
        <v>2290924.7592000002</v>
      </c>
      <c r="N489" s="361">
        <v>1692</v>
      </c>
      <c r="O489" s="361">
        <v>0</v>
      </c>
      <c r="P489" s="361">
        <v>0</v>
      </c>
      <c r="Q489" s="361">
        <v>0</v>
      </c>
      <c r="R489" s="361">
        <v>0</v>
      </c>
      <c r="S489" s="361">
        <v>0</v>
      </c>
      <c r="T489" s="361">
        <v>3</v>
      </c>
      <c r="U489" s="361">
        <v>0</v>
      </c>
      <c r="V489" s="361">
        <f t="shared" si="443"/>
        <v>0</v>
      </c>
      <c r="W489" s="361">
        <f t="shared" si="444"/>
        <v>0</v>
      </c>
      <c r="X489" s="361">
        <f t="shared" si="445"/>
        <v>0</v>
      </c>
      <c r="Y489" s="361">
        <f t="shared" si="446"/>
        <v>0</v>
      </c>
      <c r="Z489" s="361">
        <f t="shared" si="447"/>
        <v>0</v>
      </c>
      <c r="AA489" s="361">
        <f t="shared" si="448"/>
        <v>8.3333333333333331E-5</v>
      </c>
      <c r="AB489" s="361">
        <f t="shared" si="449"/>
        <v>0</v>
      </c>
      <c r="AC489" s="361" t="s">
        <v>1349</v>
      </c>
      <c r="AD489" s="361">
        <v>2</v>
      </c>
      <c r="AE489" s="361">
        <f t="shared" si="436"/>
        <v>0.2</v>
      </c>
      <c r="AF489" s="361">
        <v>3</v>
      </c>
      <c r="AG489" s="361">
        <v>10</v>
      </c>
      <c r="AH489" s="361">
        <f t="shared" si="437"/>
        <v>1.7194444444444443E-2</v>
      </c>
      <c r="AI489" s="361">
        <f t="shared" si="438"/>
        <v>0.21727777777777779</v>
      </c>
      <c r="AJ489" s="361">
        <v>3.124584</v>
      </c>
      <c r="AK489" s="361">
        <f>+OF!$Q$27</f>
        <v>0.44227446940604204</v>
      </c>
      <c r="AL489" s="362">
        <f t="shared" si="429"/>
        <v>442.27446940604204</v>
      </c>
      <c r="AM489" s="362">
        <f>+AJ489/Caudales!$X$7*'DISTRIBUCION DE CAUDALES'!AL489</f>
        <v>101.31182823798659</v>
      </c>
      <c r="AN489" s="361">
        <f>+Caudales!$U$13*1000</f>
        <v>127.07822580645158</v>
      </c>
      <c r="AO489" s="361">
        <f>+AJ489/Caudales!$X$7*'DISTRIBUCION DE CAUDALES'!AN489</f>
        <v>29.109813648030155</v>
      </c>
      <c r="AP489" s="361">
        <f t="shared" si="430"/>
        <v>72.202014589956434</v>
      </c>
      <c r="AQ489" s="355">
        <f t="shared" si="439"/>
        <v>101.28182823798659</v>
      </c>
      <c r="AR489" s="355"/>
      <c r="AS489" s="356">
        <f t="shared" si="440"/>
        <v>0.03</v>
      </c>
      <c r="AT489" s="357">
        <f>+AS489+AT487</f>
        <v>2.1934894675925922</v>
      </c>
      <c r="AU489" s="358">
        <f t="shared" si="441"/>
        <v>99.088338770393989</v>
      </c>
      <c r="AV489" s="361" t="str">
        <f t="shared" si="442"/>
        <v>La Fuente SI tiene sufiencie oferta para usuarios futuros</v>
      </c>
    </row>
    <row r="490" spans="1:48" s="348" customFormat="1" x14ac:dyDescent="0.2">
      <c r="A490" s="361"/>
      <c r="B490" s="361">
        <v>392</v>
      </c>
      <c r="C490" s="361" t="s">
        <v>148</v>
      </c>
      <c r="D490" s="361" t="s">
        <v>669</v>
      </c>
      <c r="E490" s="361" t="s">
        <v>58</v>
      </c>
      <c r="F490" s="361" t="s">
        <v>51</v>
      </c>
      <c r="G490" s="361">
        <v>0.03</v>
      </c>
      <c r="H490" s="350" t="s">
        <v>1347</v>
      </c>
      <c r="I490" s="351" t="s">
        <v>1168</v>
      </c>
      <c r="J490" s="352"/>
      <c r="K490" s="353"/>
      <c r="L490" s="361">
        <v>4987877.5475000003</v>
      </c>
      <c r="M490" s="361">
        <v>2284890.8195000002</v>
      </c>
      <c r="N490" s="361">
        <v>1416</v>
      </c>
      <c r="O490" s="361">
        <v>0</v>
      </c>
      <c r="P490" s="361">
        <v>0</v>
      </c>
      <c r="Q490" s="361">
        <v>0</v>
      </c>
      <c r="R490" s="361">
        <v>0</v>
      </c>
      <c r="S490" s="361">
        <v>0</v>
      </c>
      <c r="T490" s="361">
        <v>0</v>
      </c>
      <c r="U490" s="361">
        <v>0</v>
      </c>
      <c r="V490" s="361">
        <f t="shared" si="443"/>
        <v>0</v>
      </c>
      <c r="W490" s="361">
        <f t="shared" si="444"/>
        <v>0</v>
      </c>
      <c r="X490" s="361">
        <f t="shared" si="445"/>
        <v>0</v>
      </c>
      <c r="Y490" s="361">
        <f t="shared" si="446"/>
        <v>0</v>
      </c>
      <c r="Z490" s="361">
        <f t="shared" si="447"/>
        <v>0</v>
      </c>
      <c r="AA490" s="361">
        <f t="shared" si="448"/>
        <v>0</v>
      </c>
      <c r="AB490" s="361">
        <f t="shared" si="449"/>
        <v>0</v>
      </c>
      <c r="AC490" s="361" t="s">
        <v>58</v>
      </c>
      <c r="AD490" s="361">
        <v>0</v>
      </c>
      <c r="AE490" s="361">
        <f t="shared" si="436"/>
        <v>0</v>
      </c>
      <c r="AF490" s="361">
        <v>15</v>
      </c>
      <c r="AG490" s="361">
        <v>5</v>
      </c>
      <c r="AH490" s="361">
        <f t="shared" si="437"/>
        <v>3.7612847222222225E-2</v>
      </c>
      <c r="AI490" s="361">
        <f t="shared" si="438"/>
        <v>3.7612847222222225E-2</v>
      </c>
      <c r="AJ490" s="361">
        <v>18.4284</v>
      </c>
      <c r="AK490" s="361">
        <f>+OF!$Q$27</f>
        <v>0.44227446940604204</v>
      </c>
      <c r="AL490" s="362">
        <f t="shared" si="429"/>
        <v>442.27446940604204</v>
      </c>
      <c r="AM490" s="362">
        <f>+AJ490/Caudales!$X$7*'DISTRIBUCION DE CAUDALES'!AL490</f>
        <v>597.52430899630542</v>
      </c>
      <c r="AN490" s="361">
        <f>+Caudales!$U$13*1000</f>
        <v>127.07822580645158</v>
      </c>
      <c r="AO490" s="361">
        <f>+AJ490/Caudales!$X$7*'DISTRIBUCION DE CAUDALES'!AN490</f>
        <v>171.68598758470213</v>
      </c>
      <c r="AP490" s="361">
        <f t="shared" si="430"/>
        <v>425.83832141160326</v>
      </c>
      <c r="AQ490" s="355">
        <f t="shared" si="439"/>
        <v>597.49430899630545</v>
      </c>
      <c r="AR490" s="355"/>
      <c r="AS490" s="356">
        <f t="shared" si="440"/>
        <v>0.03</v>
      </c>
      <c r="AT490" s="357">
        <f>+AS490</f>
        <v>0.03</v>
      </c>
      <c r="AU490" s="358">
        <f t="shared" si="441"/>
        <v>597.46430899630548</v>
      </c>
      <c r="AV490" s="361" t="str">
        <f t="shared" si="442"/>
        <v>La Fuente SI tiene sufiencie oferta para usuarios futuros</v>
      </c>
    </row>
    <row r="491" spans="1:48" s="348" customFormat="1" x14ac:dyDescent="0.2">
      <c r="A491" s="361"/>
      <c r="B491" s="361">
        <v>397</v>
      </c>
      <c r="C491" s="361" t="s">
        <v>1350</v>
      </c>
      <c r="D491" s="361" t="s">
        <v>1351</v>
      </c>
      <c r="E491" s="361" t="s">
        <v>58</v>
      </c>
      <c r="F491" s="361" t="s">
        <v>1352</v>
      </c>
      <c r="G491" s="361">
        <v>0</v>
      </c>
      <c r="H491" s="350" t="s">
        <v>1353</v>
      </c>
      <c r="I491" s="351" t="s">
        <v>1168</v>
      </c>
      <c r="J491" s="352"/>
      <c r="K491" s="353"/>
      <c r="L491" s="361">
        <v>4987784.0883999998</v>
      </c>
      <c r="M491" s="361">
        <v>2284637.2588999998</v>
      </c>
      <c r="N491" s="361">
        <v>1372</v>
      </c>
      <c r="O491" s="361">
        <v>0</v>
      </c>
      <c r="P491" s="361">
        <v>0</v>
      </c>
      <c r="Q491" s="361">
        <v>0</v>
      </c>
      <c r="R491" s="361">
        <v>0</v>
      </c>
      <c r="S491" s="361">
        <v>0</v>
      </c>
      <c r="T491" s="361">
        <v>3</v>
      </c>
      <c r="U491" s="361">
        <v>0</v>
      </c>
      <c r="V491" s="361">
        <f t="shared" si="443"/>
        <v>0</v>
      </c>
      <c r="W491" s="361">
        <f t="shared" si="444"/>
        <v>0</v>
      </c>
      <c r="X491" s="361">
        <f t="shared" si="445"/>
        <v>0</v>
      </c>
      <c r="Y491" s="361">
        <f t="shared" si="446"/>
        <v>0</v>
      </c>
      <c r="Z491" s="361">
        <f t="shared" si="447"/>
        <v>0</v>
      </c>
      <c r="AA491" s="361">
        <f t="shared" si="448"/>
        <v>8.3333333333333331E-5</v>
      </c>
      <c r="AB491" s="361">
        <f t="shared" si="449"/>
        <v>0</v>
      </c>
      <c r="AC491" s="361" t="s">
        <v>58</v>
      </c>
      <c r="AD491" s="361">
        <v>0</v>
      </c>
      <c r="AE491" s="361">
        <f t="shared" si="436"/>
        <v>0</v>
      </c>
      <c r="AF491" s="361">
        <v>3</v>
      </c>
      <c r="AG491" s="361">
        <v>8</v>
      </c>
      <c r="AH491" s="361">
        <f t="shared" si="437"/>
        <v>1.5045138888888887E-2</v>
      </c>
      <c r="AI491" s="361">
        <f t="shared" si="438"/>
        <v>1.512847222222222E-2</v>
      </c>
      <c r="AJ491" s="361">
        <v>2.2491949999999998</v>
      </c>
      <c r="AK491" s="361">
        <f>+OF!$Q$27</f>
        <v>0.44227446940604204</v>
      </c>
      <c r="AL491" s="362">
        <f t="shared" si="429"/>
        <v>442.27446940604204</v>
      </c>
      <c r="AM491" s="362">
        <f>+AJ491/Caudales!$X$7*'DISTRIBUCION DE CAUDALES'!AL491</f>
        <v>72.928126596608777</v>
      </c>
      <c r="AN491" s="361">
        <f>+Caudales!$U$13*1000</f>
        <v>127.07822580645158</v>
      </c>
      <c r="AO491" s="361">
        <f>+AJ491/Caudales!$X$7*'DISTRIBUCION DE CAUDALES'!AN491</f>
        <v>20.954356582534242</v>
      </c>
      <c r="AP491" s="361">
        <f t="shared" si="430"/>
        <v>51.973770014074532</v>
      </c>
      <c r="AQ491" s="355">
        <f t="shared" si="439"/>
        <v>72.912998124386561</v>
      </c>
      <c r="AR491" s="355"/>
      <c r="AS491" s="356">
        <f t="shared" si="440"/>
        <v>1.512847222222222E-2</v>
      </c>
      <c r="AT491" s="357">
        <f>+AS491</f>
        <v>1.512847222222222E-2</v>
      </c>
      <c r="AU491" s="358">
        <f t="shared" si="441"/>
        <v>72.897869652164346</v>
      </c>
      <c r="AV491" s="361" t="str">
        <f t="shared" si="442"/>
        <v>La Fuente SI tiene sufiencie oferta para usuarios futuros</v>
      </c>
    </row>
    <row r="492" spans="1:48" s="348" customFormat="1" x14ac:dyDescent="0.2">
      <c r="A492" s="361"/>
      <c r="B492" s="361">
        <v>402</v>
      </c>
      <c r="C492" s="361" t="s">
        <v>1354</v>
      </c>
      <c r="D492" s="361" t="s">
        <v>790</v>
      </c>
      <c r="E492" s="361" t="s">
        <v>1355</v>
      </c>
      <c r="F492" s="361" t="s">
        <v>116</v>
      </c>
      <c r="G492" s="361">
        <v>0</v>
      </c>
      <c r="H492" s="350" t="s">
        <v>1122</v>
      </c>
      <c r="I492" s="351" t="s">
        <v>1168</v>
      </c>
      <c r="J492" s="352"/>
      <c r="K492" s="353"/>
      <c r="L492" s="361">
        <v>4987243.8256000001</v>
      </c>
      <c r="M492" s="361">
        <v>2283351.6275999998</v>
      </c>
      <c r="N492" s="361">
        <v>1464</v>
      </c>
      <c r="O492" s="361">
        <v>0</v>
      </c>
      <c r="P492" s="361">
        <v>0</v>
      </c>
      <c r="Q492" s="361">
        <v>1</v>
      </c>
      <c r="R492" s="361">
        <v>0</v>
      </c>
      <c r="S492" s="361">
        <v>0</v>
      </c>
      <c r="T492" s="361">
        <v>10</v>
      </c>
      <c r="U492" s="361">
        <v>0</v>
      </c>
      <c r="V492" s="361">
        <f t="shared" si="443"/>
        <v>0</v>
      </c>
      <c r="W492" s="361">
        <f t="shared" si="444"/>
        <v>0</v>
      </c>
      <c r="X492" s="361">
        <f t="shared" si="445"/>
        <v>2.3148148148148149E-4</v>
      </c>
      <c r="Y492" s="361">
        <f t="shared" si="446"/>
        <v>0</v>
      </c>
      <c r="Z492" s="361">
        <f t="shared" si="447"/>
        <v>0</v>
      </c>
      <c r="AA492" s="361">
        <f t="shared" si="448"/>
        <v>2.7777777777777778E-4</v>
      </c>
      <c r="AB492" s="361">
        <f t="shared" si="449"/>
        <v>0</v>
      </c>
      <c r="AC492" s="361" t="s">
        <v>186</v>
      </c>
      <c r="AD492" s="361">
        <v>2</v>
      </c>
      <c r="AE492" s="361">
        <f t="shared" si="436"/>
        <v>0.2</v>
      </c>
      <c r="AF492" s="361">
        <v>6</v>
      </c>
      <c r="AG492" s="361">
        <v>10</v>
      </c>
      <c r="AH492" s="361">
        <f t="shared" si="437"/>
        <v>2.3642361111111111E-2</v>
      </c>
      <c r="AI492" s="361">
        <f t="shared" si="438"/>
        <v>0.2241516203703704</v>
      </c>
      <c r="AJ492" s="361">
        <v>0.92088700000000001</v>
      </c>
      <c r="AK492" s="361">
        <f>+OF!$Q$27</f>
        <v>0.44227446940604204</v>
      </c>
      <c r="AL492" s="362">
        <f t="shared" si="429"/>
        <v>442.27446940604204</v>
      </c>
      <c r="AM492" s="362">
        <f>+AJ492/Caudales!$X$7*'DISTRIBUCION DE CAUDALES'!AL492</f>
        <v>29.85893340380504</v>
      </c>
      <c r="AN492" s="361">
        <f>+Caudales!$U$13*1000</f>
        <v>127.07822580645158</v>
      </c>
      <c r="AO492" s="361">
        <f>+AJ492/Caudales!$X$7*'DISTRIBUCION DE CAUDALES'!AN492</f>
        <v>8.5793337483945216</v>
      </c>
      <c r="AP492" s="361">
        <f t="shared" si="430"/>
        <v>21.279599655410518</v>
      </c>
      <c r="AQ492" s="355">
        <f t="shared" si="439"/>
        <v>29.634781783434669</v>
      </c>
      <c r="AR492" s="355"/>
      <c r="AS492" s="356">
        <f t="shared" si="440"/>
        <v>0.2241516203703704</v>
      </c>
      <c r="AT492" s="357">
        <f>+AS492+AT478</f>
        <v>0.25101793981481485</v>
      </c>
      <c r="AU492" s="358">
        <f t="shared" si="441"/>
        <v>29.383763843619853</v>
      </c>
      <c r="AV492" s="361" t="str">
        <f t="shared" si="442"/>
        <v>La Fuente SI tiene sufiencie oferta para usuarios futuros</v>
      </c>
    </row>
    <row r="493" spans="1:48" s="348" customFormat="1" x14ac:dyDescent="0.2">
      <c r="A493" s="361"/>
      <c r="B493" s="361">
        <v>402</v>
      </c>
      <c r="C493" s="361" t="s">
        <v>1356</v>
      </c>
      <c r="D493" s="361" t="s">
        <v>1026</v>
      </c>
      <c r="E493" s="361" t="s">
        <v>58</v>
      </c>
      <c r="F493" s="361" t="s">
        <v>1357</v>
      </c>
      <c r="G493" s="361">
        <v>0</v>
      </c>
      <c r="H493" s="350" t="s">
        <v>1347</v>
      </c>
      <c r="I493" s="351" t="s">
        <v>1168</v>
      </c>
      <c r="J493" s="352"/>
      <c r="K493" s="353"/>
      <c r="L493" s="361">
        <v>4987877.5475000003</v>
      </c>
      <c r="M493" s="361">
        <v>2284890.8195000002</v>
      </c>
      <c r="N493" s="361">
        <v>1416</v>
      </c>
      <c r="O493" s="361">
        <v>0</v>
      </c>
      <c r="P493" s="361">
        <v>0</v>
      </c>
      <c r="Q493" s="361">
        <v>0</v>
      </c>
      <c r="R493" s="361">
        <v>0</v>
      </c>
      <c r="S493" s="361">
        <v>0</v>
      </c>
      <c r="T493" s="361">
        <v>0</v>
      </c>
      <c r="U493" s="361">
        <v>0</v>
      </c>
      <c r="V493" s="361">
        <f t="shared" si="443"/>
        <v>0</v>
      </c>
      <c r="W493" s="361">
        <f t="shared" si="444"/>
        <v>0</v>
      </c>
      <c r="X493" s="361">
        <f t="shared" si="445"/>
        <v>0</v>
      </c>
      <c r="Y493" s="361">
        <f t="shared" si="446"/>
        <v>0</v>
      </c>
      <c r="Z493" s="361">
        <f t="shared" si="447"/>
        <v>0</v>
      </c>
      <c r="AA493" s="361">
        <f t="shared" si="448"/>
        <v>0</v>
      </c>
      <c r="AB493" s="361">
        <f t="shared" si="449"/>
        <v>0</v>
      </c>
      <c r="AC493" s="361" t="s">
        <v>73</v>
      </c>
      <c r="AD493" s="361">
        <v>0.05</v>
      </c>
      <c r="AE493" s="361">
        <f t="shared" si="436"/>
        <v>5.000000000000001E-3</v>
      </c>
      <c r="AF493" s="361">
        <v>3</v>
      </c>
      <c r="AG493" s="361">
        <v>1</v>
      </c>
      <c r="AH493" s="361">
        <f t="shared" si="437"/>
        <v>7.5225694444444437E-3</v>
      </c>
      <c r="AI493" s="361">
        <f t="shared" si="438"/>
        <v>1.2522569444444444E-2</v>
      </c>
      <c r="AJ493" s="361">
        <v>18.4284</v>
      </c>
      <c r="AK493" s="361">
        <f>+OF!$Q$27</f>
        <v>0.44227446940604204</v>
      </c>
      <c r="AL493" s="362">
        <f t="shared" si="429"/>
        <v>442.27446940604204</v>
      </c>
      <c r="AM493" s="362">
        <f>+AJ493/Caudales!$X$7*'DISTRIBUCION DE CAUDALES'!AL493</f>
        <v>597.52430899630542</v>
      </c>
      <c r="AN493" s="361">
        <f>+Caudales!$U$13*1000</f>
        <v>127.07822580645158</v>
      </c>
      <c r="AO493" s="361">
        <f>+AJ493/Caudales!$X$7*'DISTRIBUCION DE CAUDALES'!AN493</f>
        <v>171.68598758470213</v>
      </c>
      <c r="AP493" s="361">
        <f t="shared" si="430"/>
        <v>425.83832141160326</v>
      </c>
      <c r="AQ493" s="355">
        <f t="shared" si="439"/>
        <v>597.51178642686102</v>
      </c>
      <c r="AR493" s="355"/>
      <c r="AS493" s="356">
        <f t="shared" si="440"/>
        <v>1.2522569444444444E-2</v>
      </c>
      <c r="AT493" s="357">
        <f>+AS493+AT502+AT484+AT475+AT467+AT465+AT453+AT440+AT490+AT488</f>
        <v>9.8021526620370345</v>
      </c>
      <c r="AU493" s="358">
        <f t="shared" si="441"/>
        <v>587.70963376482393</v>
      </c>
      <c r="AV493" s="361" t="str">
        <f t="shared" si="442"/>
        <v>La Fuente SI tiene sufiencie oferta para usuarios futuros</v>
      </c>
    </row>
    <row r="494" spans="1:48" s="348" customFormat="1" x14ac:dyDescent="0.2">
      <c r="A494" s="361"/>
      <c r="B494" s="361">
        <v>415</v>
      </c>
      <c r="C494" s="361" t="s">
        <v>1358</v>
      </c>
      <c r="D494" s="361" t="s">
        <v>195</v>
      </c>
      <c r="E494" s="361" t="s">
        <v>58</v>
      </c>
      <c r="F494" s="361" t="s">
        <v>116</v>
      </c>
      <c r="G494" s="361">
        <v>0</v>
      </c>
      <c r="H494" s="350" t="s">
        <v>1347</v>
      </c>
      <c r="I494" s="351" t="s">
        <v>1168</v>
      </c>
      <c r="J494" s="352"/>
      <c r="K494" s="353"/>
      <c r="L494" s="361">
        <v>4987877.5475000003</v>
      </c>
      <c r="M494" s="361">
        <v>2284890.8195000002</v>
      </c>
      <c r="N494" s="361">
        <v>1416</v>
      </c>
      <c r="O494" s="361">
        <v>0</v>
      </c>
      <c r="P494" s="361">
        <v>0</v>
      </c>
      <c r="Q494" s="361">
        <v>0</v>
      </c>
      <c r="R494" s="361">
        <v>0</v>
      </c>
      <c r="S494" s="361">
        <v>0</v>
      </c>
      <c r="T494" s="361">
        <v>2</v>
      </c>
      <c r="U494" s="361">
        <v>0</v>
      </c>
      <c r="V494" s="361">
        <f t="shared" si="443"/>
        <v>0</v>
      </c>
      <c r="W494" s="361">
        <f t="shared" si="444"/>
        <v>0</v>
      </c>
      <c r="X494" s="361">
        <f t="shared" si="445"/>
        <v>0</v>
      </c>
      <c r="Y494" s="361">
        <f t="shared" si="446"/>
        <v>0</v>
      </c>
      <c r="Z494" s="361">
        <f t="shared" si="447"/>
        <v>0</v>
      </c>
      <c r="AA494" s="361">
        <f t="shared" si="448"/>
        <v>5.5555555555555551E-5</v>
      </c>
      <c r="AB494" s="361">
        <f t="shared" si="449"/>
        <v>0</v>
      </c>
      <c r="AC494" s="361" t="s">
        <v>58</v>
      </c>
      <c r="AD494" s="361">
        <v>0</v>
      </c>
      <c r="AE494" s="361">
        <f t="shared" si="436"/>
        <v>0</v>
      </c>
      <c r="AF494" s="361">
        <v>5</v>
      </c>
      <c r="AG494" s="361">
        <v>10</v>
      </c>
      <c r="AH494" s="361">
        <f t="shared" si="437"/>
        <v>2.1493055555555557E-2</v>
      </c>
      <c r="AI494" s="361">
        <f t="shared" si="438"/>
        <v>2.1548611111111112E-2</v>
      </c>
      <c r="AJ494" s="361">
        <v>18.4284</v>
      </c>
      <c r="AK494" s="361">
        <f>+OF!$Q$27</f>
        <v>0.44227446940604204</v>
      </c>
      <c r="AL494" s="362">
        <f t="shared" si="429"/>
        <v>442.27446940604204</v>
      </c>
      <c r="AM494" s="362">
        <f>+AJ494/Caudales!$X$7*'DISTRIBUCION DE CAUDALES'!AL494</f>
        <v>597.52430899630542</v>
      </c>
      <c r="AN494" s="361">
        <f>+Caudales!$U$13*1000</f>
        <v>127.07822580645158</v>
      </c>
      <c r="AO494" s="361">
        <f>+AJ494/Caudales!$X$7*'DISTRIBUCION DE CAUDALES'!AN494</f>
        <v>171.68598758470213</v>
      </c>
      <c r="AP494" s="361">
        <f t="shared" si="430"/>
        <v>425.83832141160326</v>
      </c>
      <c r="AQ494" s="355">
        <f t="shared" si="439"/>
        <v>597.50276038519428</v>
      </c>
      <c r="AR494" s="355"/>
      <c r="AS494" s="356">
        <f t="shared" si="440"/>
        <v>2.1548611111111112E-2</v>
      </c>
      <c r="AT494" s="357">
        <f>+AS494+AT493</f>
        <v>9.8237012731481457</v>
      </c>
      <c r="AU494" s="358">
        <f t="shared" si="441"/>
        <v>587.67905911204616</v>
      </c>
      <c r="AV494" s="361" t="str">
        <f t="shared" si="442"/>
        <v>La Fuente SI tiene sufiencie oferta para usuarios futuros</v>
      </c>
    </row>
    <row r="495" spans="1:48" s="348" customFormat="1" x14ac:dyDescent="0.2">
      <c r="A495" s="361"/>
      <c r="B495" s="361">
        <v>416</v>
      </c>
      <c r="C495" s="361" t="s">
        <v>1359</v>
      </c>
      <c r="D495" s="361" t="s">
        <v>790</v>
      </c>
      <c r="E495" s="361" t="s">
        <v>58</v>
      </c>
      <c r="F495" s="361" t="s">
        <v>116</v>
      </c>
      <c r="G495" s="361">
        <v>0</v>
      </c>
      <c r="H495" s="350" t="s">
        <v>1347</v>
      </c>
      <c r="I495" s="351" t="s">
        <v>1168</v>
      </c>
      <c r="J495" s="352"/>
      <c r="K495" s="353"/>
      <c r="L495" s="361">
        <v>4987243.8256000001</v>
      </c>
      <c r="M495" s="361">
        <v>2283351.6275999998</v>
      </c>
      <c r="N495" s="361">
        <v>1464</v>
      </c>
      <c r="O495" s="361">
        <v>0</v>
      </c>
      <c r="P495" s="361">
        <v>0</v>
      </c>
      <c r="Q495" s="361">
        <v>0</v>
      </c>
      <c r="R495" s="361">
        <v>0</v>
      </c>
      <c r="S495" s="361">
        <v>0</v>
      </c>
      <c r="T495" s="361">
        <v>0</v>
      </c>
      <c r="U495" s="361">
        <v>0</v>
      </c>
      <c r="V495" s="361">
        <f t="shared" si="443"/>
        <v>0</v>
      </c>
      <c r="W495" s="361">
        <f t="shared" si="444"/>
        <v>0</v>
      </c>
      <c r="X495" s="361">
        <f t="shared" si="445"/>
        <v>0</v>
      </c>
      <c r="Y495" s="361">
        <f t="shared" si="446"/>
        <v>0</v>
      </c>
      <c r="Z495" s="361">
        <f t="shared" si="447"/>
        <v>0</v>
      </c>
      <c r="AA495" s="361">
        <f t="shared" si="448"/>
        <v>0</v>
      </c>
      <c r="AB495" s="361">
        <f t="shared" si="449"/>
        <v>0</v>
      </c>
      <c r="AC495" s="361" t="s">
        <v>58</v>
      </c>
      <c r="AD495" s="361">
        <v>0</v>
      </c>
      <c r="AE495" s="361">
        <f t="shared" si="436"/>
        <v>0</v>
      </c>
      <c r="AF495" s="361">
        <v>3</v>
      </c>
      <c r="AG495" s="361">
        <v>5</v>
      </c>
      <c r="AH495" s="361">
        <f t="shared" si="437"/>
        <v>1.1821180555555555E-2</v>
      </c>
      <c r="AI495" s="361">
        <f t="shared" si="438"/>
        <v>1.1821180555555555E-2</v>
      </c>
      <c r="AJ495" s="361">
        <v>0.92088700000000001</v>
      </c>
      <c r="AK495" s="361">
        <f>+OF!$Q$27</f>
        <v>0.44227446940604204</v>
      </c>
      <c r="AL495" s="362">
        <f t="shared" si="429"/>
        <v>442.27446940604204</v>
      </c>
      <c r="AM495" s="362">
        <f>+AJ495/Caudales!$X$7*'DISTRIBUCION DE CAUDALES'!AL495</f>
        <v>29.85893340380504</v>
      </c>
      <c r="AN495" s="361">
        <f>+Caudales!$U$13*1000</f>
        <v>127.07822580645158</v>
      </c>
      <c r="AO495" s="361">
        <f>+AJ495/Caudales!$X$7*'DISTRIBUCION DE CAUDALES'!AN495</f>
        <v>8.5793337483945216</v>
      </c>
      <c r="AP495" s="361">
        <f t="shared" si="430"/>
        <v>21.279599655410518</v>
      </c>
      <c r="AQ495" s="355">
        <f t="shared" si="439"/>
        <v>29.847112223249486</v>
      </c>
      <c r="AR495" s="355"/>
      <c r="AS495" s="356">
        <f t="shared" si="440"/>
        <v>1.1821180555555555E-2</v>
      </c>
      <c r="AT495" s="357">
        <f>+AS495+AT492</f>
        <v>0.26283912037037038</v>
      </c>
      <c r="AU495" s="358">
        <f t="shared" si="441"/>
        <v>29.584273102879116</v>
      </c>
      <c r="AV495" s="361" t="str">
        <f t="shared" si="442"/>
        <v>La Fuente SI tiene sufiencie oferta para usuarios futuros</v>
      </c>
    </row>
    <row r="496" spans="1:48" s="348" customFormat="1" x14ac:dyDescent="0.2">
      <c r="A496" s="361"/>
      <c r="B496" s="361">
        <v>432</v>
      </c>
      <c r="C496" s="361" t="s">
        <v>1360</v>
      </c>
      <c r="D496" s="361" t="s">
        <v>547</v>
      </c>
      <c r="E496" s="361" t="s">
        <v>58</v>
      </c>
      <c r="F496" s="361" t="s">
        <v>51</v>
      </c>
      <c r="G496" s="361">
        <v>0</v>
      </c>
      <c r="H496" s="350" t="s">
        <v>1347</v>
      </c>
      <c r="I496" s="351" t="s">
        <v>1168</v>
      </c>
      <c r="J496" s="352"/>
      <c r="K496" s="353"/>
      <c r="L496" s="361">
        <v>4987877.5475000003</v>
      </c>
      <c r="M496" s="361">
        <v>2284890.8195000002</v>
      </c>
      <c r="N496" s="361">
        <v>1416</v>
      </c>
      <c r="O496" s="361">
        <v>0</v>
      </c>
      <c r="P496" s="361">
        <v>0</v>
      </c>
      <c r="Q496" s="361">
        <v>0</v>
      </c>
      <c r="R496" s="361">
        <v>0</v>
      </c>
      <c r="S496" s="361">
        <v>0</v>
      </c>
      <c r="T496" s="361">
        <v>200</v>
      </c>
      <c r="U496" s="361">
        <v>0</v>
      </c>
      <c r="V496" s="361">
        <f t="shared" si="443"/>
        <v>0</v>
      </c>
      <c r="W496" s="361">
        <f t="shared" si="444"/>
        <v>0</v>
      </c>
      <c r="X496" s="361">
        <f t="shared" si="445"/>
        <v>0</v>
      </c>
      <c r="Y496" s="361">
        <f t="shared" si="446"/>
        <v>0</v>
      </c>
      <c r="Z496" s="361">
        <f t="shared" si="447"/>
        <v>0</v>
      </c>
      <c r="AA496" s="361">
        <f t="shared" si="448"/>
        <v>5.5555555555555549E-3</v>
      </c>
      <c r="AB496" s="361">
        <f t="shared" si="449"/>
        <v>0</v>
      </c>
      <c r="AC496" s="361" t="s">
        <v>1361</v>
      </c>
      <c r="AD496" s="361">
        <v>0.5</v>
      </c>
      <c r="AE496" s="361">
        <f t="shared" si="436"/>
        <v>0.05</v>
      </c>
      <c r="AF496" s="361">
        <v>4</v>
      </c>
      <c r="AG496" s="361">
        <v>2</v>
      </c>
      <c r="AH496" s="361">
        <f t="shared" si="437"/>
        <v>1.0746527777777778E-2</v>
      </c>
      <c r="AI496" s="361">
        <f t="shared" si="438"/>
        <v>6.6302083333333345E-2</v>
      </c>
      <c r="AJ496" s="361">
        <v>18.4284</v>
      </c>
      <c r="AK496" s="361">
        <f>+OF!$Q$27</f>
        <v>0.44227446940604204</v>
      </c>
      <c r="AL496" s="362">
        <f t="shared" si="429"/>
        <v>442.27446940604204</v>
      </c>
      <c r="AM496" s="362">
        <f>+AJ496/Caudales!$X$7*'DISTRIBUCION DE CAUDALES'!AL496</f>
        <v>597.52430899630542</v>
      </c>
      <c r="AN496" s="361">
        <f>+Caudales!$U$13*1000</f>
        <v>127.07822580645158</v>
      </c>
      <c r="AO496" s="361">
        <f>+AJ496/Caudales!$X$7*'DISTRIBUCION DE CAUDALES'!AN496</f>
        <v>171.68598758470213</v>
      </c>
      <c r="AP496" s="361">
        <f t="shared" si="430"/>
        <v>425.83832141160326</v>
      </c>
      <c r="AQ496" s="355">
        <f t="shared" si="439"/>
        <v>597.45800691297211</v>
      </c>
      <c r="AR496" s="355"/>
      <c r="AS496" s="356">
        <f t="shared" si="440"/>
        <v>6.6302083333333345E-2</v>
      </c>
      <c r="AT496" s="357">
        <f>+AS496+AT494</f>
        <v>9.8900033564814791</v>
      </c>
      <c r="AU496" s="358">
        <f t="shared" si="441"/>
        <v>587.56800355649068</v>
      </c>
      <c r="AV496" s="361" t="str">
        <f t="shared" si="442"/>
        <v>La Fuente SI tiene sufiencie oferta para usuarios futuros</v>
      </c>
    </row>
    <row r="497" spans="1:48" s="348" customFormat="1" x14ac:dyDescent="0.2">
      <c r="A497" s="361"/>
      <c r="B497" s="361">
        <v>435</v>
      </c>
      <c r="C497" s="361" t="s">
        <v>1362</v>
      </c>
      <c r="D497" s="361" t="s">
        <v>1363</v>
      </c>
      <c r="E497" s="361">
        <v>90161000</v>
      </c>
      <c r="F497" s="361" t="s">
        <v>51</v>
      </c>
      <c r="G497" s="361">
        <v>0.08</v>
      </c>
      <c r="H497" s="350" t="s">
        <v>1347</v>
      </c>
      <c r="I497" s="351" t="s">
        <v>1168</v>
      </c>
      <c r="J497" s="352"/>
      <c r="K497" s="353"/>
      <c r="L497" s="361">
        <v>4987877.5475000003</v>
      </c>
      <c r="M497" s="361">
        <v>2284890.8195000002</v>
      </c>
      <c r="N497" s="361">
        <v>1416</v>
      </c>
      <c r="O497" s="361">
        <v>0</v>
      </c>
      <c r="P497" s="361">
        <v>0</v>
      </c>
      <c r="Q497" s="361">
        <v>0</v>
      </c>
      <c r="R497" s="361">
        <v>0</v>
      </c>
      <c r="S497" s="361">
        <v>0</v>
      </c>
      <c r="T497" s="361">
        <v>0</v>
      </c>
      <c r="U497" s="361">
        <v>0</v>
      </c>
      <c r="V497" s="361">
        <f t="shared" si="443"/>
        <v>0</v>
      </c>
      <c r="W497" s="361">
        <f t="shared" si="444"/>
        <v>0</v>
      </c>
      <c r="X497" s="361">
        <f t="shared" si="445"/>
        <v>0</v>
      </c>
      <c r="Y497" s="361">
        <f t="shared" si="446"/>
        <v>0</v>
      </c>
      <c r="Z497" s="361">
        <f t="shared" si="447"/>
        <v>0</v>
      </c>
      <c r="AA497" s="361">
        <f t="shared" si="448"/>
        <v>0</v>
      </c>
      <c r="AB497" s="361">
        <f t="shared" si="449"/>
        <v>0</v>
      </c>
      <c r="AC497" s="361" t="s">
        <v>1364</v>
      </c>
      <c r="AD497" s="361">
        <v>0.5</v>
      </c>
      <c r="AE497" s="361">
        <f t="shared" si="436"/>
        <v>0.05</v>
      </c>
      <c r="AF497" s="361">
        <v>2</v>
      </c>
      <c r="AG497" s="361">
        <v>4</v>
      </c>
      <c r="AH497" s="361">
        <f t="shared" si="437"/>
        <v>8.5972222222222214E-3</v>
      </c>
      <c r="AI497" s="361">
        <f t="shared" si="438"/>
        <v>5.8597222222222224E-2</v>
      </c>
      <c r="AJ497" s="361">
        <v>18.4284</v>
      </c>
      <c r="AK497" s="361">
        <f>+OF!$Q$27</f>
        <v>0.44227446940604204</v>
      </c>
      <c r="AL497" s="362">
        <f t="shared" si="429"/>
        <v>442.27446940604204</v>
      </c>
      <c r="AM497" s="362">
        <f>+AJ497/Caudales!$X$7*'DISTRIBUCION DE CAUDALES'!AL497</f>
        <v>597.52430899630542</v>
      </c>
      <c r="AN497" s="361">
        <f>+Caudales!$U$13*1000</f>
        <v>127.07822580645158</v>
      </c>
      <c r="AO497" s="361">
        <f>+AJ497/Caudales!$X$7*'DISTRIBUCION DE CAUDALES'!AN497</f>
        <v>171.68598758470213</v>
      </c>
      <c r="AP497" s="361">
        <f t="shared" si="430"/>
        <v>425.83832141160326</v>
      </c>
      <c r="AQ497" s="355">
        <f t="shared" si="439"/>
        <v>597.46571177408316</v>
      </c>
      <c r="AR497" s="355"/>
      <c r="AS497" s="356">
        <f t="shared" si="440"/>
        <v>5.8597222222222224E-2</v>
      </c>
      <c r="AT497" s="357">
        <f>+AS497+AT496</f>
        <v>9.9486005787037008</v>
      </c>
      <c r="AU497" s="358">
        <f t="shared" si="441"/>
        <v>587.51711119537947</v>
      </c>
      <c r="AV497" s="361" t="str">
        <f t="shared" si="442"/>
        <v>La Fuente SI tiene sufiencie oferta para usuarios futuros</v>
      </c>
    </row>
    <row r="498" spans="1:48" s="348" customFormat="1" x14ac:dyDescent="0.2">
      <c r="A498" s="361"/>
      <c r="B498" s="361">
        <v>449</v>
      </c>
      <c r="C498" s="361" t="s">
        <v>1365</v>
      </c>
      <c r="D498" s="361" t="s">
        <v>372</v>
      </c>
      <c r="E498" s="361" t="s">
        <v>58</v>
      </c>
      <c r="F498" s="361" t="s">
        <v>51</v>
      </c>
      <c r="G498" s="361">
        <v>0</v>
      </c>
      <c r="H498" s="350" t="s">
        <v>1347</v>
      </c>
      <c r="I498" s="351" t="s">
        <v>1168</v>
      </c>
      <c r="J498" s="352"/>
      <c r="K498" s="353"/>
      <c r="L498" s="361">
        <v>4987877.5475000003</v>
      </c>
      <c r="M498" s="361">
        <v>2284890.8195000002</v>
      </c>
      <c r="N498" s="361">
        <v>1416</v>
      </c>
      <c r="O498" s="361">
        <v>0</v>
      </c>
      <c r="P498" s="361">
        <v>0</v>
      </c>
      <c r="Q498" s="361">
        <v>0</v>
      </c>
      <c r="R498" s="361">
        <v>0</v>
      </c>
      <c r="S498" s="361">
        <v>0</v>
      </c>
      <c r="T498" s="361">
        <v>0</v>
      </c>
      <c r="U498" s="361">
        <v>0</v>
      </c>
      <c r="V498" s="361">
        <f t="shared" si="443"/>
        <v>0</v>
      </c>
      <c r="W498" s="361">
        <f t="shared" si="444"/>
        <v>0</v>
      </c>
      <c r="X498" s="361">
        <f t="shared" si="445"/>
        <v>0</v>
      </c>
      <c r="Y498" s="361">
        <f t="shared" si="446"/>
        <v>0</v>
      </c>
      <c r="Z498" s="361">
        <f t="shared" si="447"/>
        <v>0</v>
      </c>
      <c r="AA498" s="361">
        <f t="shared" si="448"/>
        <v>0</v>
      </c>
      <c r="AB498" s="361">
        <f t="shared" si="449"/>
        <v>0</v>
      </c>
      <c r="AC498" s="361" t="s">
        <v>58</v>
      </c>
      <c r="AD498" s="361">
        <v>0</v>
      </c>
      <c r="AE498" s="361">
        <f t="shared" si="436"/>
        <v>0</v>
      </c>
      <c r="AF498" s="361">
        <v>5</v>
      </c>
      <c r="AG498" s="361">
        <v>2</v>
      </c>
      <c r="AH498" s="361">
        <f t="shared" si="437"/>
        <v>1.2895833333333332E-2</v>
      </c>
      <c r="AI498" s="361">
        <f t="shared" si="438"/>
        <v>1.2895833333333332E-2</v>
      </c>
      <c r="AJ498" s="361">
        <v>18.4284</v>
      </c>
      <c r="AK498" s="361">
        <f>+OF!$Q$27</f>
        <v>0.44227446940604204</v>
      </c>
      <c r="AL498" s="362">
        <f t="shared" si="429"/>
        <v>442.27446940604204</v>
      </c>
      <c r="AM498" s="362">
        <f>+AJ498/Caudales!$X$7*'DISTRIBUCION DE CAUDALES'!AL498</f>
        <v>597.52430899630542</v>
      </c>
      <c r="AN498" s="361">
        <f>+Caudales!$U$13*1000</f>
        <v>127.07822580645158</v>
      </c>
      <c r="AO498" s="361">
        <f>+AJ498/Caudales!$X$7*'DISTRIBUCION DE CAUDALES'!AN498</f>
        <v>171.68598758470213</v>
      </c>
      <c r="AP498" s="361">
        <f t="shared" si="430"/>
        <v>425.83832141160326</v>
      </c>
      <c r="AQ498" s="355">
        <f t="shared" si="439"/>
        <v>597.51141316297208</v>
      </c>
      <c r="AR498" s="355"/>
      <c r="AS498" s="356">
        <f t="shared" si="440"/>
        <v>1.2895833333333332E-2</v>
      </c>
      <c r="AT498" s="357">
        <f>+AS498+AT497</f>
        <v>9.9614964120370342</v>
      </c>
      <c r="AU498" s="358">
        <f t="shared" si="441"/>
        <v>587.54991675093504</v>
      </c>
      <c r="AV498" s="361" t="str">
        <f t="shared" si="442"/>
        <v>La Fuente SI tiene sufiencie oferta para usuarios futuros</v>
      </c>
    </row>
    <row r="499" spans="1:48" s="348" customFormat="1" x14ac:dyDescent="0.2">
      <c r="A499" s="361"/>
      <c r="B499" s="361">
        <v>450</v>
      </c>
      <c r="C499" s="361" t="s">
        <v>1366</v>
      </c>
      <c r="D499" s="361" t="s">
        <v>1367</v>
      </c>
      <c r="E499" s="361" t="s">
        <v>58</v>
      </c>
      <c r="F499" s="361" t="s">
        <v>51</v>
      </c>
      <c r="G499" s="361">
        <v>0</v>
      </c>
      <c r="H499" s="350" t="s">
        <v>1347</v>
      </c>
      <c r="I499" s="351" t="s">
        <v>1168</v>
      </c>
      <c r="J499" s="352"/>
      <c r="K499" s="353"/>
      <c r="L499" s="361">
        <v>4987877.5475000003</v>
      </c>
      <c r="M499" s="361">
        <v>2284890.8195000002</v>
      </c>
      <c r="N499" s="361">
        <v>1416</v>
      </c>
      <c r="O499" s="361">
        <v>0</v>
      </c>
      <c r="P499" s="361">
        <v>0</v>
      </c>
      <c r="Q499" s="361">
        <v>0</v>
      </c>
      <c r="R499" s="361">
        <v>0</v>
      </c>
      <c r="S499" s="361">
        <v>0</v>
      </c>
      <c r="T499" s="361">
        <v>10</v>
      </c>
      <c r="U499" s="361">
        <v>0</v>
      </c>
      <c r="V499" s="361">
        <f t="shared" si="443"/>
        <v>0</v>
      </c>
      <c r="W499" s="361">
        <f t="shared" si="444"/>
        <v>0</v>
      </c>
      <c r="X499" s="361">
        <f t="shared" si="445"/>
        <v>0</v>
      </c>
      <c r="Y499" s="361">
        <f t="shared" si="446"/>
        <v>0</v>
      </c>
      <c r="Z499" s="361">
        <f t="shared" si="447"/>
        <v>0</v>
      </c>
      <c r="AA499" s="361">
        <f t="shared" si="448"/>
        <v>2.7777777777777778E-4</v>
      </c>
      <c r="AB499" s="361">
        <f t="shared" si="449"/>
        <v>0</v>
      </c>
      <c r="AC499" s="361" t="s">
        <v>1336</v>
      </c>
      <c r="AD499" s="361">
        <v>0.01</v>
      </c>
      <c r="AE499" s="361">
        <f t="shared" si="436"/>
        <v>1E-3</v>
      </c>
      <c r="AF499" s="361">
        <v>12</v>
      </c>
      <c r="AG499" s="361">
        <v>4</v>
      </c>
      <c r="AH499" s="361">
        <f t="shared" si="437"/>
        <v>3.0090277777777775E-2</v>
      </c>
      <c r="AI499" s="361">
        <f t="shared" si="438"/>
        <v>3.1368055555555552E-2</v>
      </c>
      <c r="AJ499" s="361">
        <v>18.4284</v>
      </c>
      <c r="AK499" s="361">
        <f>+OF!$Q$27</f>
        <v>0.44227446940604204</v>
      </c>
      <c r="AL499" s="362">
        <f t="shared" si="429"/>
        <v>442.27446940604204</v>
      </c>
      <c r="AM499" s="362">
        <f>+AJ499/Caudales!$X$7*'DISTRIBUCION DE CAUDALES'!AL499</f>
        <v>597.52430899630542</v>
      </c>
      <c r="AN499" s="361">
        <f>+Caudales!$U$13*1000</f>
        <v>127.07822580645158</v>
      </c>
      <c r="AO499" s="361">
        <f>+AJ499/Caudales!$X$7*'DISTRIBUCION DE CAUDALES'!AN499</f>
        <v>171.68598758470213</v>
      </c>
      <c r="AP499" s="361">
        <f t="shared" si="430"/>
        <v>425.83832141160326</v>
      </c>
      <c r="AQ499" s="355">
        <f t="shared" si="439"/>
        <v>597.49294094074992</v>
      </c>
      <c r="AR499" s="355"/>
      <c r="AS499" s="356">
        <f t="shared" si="440"/>
        <v>3.1368055555555552E-2</v>
      </c>
      <c r="AT499" s="357">
        <f>+AS499+AT498</f>
        <v>9.9928644675925895</v>
      </c>
      <c r="AU499" s="358">
        <f t="shared" si="441"/>
        <v>587.50007647315738</v>
      </c>
      <c r="AV499" s="361" t="str">
        <f t="shared" si="442"/>
        <v>La Fuente SI tiene sufiencie oferta para usuarios futuros</v>
      </c>
    </row>
    <row r="500" spans="1:48" s="348" customFormat="1" x14ac:dyDescent="0.2">
      <c r="A500" s="361"/>
      <c r="B500" s="361">
        <v>457</v>
      </c>
      <c r="C500" s="361" t="s">
        <v>1368</v>
      </c>
      <c r="D500" s="361" t="s">
        <v>1369</v>
      </c>
      <c r="E500" s="361" t="s">
        <v>1370</v>
      </c>
      <c r="F500" s="361" t="s">
        <v>51</v>
      </c>
      <c r="G500" s="361">
        <v>0</v>
      </c>
      <c r="H500" s="350" t="s">
        <v>1347</v>
      </c>
      <c r="I500" s="351" t="s">
        <v>1168</v>
      </c>
      <c r="J500" s="352"/>
      <c r="K500" s="353"/>
      <c r="L500" s="361">
        <v>4987877.5475000003</v>
      </c>
      <c r="M500" s="361">
        <v>2284890.8195000002</v>
      </c>
      <c r="N500" s="361">
        <v>1416</v>
      </c>
      <c r="O500" s="361">
        <v>0</v>
      </c>
      <c r="P500" s="361">
        <v>0</v>
      </c>
      <c r="Q500" s="361">
        <v>0</v>
      </c>
      <c r="R500" s="361">
        <v>0</v>
      </c>
      <c r="S500" s="361">
        <v>0</v>
      </c>
      <c r="T500" s="361">
        <v>5</v>
      </c>
      <c r="U500" s="361">
        <v>0</v>
      </c>
      <c r="V500" s="361">
        <f t="shared" si="443"/>
        <v>0</v>
      </c>
      <c r="W500" s="361">
        <f t="shared" si="444"/>
        <v>0</v>
      </c>
      <c r="X500" s="361">
        <f t="shared" si="445"/>
        <v>0</v>
      </c>
      <c r="Y500" s="361">
        <f t="shared" si="446"/>
        <v>0</v>
      </c>
      <c r="Z500" s="361">
        <f t="shared" si="447"/>
        <v>0</v>
      </c>
      <c r="AA500" s="361">
        <f t="shared" si="448"/>
        <v>1.3888888888888889E-4</v>
      </c>
      <c r="AB500" s="361">
        <f t="shared" si="449"/>
        <v>0</v>
      </c>
      <c r="AC500" s="361" t="s">
        <v>116</v>
      </c>
      <c r="AD500" s="361">
        <v>0</v>
      </c>
      <c r="AE500" s="361">
        <f t="shared" si="436"/>
        <v>0</v>
      </c>
      <c r="AF500" s="361">
        <v>4</v>
      </c>
      <c r="AG500" s="361">
        <v>4</v>
      </c>
      <c r="AH500" s="361">
        <f t="shared" si="437"/>
        <v>1.2895833333333332E-2</v>
      </c>
      <c r="AI500" s="361">
        <f t="shared" si="438"/>
        <v>1.303472222222222E-2</v>
      </c>
      <c r="AJ500" s="361">
        <v>18.4284</v>
      </c>
      <c r="AK500" s="361">
        <f>+OF!$Q$27</f>
        <v>0.44227446940604204</v>
      </c>
      <c r="AL500" s="362">
        <f t="shared" si="429"/>
        <v>442.27446940604204</v>
      </c>
      <c r="AM500" s="362">
        <f>+AJ500/Caudales!$X$7*'DISTRIBUCION DE CAUDALES'!AL500</f>
        <v>597.52430899630542</v>
      </c>
      <c r="AN500" s="361">
        <f>+Caudales!$U$13*1000</f>
        <v>127.07822580645158</v>
      </c>
      <c r="AO500" s="361">
        <f>+AJ500/Caudales!$X$7*'DISTRIBUCION DE CAUDALES'!AN500</f>
        <v>171.68598758470213</v>
      </c>
      <c r="AP500" s="361">
        <f t="shared" si="430"/>
        <v>425.83832141160326</v>
      </c>
      <c r="AQ500" s="355">
        <f t="shared" si="439"/>
        <v>597.51127427408323</v>
      </c>
      <c r="AR500" s="355"/>
      <c r="AS500" s="356">
        <f t="shared" si="440"/>
        <v>1.303472222222222E-2</v>
      </c>
      <c r="AT500" s="357">
        <f>+AS500+AT499</f>
        <v>10.005899189814812</v>
      </c>
      <c r="AU500" s="358">
        <f t="shared" si="441"/>
        <v>587.50537508426839</v>
      </c>
      <c r="AV500" s="361" t="str">
        <f t="shared" si="442"/>
        <v>La Fuente SI tiene sufiencie oferta para usuarios futuros</v>
      </c>
    </row>
    <row r="501" spans="1:48" s="348" customFormat="1" x14ac:dyDescent="0.2">
      <c r="A501" s="361"/>
      <c r="B501" s="361">
        <v>458</v>
      </c>
      <c r="C501" s="361" t="s">
        <v>1371</v>
      </c>
      <c r="D501" s="361" t="s">
        <v>1372</v>
      </c>
      <c r="E501" s="361" t="s">
        <v>1373</v>
      </c>
      <c r="F501" s="361" t="s">
        <v>51</v>
      </c>
      <c r="G501" s="361">
        <v>0</v>
      </c>
      <c r="H501" s="350" t="s">
        <v>1374</v>
      </c>
      <c r="I501" s="351" t="s">
        <v>1168</v>
      </c>
      <c r="J501" s="352"/>
      <c r="K501" s="353"/>
      <c r="L501" s="361">
        <v>4990263.3947000001</v>
      </c>
      <c r="M501" s="361">
        <v>2292315.6549</v>
      </c>
      <c r="N501" s="361">
        <v>1784</v>
      </c>
      <c r="O501" s="361">
        <v>0</v>
      </c>
      <c r="P501" s="361">
        <v>0</v>
      </c>
      <c r="Q501" s="361">
        <v>0</v>
      </c>
      <c r="R501" s="361">
        <v>0</v>
      </c>
      <c r="S501" s="361">
        <v>0</v>
      </c>
      <c r="T501" s="361">
        <v>8</v>
      </c>
      <c r="U501" s="361">
        <v>0</v>
      </c>
      <c r="V501" s="361">
        <f t="shared" si="443"/>
        <v>0</v>
      </c>
      <c r="W501" s="361">
        <f t="shared" si="444"/>
        <v>0</v>
      </c>
      <c r="X501" s="361">
        <f t="shared" si="445"/>
        <v>0</v>
      </c>
      <c r="Y501" s="361">
        <f t="shared" si="446"/>
        <v>0</v>
      </c>
      <c r="Z501" s="361">
        <f t="shared" si="447"/>
        <v>0</v>
      </c>
      <c r="AA501" s="361">
        <f t="shared" si="448"/>
        <v>2.2222222222222221E-4</v>
      </c>
      <c r="AB501" s="361">
        <f t="shared" si="449"/>
        <v>0</v>
      </c>
      <c r="AC501" s="361" t="s">
        <v>73</v>
      </c>
      <c r="AD501" s="361">
        <v>1.5</v>
      </c>
      <c r="AE501" s="361">
        <f t="shared" si="436"/>
        <v>0.15000000000000002</v>
      </c>
      <c r="AF501" s="361">
        <v>4</v>
      </c>
      <c r="AG501" s="361">
        <v>8</v>
      </c>
      <c r="AH501" s="361">
        <f t="shared" si="437"/>
        <v>1.7194444444444443E-2</v>
      </c>
      <c r="AI501" s="361">
        <f t="shared" si="438"/>
        <v>0.16741666666666671</v>
      </c>
      <c r="AJ501" s="361">
        <v>1.455085</v>
      </c>
      <c r="AK501" s="361">
        <f>+OF!$Q$27</f>
        <v>0.44227446940604204</v>
      </c>
      <c r="AL501" s="362">
        <f t="shared" si="429"/>
        <v>442.27446940604204</v>
      </c>
      <c r="AM501" s="362">
        <f>+AJ501/Caudales!$X$7*'DISTRIBUCION DE CAUDALES'!AL501</f>
        <v>47.179823487437275</v>
      </c>
      <c r="AN501" s="361">
        <f>+Caudales!$U$13*1000</f>
        <v>127.07822580645158</v>
      </c>
      <c r="AO501" s="361">
        <f>+AJ501/Caudales!$X$7*'DISTRIBUCION DE CAUDALES'!AN501</f>
        <v>13.556125612895656</v>
      </c>
      <c r="AP501" s="361">
        <f t="shared" si="430"/>
        <v>33.62369787454162</v>
      </c>
      <c r="AQ501" s="355">
        <f t="shared" si="439"/>
        <v>47.012406820770607</v>
      </c>
      <c r="AR501" s="355"/>
      <c r="AS501" s="356">
        <f t="shared" si="440"/>
        <v>0.16741666666666671</v>
      </c>
      <c r="AT501" s="357">
        <f>+AS501+AT481</f>
        <v>1.0845978009259261</v>
      </c>
      <c r="AU501" s="358">
        <f t="shared" si="441"/>
        <v>45.92780901984468</v>
      </c>
      <c r="AV501" s="361" t="str">
        <f t="shared" si="442"/>
        <v>La Fuente SI tiene sufiencie oferta para usuarios futuros</v>
      </c>
    </row>
    <row r="502" spans="1:48" s="348" customFormat="1" x14ac:dyDescent="0.2">
      <c r="A502" s="361"/>
      <c r="B502" s="361">
        <v>511</v>
      </c>
      <c r="C502" s="361" t="s">
        <v>1375</v>
      </c>
      <c r="D502" s="361" t="s">
        <v>1376</v>
      </c>
      <c r="E502" s="361" t="s">
        <v>1377</v>
      </c>
      <c r="F502" s="361" t="s">
        <v>58</v>
      </c>
      <c r="G502" s="361">
        <v>0</v>
      </c>
      <c r="H502" s="350" t="s">
        <v>1378</v>
      </c>
      <c r="I502" s="351" t="s">
        <v>1168</v>
      </c>
      <c r="J502" s="352"/>
      <c r="K502" s="353"/>
      <c r="L502" s="361">
        <v>4989728.9642000003</v>
      </c>
      <c r="M502" s="361">
        <v>2290967.0918999999</v>
      </c>
      <c r="N502" s="361">
        <v>1707</v>
      </c>
      <c r="O502" s="361">
        <v>0</v>
      </c>
      <c r="P502" s="361">
        <v>0</v>
      </c>
      <c r="Q502" s="361">
        <v>0</v>
      </c>
      <c r="R502" s="361">
        <v>0</v>
      </c>
      <c r="S502" s="361">
        <v>0</v>
      </c>
      <c r="T502" s="361">
        <v>0</v>
      </c>
      <c r="U502" s="361">
        <v>0</v>
      </c>
      <c r="V502" s="361">
        <f t="shared" si="443"/>
        <v>0</v>
      </c>
      <c r="W502" s="361">
        <f t="shared" si="444"/>
        <v>0</v>
      </c>
      <c r="X502" s="361">
        <f t="shared" si="445"/>
        <v>0</v>
      </c>
      <c r="Y502" s="361">
        <f t="shared" si="446"/>
        <v>0</v>
      </c>
      <c r="Z502" s="361">
        <f t="shared" si="447"/>
        <v>0</v>
      </c>
      <c r="AA502" s="361">
        <f t="shared" si="448"/>
        <v>0</v>
      </c>
      <c r="AB502" s="361">
        <f t="shared" si="449"/>
        <v>0</v>
      </c>
      <c r="AC502" s="361" t="s">
        <v>58</v>
      </c>
      <c r="AD502" s="361">
        <v>0</v>
      </c>
      <c r="AE502" s="361">
        <f t="shared" si="436"/>
        <v>0</v>
      </c>
      <c r="AF502" s="361">
        <v>5</v>
      </c>
      <c r="AG502" s="361">
        <v>0</v>
      </c>
      <c r="AH502" s="361">
        <f t="shared" si="437"/>
        <v>1.0746527777777778E-2</v>
      </c>
      <c r="AI502" s="361">
        <f t="shared" si="438"/>
        <v>1.0746527777777778E-2</v>
      </c>
      <c r="AJ502" s="361">
        <v>3.124584</v>
      </c>
      <c r="AK502" s="361">
        <f>+OF!$Q$27</f>
        <v>0.44227446940604204</v>
      </c>
      <c r="AL502" s="362">
        <f t="shared" si="429"/>
        <v>442.27446940604204</v>
      </c>
      <c r="AM502" s="362">
        <f>+AJ502/Caudales!$X$7*'DISTRIBUCION DE CAUDALES'!AL502</f>
        <v>101.31182823798659</v>
      </c>
      <c r="AN502" s="361">
        <f>+Caudales!$U$13*1000</f>
        <v>127.07822580645158</v>
      </c>
      <c r="AO502" s="361">
        <f>+AJ502/Caudales!$X$7*'DISTRIBUCION DE CAUDALES'!AN502</f>
        <v>29.109813648030155</v>
      </c>
      <c r="AP502" s="361">
        <f t="shared" si="430"/>
        <v>72.202014589956434</v>
      </c>
      <c r="AQ502" s="355">
        <f t="shared" si="439"/>
        <v>101.30108171020881</v>
      </c>
      <c r="AR502" s="355"/>
      <c r="AS502" s="356">
        <f t="shared" si="440"/>
        <v>1.0746527777777778E-2</v>
      </c>
      <c r="AT502" s="357">
        <f>+AS502+AT489</f>
        <v>2.2042359953703698</v>
      </c>
      <c r="AU502" s="358">
        <f t="shared" si="441"/>
        <v>99.096845714838437</v>
      </c>
      <c r="AV502" s="361" t="str">
        <f t="shared" si="442"/>
        <v>La Fuente SI tiene sufiencie oferta para usuarios futuros</v>
      </c>
    </row>
    <row r="503" spans="1:48" s="348" customFormat="1" x14ac:dyDescent="0.2">
      <c r="A503" s="361"/>
      <c r="B503" s="361">
        <v>513</v>
      </c>
      <c r="C503" s="361" t="s">
        <v>1379</v>
      </c>
      <c r="D503" s="361" t="s">
        <v>625</v>
      </c>
      <c r="E503" s="361" t="s">
        <v>1380</v>
      </c>
      <c r="F503" s="361" t="s">
        <v>51</v>
      </c>
      <c r="G503" s="361">
        <v>0.18</v>
      </c>
      <c r="H503" s="350" t="s">
        <v>1381</v>
      </c>
      <c r="I503" s="351" t="s">
        <v>1168</v>
      </c>
      <c r="J503" s="352"/>
      <c r="K503" s="353"/>
      <c r="L503" s="361">
        <v>4990581.3957000002</v>
      </c>
      <c r="M503" s="361">
        <v>2289695.4415000002</v>
      </c>
      <c r="N503" s="361">
        <v>1653</v>
      </c>
      <c r="O503" s="361">
        <v>0</v>
      </c>
      <c r="P503" s="361">
        <v>0</v>
      </c>
      <c r="Q503" s="361">
        <v>0</v>
      </c>
      <c r="R503" s="361">
        <v>0</v>
      </c>
      <c r="S503" s="361">
        <v>0</v>
      </c>
      <c r="T503" s="361">
        <v>100</v>
      </c>
      <c r="U503" s="361">
        <v>1000</v>
      </c>
      <c r="V503" s="361">
        <f t="shared" si="443"/>
        <v>0</v>
      </c>
      <c r="W503" s="361">
        <f t="shared" si="444"/>
        <v>0</v>
      </c>
      <c r="X503" s="361">
        <f t="shared" si="445"/>
        <v>0</v>
      </c>
      <c r="Y503" s="361">
        <f t="shared" si="446"/>
        <v>0</v>
      </c>
      <c r="Z503" s="361">
        <f t="shared" si="447"/>
        <v>0</v>
      </c>
      <c r="AA503" s="361">
        <f t="shared" si="448"/>
        <v>2.7777777777777775E-3</v>
      </c>
      <c r="AB503" s="361">
        <f t="shared" si="449"/>
        <v>2.7777777777777776E-2</v>
      </c>
      <c r="AC503" s="361" t="s">
        <v>1382</v>
      </c>
      <c r="AD503" s="361">
        <v>3.5</v>
      </c>
      <c r="AE503" s="361">
        <f t="shared" si="436"/>
        <v>0.35000000000000003</v>
      </c>
      <c r="AF503" s="361">
        <v>16</v>
      </c>
      <c r="AG503" s="361">
        <v>30</v>
      </c>
      <c r="AH503" s="361">
        <f t="shared" si="437"/>
        <v>6.6628472222222221E-2</v>
      </c>
      <c r="AI503" s="361">
        <f t="shared" si="438"/>
        <v>0.44718402777777783</v>
      </c>
      <c r="AJ503" s="361">
        <v>1.05687</v>
      </c>
      <c r="AK503" s="361">
        <f>+OF!$Q$27</f>
        <v>0.44227446940604204</v>
      </c>
      <c r="AL503" s="362">
        <f t="shared" si="429"/>
        <v>442.27446940604204</v>
      </c>
      <c r="AM503" s="362">
        <f>+AJ503/Caudales!$X$7*'DISTRIBUCION DE CAUDALES'!AL503</f>
        <v>34.268059975305796</v>
      </c>
      <c r="AN503" s="361">
        <f>+Caudales!$U$13*1000</f>
        <v>127.07822580645158</v>
      </c>
      <c r="AO503" s="361">
        <f>+AJ503/Caudales!$X$7*'DISTRIBUCION DE CAUDALES'!AN503</f>
        <v>9.8462031266221768</v>
      </c>
      <c r="AP503" s="361">
        <f t="shared" si="430"/>
        <v>24.421856848683618</v>
      </c>
      <c r="AQ503" s="355">
        <f t="shared" si="439"/>
        <v>34.088059975305796</v>
      </c>
      <c r="AR503" s="355"/>
      <c r="AS503" s="356">
        <f t="shared" si="440"/>
        <v>0.18</v>
      </c>
      <c r="AT503" s="363">
        <f>+AS503</f>
        <v>0.18</v>
      </c>
      <c r="AU503" s="358">
        <f t="shared" si="441"/>
        <v>33.908059975305797</v>
      </c>
      <c r="AV503" s="361" t="str">
        <f t="shared" si="442"/>
        <v>La Fuente SI tiene sufiencie oferta para usuarios futuros</v>
      </c>
    </row>
    <row r="504" spans="1:48" s="348" customFormat="1" x14ac:dyDescent="0.2">
      <c r="A504" s="361"/>
      <c r="B504" s="361">
        <v>0</v>
      </c>
      <c r="C504" s="361" t="s">
        <v>1383</v>
      </c>
      <c r="D504" s="361" t="s">
        <v>58</v>
      </c>
      <c r="E504" s="361" t="s">
        <v>58</v>
      </c>
      <c r="F504" s="361" t="s">
        <v>58</v>
      </c>
      <c r="G504" s="361">
        <v>0</v>
      </c>
      <c r="H504" s="350" t="s">
        <v>58</v>
      </c>
      <c r="I504" s="351" t="s">
        <v>1168</v>
      </c>
      <c r="J504" s="352"/>
      <c r="K504" s="353"/>
      <c r="L504" s="361">
        <v>4986000.8198999995</v>
      </c>
      <c r="M504" s="361">
        <v>2286056.7793000001</v>
      </c>
      <c r="N504" s="361">
        <v>0</v>
      </c>
      <c r="O504" s="361">
        <v>0</v>
      </c>
      <c r="P504" s="361">
        <v>0</v>
      </c>
      <c r="Q504" s="361">
        <v>0</v>
      </c>
      <c r="R504" s="361">
        <v>0</v>
      </c>
      <c r="S504" s="361">
        <v>0</v>
      </c>
      <c r="T504" s="361">
        <v>0</v>
      </c>
      <c r="U504" s="361">
        <v>0</v>
      </c>
      <c r="V504" s="361">
        <f t="shared" si="443"/>
        <v>0</v>
      </c>
      <c r="W504" s="361">
        <f t="shared" si="444"/>
        <v>0</v>
      </c>
      <c r="X504" s="361">
        <f t="shared" si="445"/>
        <v>0</v>
      </c>
      <c r="Y504" s="361">
        <f t="shared" si="446"/>
        <v>0</v>
      </c>
      <c r="Z504" s="361">
        <f t="shared" si="447"/>
        <v>0</v>
      </c>
      <c r="AA504" s="361">
        <f t="shared" si="448"/>
        <v>0</v>
      </c>
      <c r="AB504" s="361">
        <f t="shared" si="449"/>
        <v>0</v>
      </c>
      <c r="AC504" s="361" t="s">
        <v>58</v>
      </c>
      <c r="AD504" s="361">
        <v>0</v>
      </c>
      <c r="AE504" s="361">
        <f t="shared" si="436"/>
        <v>0</v>
      </c>
      <c r="AF504" s="361">
        <v>5</v>
      </c>
      <c r="AG504" s="361">
        <v>0</v>
      </c>
      <c r="AH504" s="361">
        <f t="shared" si="437"/>
        <v>1.0746527777777778E-2</v>
      </c>
      <c r="AI504" s="361">
        <f t="shared" si="438"/>
        <v>1.0746527777777778E-2</v>
      </c>
      <c r="AJ504" s="361">
        <v>0.76379799999999998</v>
      </c>
      <c r="AK504" s="361">
        <f>+OF!$Q$27</f>
        <v>0.44227446940604204</v>
      </c>
      <c r="AL504" s="362">
        <f t="shared" si="429"/>
        <v>442.27446940604204</v>
      </c>
      <c r="AM504" s="362">
        <f>+AJ504/Caudales!$X$7*'DISTRIBUCION DE CAUDALES'!AL504</f>
        <v>24.76546374958</v>
      </c>
      <c r="AN504" s="361">
        <f>+Caudales!$U$13*1000</f>
        <v>127.07822580645158</v>
      </c>
      <c r="AO504" s="361">
        <f>+AJ504/Caudales!$X$7*'DISTRIBUCION DE CAUDALES'!AN504</f>
        <v>7.1158328419841279</v>
      </c>
      <c r="AP504" s="361">
        <f t="shared" si="430"/>
        <v>17.649630907595871</v>
      </c>
      <c r="AQ504" s="355">
        <f t="shared" si="439"/>
        <v>24.754717221802224</v>
      </c>
      <c r="AR504" s="355"/>
      <c r="AS504" s="356">
        <f t="shared" si="440"/>
        <v>1.0746527777777778E-2</v>
      </c>
      <c r="AT504" s="357">
        <f>+AT477+AS504</f>
        <v>2.5913697916666667</v>
      </c>
      <c r="AU504" s="358">
        <f t="shared" si="441"/>
        <v>22.163347430135559</v>
      </c>
      <c r="AV504" s="361" t="str">
        <f t="shared" si="442"/>
        <v>La Fuente SI tiene sufiencie oferta para usuarios futuros</v>
      </c>
    </row>
    <row r="505" spans="1:48" s="348" customFormat="1" x14ac:dyDescent="0.2">
      <c r="A505" s="361"/>
      <c r="B505" s="361">
        <v>0</v>
      </c>
      <c r="C505" s="361" t="s">
        <v>1383</v>
      </c>
      <c r="D505" s="361" t="s">
        <v>58</v>
      </c>
      <c r="E505" s="361" t="s">
        <v>58</v>
      </c>
      <c r="F505" s="361" t="s">
        <v>58</v>
      </c>
      <c r="G505" s="361">
        <v>0</v>
      </c>
      <c r="H505" s="350" t="s">
        <v>58</v>
      </c>
      <c r="I505" s="351" t="s">
        <v>1168</v>
      </c>
      <c r="J505" s="352"/>
      <c r="K505" s="353"/>
      <c r="L505" s="361">
        <v>4986000.8198999995</v>
      </c>
      <c r="M505" s="361">
        <v>2286056.7793000001</v>
      </c>
      <c r="N505" s="361">
        <v>0</v>
      </c>
      <c r="O505" s="361">
        <v>0</v>
      </c>
      <c r="P505" s="361">
        <v>0</v>
      </c>
      <c r="Q505" s="361">
        <v>0</v>
      </c>
      <c r="R505" s="361">
        <v>0</v>
      </c>
      <c r="S505" s="361">
        <v>0</v>
      </c>
      <c r="T505" s="361">
        <v>0</v>
      </c>
      <c r="U505" s="361">
        <v>0</v>
      </c>
      <c r="V505" s="361">
        <f t="shared" si="443"/>
        <v>0</v>
      </c>
      <c r="W505" s="361">
        <f t="shared" si="444"/>
        <v>0</v>
      </c>
      <c r="X505" s="361">
        <f t="shared" si="445"/>
        <v>0</v>
      </c>
      <c r="Y505" s="361">
        <f t="shared" si="446"/>
        <v>0</v>
      </c>
      <c r="Z505" s="361">
        <f t="shared" si="447"/>
        <v>0</v>
      </c>
      <c r="AA505" s="361">
        <f t="shared" si="448"/>
        <v>0</v>
      </c>
      <c r="AB505" s="361">
        <f t="shared" si="449"/>
        <v>0</v>
      </c>
      <c r="AC505" s="361" t="s">
        <v>58</v>
      </c>
      <c r="AD505" s="361">
        <v>0</v>
      </c>
      <c r="AE505" s="361">
        <f t="shared" si="436"/>
        <v>0</v>
      </c>
      <c r="AF505" s="361">
        <v>5</v>
      </c>
      <c r="AG505" s="361">
        <v>0</v>
      </c>
      <c r="AH505" s="361">
        <f t="shared" si="437"/>
        <v>1.0746527777777778E-2</v>
      </c>
      <c r="AI505" s="361">
        <f t="shared" si="438"/>
        <v>1.0746527777777778E-2</v>
      </c>
      <c r="AJ505" s="361">
        <v>0.76379799999999998</v>
      </c>
      <c r="AK505" s="361">
        <f>+OF!$Q$27</f>
        <v>0.44227446940604204</v>
      </c>
      <c r="AL505" s="362">
        <f t="shared" si="429"/>
        <v>442.27446940604204</v>
      </c>
      <c r="AM505" s="362">
        <f>+AJ505/Caudales!$X$7*'DISTRIBUCION DE CAUDALES'!AL505</f>
        <v>24.76546374958</v>
      </c>
      <c r="AN505" s="361">
        <f>+Caudales!$U$13*1000</f>
        <v>127.07822580645158</v>
      </c>
      <c r="AO505" s="361">
        <f>+AJ505/Caudales!$X$7*'DISTRIBUCION DE CAUDALES'!AN505</f>
        <v>7.1158328419841279</v>
      </c>
      <c r="AP505" s="361">
        <f t="shared" si="430"/>
        <v>17.649630907595871</v>
      </c>
      <c r="AQ505" s="355">
        <f t="shared" si="439"/>
        <v>24.754717221802224</v>
      </c>
      <c r="AR505" s="355"/>
      <c r="AS505" s="356">
        <f t="shared" si="440"/>
        <v>1.0746527777777778E-2</v>
      </c>
      <c r="AT505" s="357">
        <f>+AS505+AT504</f>
        <v>2.6021163194444443</v>
      </c>
      <c r="AU505" s="358">
        <f t="shared" si="441"/>
        <v>22.152600902357779</v>
      </c>
      <c r="AV505" s="361" t="str">
        <f t="shared" si="442"/>
        <v>La Fuente SI tiene sufiencie oferta para usuarios futuros</v>
      </c>
    </row>
    <row r="506" spans="1:48" s="348" customFormat="1" ht="51" x14ac:dyDescent="0.2">
      <c r="A506" s="337" t="s">
        <v>0</v>
      </c>
      <c r="B506" s="337" t="s">
        <v>1</v>
      </c>
      <c r="C506" s="337" t="s">
        <v>2</v>
      </c>
      <c r="D506" s="337" t="s">
        <v>3</v>
      </c>
      <c r="E506" s="337" t="s">
        <v>4</v>
      </c>
      <c r="F506" s="337" t="s">
        <v>5</v>
      </c>
      <c r="G506" s="337" t="s">
        <v>137</v>
      </c>
      <c r="H506" s="338" t="s">
        <v>7</v>
      </c>
      <c r="I506" s="339" t="s">
        <v>8</v>
      </c>
      <c r="J506" s="340"/>
      <c r="K506" s="341"/>
      <c r="L506" s="337" t="s">
        <v>11</v>
      </c>
      <c r="M506" s="337" t="s">
        <v>12</v>
      </c>
      <c r="N506" s="337" t="s">
        <v>13</v>
      </c>
      <c r="O506" s="342" t="s">
        <v>14</v>
      </c>
      <c r="P506" s="342" t="s">
        <v>15</v>
      </c>
      <c r="Q506" s="342" t="s">
        <v>16</v>
      </c>
      <c r="R506" s="342" t="s">
        <v>17</v>
      </c>
      <c r="S506" s="342" t="s">
        <v>18</v>
      </c>
      <c r="T506" s="342" t="s">
        <v>19</v>
      </c>
      <c r="U506" s="342" t="s">
        <v>20</v>
      </c>
      <c r="V506" s="342" t="s">
        <v>21</v>
      </c>
      <c r="W506" s="342" t="s">
        <v>22</v>
      </c>
      <c r="X506" s="342" t="s">
        <v>23</v>
      </c>
      <c r="Y506" s="342" t="s">
        <v>24</v>
      </c>
      <c r="Z506" s="342" t="s">
        <v>25</v>
      </c>
      <c r="AA506" s="342" t="s">
        <v>26</v>
      </c>
      <c r="AB506" s="342" t="s">
        <v>27</v>
      </c>
      <c r="AC506" s="342" t="s">
        <v>28</v>
      </c>
      <c r="AD506" s="342" t="s">
        <v>29</v>
      </c>
      <c r="AE506" s="342" t="s">
        <v>30</v>
      </c>
      <c r="AF506" s="342" t="s">
        <v>31</v>
      </c>
      <c r="AG506" s="342" t="s">
        <v>32</v>
      </c>
      <c r="AH506" s="342" t="s">
        <v>33</v>
      </c>
      <c r="AI506" s="342" t="s">
        <v>34</v>
      </c>
      <c r="AJ506" s="337" t="s">
        <v>935</v>
      </c>
      <c r="AK506" s="343" t="s">
        <v>36</v>
      </c>
      <c r="AL506" s="343" t="s">
        <v>37</v>
      </c>
      <c r="AM506" s="337" t="s">
        <v>38</v>
      </c>
      <c r="AN506" s="343" t="s">
        <v>39</v>
      </c>
      <c r="AO506" s="343" t="s">
        <v>40</v>
      </c>
      <c r="AP506" s="343" t="s">
        <v>41</v>
      </c>
      <c r="AQ506" s="344" t="s">
        <v>42</v>
      </c>
      <c r="AR506" s="344"/>
      <c r="AS506" s="345" t="s">
        <v>44</v>
      </c>
      <c r="AT506" s="346" t="s">
        <v>138</v>
      </c>
      <c r="AU506" s="347" t="s">
        <v>46</v>
      </c>
      <c r="AV506" s="343" t="s">
        <v>47</v>
      </c>
    </row>
    <row r="507" spans="1:48" s="348" customFormat="1" x14ac:dyDescent="0.2">
      <c r="A507" s="364"/>
      <c r="B507" s="364">
        <v>0</v>
      </c>
      <c r="C507" s="364" t="s">
        <v>1384</v>
      </c>
      <c r="D507" s="364" t="s">
        <v>58</v>
      </c>
      <c r="E507" s="364" t="s">
        <v>58</v>
      </c>
      <c r="F507" s="364" t="s">
        <v>58</v>
      </c>
      <c r="G507" s="364">
        <v>0</v>
      </c>
      <c r="H507" s="350" t="s">
        <v>58</v>
      </c>
      <c r="I507" s="351" t="s">
        <v>1385</v>
      </c>
      <c r="J507" s="352"/>
      <c r="K507" s="353"/>
      <c r="L507" s="364">
        <v>4988219.3545000004</v>
      </c>
      <c r="M507" s="364">
        <v>2281231.5197999999</v>
      </c>
      <c r="N507" s="364">
        <v>0</v>
      </c>
      <c r="O507" s="364">
        <v>0</v>
      </c>
      <c r="P507" s="364">
        <v>0</v>
      </c>
      <c r="Q507" s="364">
        <v>0</v>
      </c>
      <c r="R507" s="364">
        <v>0</v>
      </c>
      <c r="S507" s="364">
        <v>0</v>
      </c>
      <c r="T507" s="364">
        <v>0</v>
      </c>
      <c r="U507" s="364">
        <v>0</v>
      </c>
      <c r="V507" s="364">
        <f t="shared" ref="V507:V541" si="450">+O507*80/86400</f>
        <v>0</v>
      </c>
      <c r="W507" s="364">
        <f t="shared" ref="W507:W541" si="451">+O507*50/86400</f>
        <v>0</v>
      </c>
      <c r="X507" s="364">
        <f t="shared" ref="X507:X541" si="452">+Q507*20/86400</f>
        <v>0</v>
      </c>
      <c r="Y507" s="364">
        <f t="shared" ref="Y507:Y541" si="453">(9.6/86400)*R507</f>
        <v>0</v>
      </c>
      <c r="Z507" s="364">
        <f t="shared" ref="Z507:Z541" si="454">(7/86400)*S507</f>
        <v>0</v>
      </c>
      <c r="AA507" s="364">
        <f t="shared" ref="AA507:AA541" si="455">(2.4/86400)*T507</f>
        <v>0</v>
      </c>
      <c r="AB507" s="364">
        <f t="shared" ref="AB507:AB541" si="456">(2.4/86400)*U507</f>
        <v>0</v>
      </c>
      <c r="AC507" s="364" t="s">
        <v>58</v>
      </c>
      <c r="AD507" s="364">
        <v>0</v>
      </c>
      <c r="AE507" s="364">
        <f t="shared" si="436"/>
        <v>0</v>
      </c>
      <c r="AF507" s="364">
        <v>5</v>
      </c>
      <c r="AG507" s="364">
        <v>0</v>
      </c>
      <c r="AH507" s="364">
        <f t="shared" ref="AH507" si="457">(AF507+(AG507*0.5)  )*185.7/86400</f>
        <v>1.0746527777777778E-2</v>
      </c>
      <c r="AI507" s="364">
        <f t="shared" ref="AI507" si="458">+V507+W507+X507+Y507+Z507+AA507+AB507+AE507+AH507</f>
        <v>1.0746527777777778E-2</v>
      </c>
      <c r="AJ507" s="364">
        <v>9.6169010000000004</v>
      </c>
      <c r="AK507" s="364">
        <f>+OF!$Q$21</f>
        <v>3.9765002560163853E-2</v>
      </c>
      <c r="AL507" s="365">
        <f t="shared" si="429"/>
        <v>39.76500256016385</v>
      </c>
      <c r="AM507" s="365">
        <f>+AJ507/Caudales!$X$7*'DISTRIBUCION DE CAUDALES'!AL507</f>
        <v>28.035753824024567</v>
      </c>
      <c r="AN507" s="364">
        <f>+Caudales!$U$7*1000</f>
        <v>1.1588709677419355</v>
      </c>
      <c r="AO507" s="364">
        <f>+AJ507/Caudales!$X$7*'DISTRIBUCION DE CAUDALES'!AN507</f>
        <v>0.81704561985794943</v>
      </c>
      <c r="AP507" s="364">
        <f t="shared" ref="AP507:AP544" si="459">+AM507-AO507</f>
        <v>27.218708204166617</v>
      </c>
      <c r="AQ507" s="355">
        <f t="shared" ref="AQ507:AQ541" si="460">+AM507-AS507</f>
        <v>28.025007296246791</v>
      </c>
      <c r="AR507" s="355"/>
      <c r="AS507" s="356">
        <f>IF(G507=0,AI507,IF(AI507&lt;G507,AI507,G507))</f>
        <v>1.0746527777777778E-2</v>
      </c>
      <c r="AT507" s="357">
        <f>+AS507+AT508+AT518+AT539</f>
        <v>1.7320167824074075</v>
      </c>
      <c r="AU507" s="358">
        <f t="shared" ref="AU507:AU541" si="461">+AQ507-AT507</f>
        <v>26.292990513839385</v>
      </c>
      <c r="AV507" s="364" t="str">
        <f t="shared" ref="AV507:AV541" si="462">IF(AU507&gt;AP507,"La Fuente SI tiene sufiencie oferta para usuarios futuros", "La Fuente NO tiene sufiencie oferta para usuarios futuros")</f>
        <v>La Fuente NO tiene sufiencie oferta para usuarios futuros</v>
      </c>
    </row>
    <row r="508" spans="1:48" s="348" customFormat="1" x14ac:dyDescent="0.2">
      <c r="A508" s="364"/>
      <c r="B508" s="364">
        <v>0</v>
      </c>
      <c r="C508" s="364" t="s">
        <v>1386</v>
      </c>
      <c r="D508" s="364" t="s">
        <v>58</v>
      </c>
      <c r="E508" s="364" t="s">
        <v>58</v>
      </c>
      <c r="F508" s="364" t="s">
        <v>58</v>
      </c>
      <c r="G508" s="364">
        <v>0</v>
      </c>
      <c r="H508" s="350" t="s">
        <v>58</v>
      </c>
      <c r="I508" s="351" t="s">
        <v>1385</v>
      </c>
      <c r="J508" s="352"/>
      <c r="K508" s="353"/>
      <c r="L508" s="364">
        <v>4988375.8679999998</v>
      </c>
      <c r="M508" s="364">
        <v>2281073.3325999998</v>
      </c>
      <c r="N508" s="364">
        <v>0</v>
      </c>
      <c r="O508" s="364">
        <v>0</v>
      </c>
      <c r="P508" s="364">
        <v>0</v>
      </c>
      <c r="Q508" s="364">
        <v>0</v>
      </c>
      <c r="R508" s="364">
        <v>0</v>
      </c>
      <c r="S508" s="364">
        <v>0</v>
      </c>
      <c r="T508" s="364">
        <v>0</v>
      </c>
      <c r="U508" s="364">
        <v>0</v>
      </c>
      <c r="V508" s="364">
        <f t="shared" si="450"/>
        <v>0</v>
      </c>
      <c r="W508" s="364">
        <f t="shared" si="451"/>
        <v>0</v>
      </c>
      <c r="X508" s="364">
        <f t="shared" si="452"/>
        <v>0</v>
      </c>
      <c r="Y508" s="364">
        <f t="shared" si="453"/>
        <v>0</v>
      </c>
      <c r="Z508" s="364">
        <f t="shared" si="454"/>
        <v>0</v>
      </c>
      <c r="AA508" s="364">
        <f t="shared" si="455"/>
        <v>0</v>
      </c>
      <c r="AB508" s="364">
        <f t="shared" si="456"/>
        <v>0</v>
      </c>
      <c r="AC508" s="364" t="s">
        <v>58</v>
      </c>
      <c r="AD508" s="364">
        <v>0</v>
      </c>
      <c r="AE508" s="364">
        <f t="shared" si="436"/>
        <v>0</v>
      </c>
      <c r="AF508" s="364">
        <v>5</v>
      </c>
      <c r="AG508" s="364">
        <v>0</v>
      </c>
      <c r="AH508" s="364">
        <f t="shared" ref="AH508:AH544" si="463">(AF508+(AG508*0.5)  )*185.7/86400</f>
        <v>1.0746527777777778E-2</v>
      </c>
      <c r="AI508" s="364">
        <f t="shared" ref="AI508:AI544" si="464">+V508+W508+X508+Y508+Z508+AA508+AB508+AE508+AH508</f>
        <v>1.0746527777777778E-2</v>
      </c>
      <c r="AJ508" s="364">
        <v>2.2242799999999998</v>
      </c>
      <c r="AK508" s="364">
        <f>+OF!$Q$21</f>
        <v>3.9765002560163853E-2</v>
      </c>
      <c r="AL508" s="365">
        <f t="shared" si="429"/>
        <v>39.76500256016385</v>
      </c>
      <c r="AM508" s="365">
        <f>+AJ508/Caudales!$X$7*'DISTRIBUCION DE CAUDALES'!AL508</f>
        <v>6.4843515094624928</v>
      </c>
      <c r="AN508" s="364">
        <f>+Caudales!$U$7*1000</f>
        <v>1.1588709677419355</v>
      </c>
      <c r="AO508" s="364">
        <f>+AJ508/Caudales!$X$7*'DISTRIBUCION DE CAUDALES'!AN508</f>
        <v>0.18897337420210936</v>
      </c>
      <c r="AP508" s="364">
        <f t="shared" si="459"/>
        <v>6.2953781352603837</v>
      </c>
      <c r="AQ508" s="355">
        <f t="shared" si="460"/>
        <v>6.4736049816847148</v>
      </c>
      <c r="AR508" s="355"/>
      <c r="AS508" s="356">
        <f>IF(G508=0,AI508,IF(AI508&lt;G508,AI508,G508))</f>
        <v>1.0746527777777778E-2</v>
      </c>
      <c r="AT508" s="357">
        <f>+AT525+AS508</f>
        <v>0.92520312500000002</v>
      </c>
      <c r="AU508" s="358">
        <f t="shared" si="461"/>
        <v>5.5484018566847144</v>
      </c>
      <c r="AV508" s="364" t="str">
        <f t="shared" si="462"/>
        <v>La Fuente NO tiene sufiencie oferta para usuarios futuros</v>
      </c>
    </row>
    <row r="509" spans="1:48" s="348" customFormat="1" x14ac:dyDescent="0.2">
      <c r="A509" s="364"/>
      <c r="B509" s="364">
        <v>0</v>
      </c>
      <c r="C509" s="364" t="s">
        <v>1387</v>
      </c>
      <c r="D509" s="364" t="s">
        <v>58</v>
      </c>
      <c r="E509" s="364" t="s">
        <v>58</v>
      </c>
      <c r="F509" s="364" t="s">
        <v>58</v>
      </c>
      <c r="G509" s="364">
        <v>0</v>
      </c>
      <c r="H509" s="350" t="s">
        <v>58</v>
      </c>
      <c r="I509" s="351" t="s">
        <v>1385</v>
      </c>
      <c r="J509" s="352"/>
      <c r="K509" s="353"/>
      <c r="L509" s="364">
        <v>4988917.1420999998</v>
      </c>
      <c r="M509" s="364">
        <v>2280972.2664999999</v>
      </c>
      <c r="N509" s="364">
        <v>0</v>
      </c>
      <c r="O509" s="364">
        <v>0</v>
      </c>
      <c r="P509" s="364">
        <v>0</v>
      </c>
      <c r="Q509" s="364">
        <v>0</v>
      </c>
      <c r="R509" s="364">
        <v>0</v>
      </c>
      <c r="S509" s="364">
        <v>0</v>
      </c>
      <c r="T509" s="364">
        <v>0</v>
      </c>
      <c r="U509" s="364">
        <v>0</v>
      </c>
      <c r="V509" s="364">
        <f t="shared" si="450"/>
        <v>0</v>
      </c>
      <c r="W509" s="364">
        <f t="shared" si="451"/>
        <v>0</v>
      </c>
      <c r="X509" s="364">
        <f t="shared" si="452"/>
        <v>0</v>
      </c>
      <c r="Y509" s="364">
        <f t="shared" si="453"/>
        <v>0</v>
      </c>
      <c r="Z509" s="364">
        <f t="shared" si="454"/>
        <v>0</v>
      </c>
      <c r="AA509" s="364">
        <f t="shared" si="455"/>
        <v>0</v>
      </c>
      <c r="AB509" s="364">
        <f t="shared" si="456"/>
        <v>0</v>
      </c>
      <c r="AC509" s="364" t="s">
        <v>58</v>
      </c>
      <c r="AD509" s="364">
        <v>0</v>
      </c>
      <c r="AE509" s="364">
        <f t="shared" si="436"/>
        <v>0</v>
      </c>
      <c r="AF509" s="364">
        <v>5</v>
      </c>
      <c r="AG509" s="364">
        <v>0</v>
      </c>
      <c r="AH509" s="364">
        <f t="shared" si="463"/>
        <v>1.0746527777777778E-2</v>
      </c>
      <c r="AI509" s="364">
        <f t="shared" si="464"/>
        <v>1.0746527777777778E-2</v>
      </c>
      <c r="AJ509" s="364">
        <v>1.941336</v>
      </c>
      <c r="AK509" s="364">
        <f>+OF!$Q$21</f>
        <v>3.9765002560163853E-2</v>
      </c>
      <c r="AL509" s="365">
        <f t="shared" si="429"/>
        <v>39.76500256016385</v>
      </c>
      <c r="AM509" s="365">
        <f>+AJ509/Caudales!$X$7*'DISTRIBUCION DE CAUDALES'!AL509</f>
        <v>5.6594965660680669</v>
      </c>
      <c r="AN509" s="364">
        <f>+Caudales!$U$7*1000</f>
        <v>1.1588709677419355</v>
      </c>
      <c r="AO509" s="364">
        <f>+AJ509/Caudales!$X$7*'DISTRIBUCION DE CAUDALES'!AN509</f>
        <v>0.16493463699715244</v>
      </c>
      <c r="AP509" s="364">
        <f t="shared" si="459"/>
        <v>5.4945619290709145</v>
      </c>
      <c r="AQ509" s="355">
        <f t="shared" si="460"/>
        <v>5.6487500382902889</v>
      </c>
      <c r="AR509" s="355"/>
      <c r="AS509" s="356">
        <f>IF(G509=0,AI509,IF(AI509&lt;G509,AI509,G509))</f>
        <v>1.0746527777777778E-2</v>
      </c>
      <c r="AT509" s="357">
        <f>+AS509+AT537</f>
        <v>0.8144565972222223</v>
      </c>
      <c r="AU509" s="358">
        <f t="shared" si="461"/>
        <v>4.8342934410680662</v>
      </c>
      <c r="AV509" s="364" t="str">
        <f t="shared" si="462"/>
        <v>La Fuente NO tiene sufiencie oferta para usuarios futuros</v>
      </c>
    </row>
    <row r="510" spans="1:48" s="348" customFormat="1" x14ac:dyDescent="0.2">
      <c r="A510" s="364"/>
      <c r="B510" s="364">
        <v>4</v>
      </c>
      <c r="C510" s="364" t="s">
        <v>1388</v>
      </c>
      <c r="D510" s="364" t="s">
        <v>1389</v>
      </c>
      <c r="E510" s="364" t="s">
        <v>1390</v>
      </c>
      <c r="F510" s="364" t="s">
        <v>1391</v>
      </c>
      <c r="G510" s="364">
        <v>0</v>
      </c>
      <c r="H510" s="350" t="s">
        <v>965</v>
      </c>
      <c r="I510" s="351" t="s">
        <v>1385</v>
      </c>
      <c r="J510" s="352"/>
      <c r="K510" s="353"/>
      <c r="L510" s="364">
        <v>4992220.4039000003</v>
      </c>
      <c r="M510" s="364">
        <v>2282145.0551</v>
      </c>
      <c r="N510" s="364">
        <v>1768.21</v>
      </c>
      <c r="O510" s="364">
        <v>0</v>
      </c>
      <c r="P510" s="364">
        <v>0</v>
      </c>
      <c r="Q510" s="364">
        <v>3</v>
      </c>
      <c r="R510" s="364">
        <v>0</v>
      </c>
      <c r="S510" s="364">
        <v>0</v>
      </c>
      <c r="T510" s="364">
        <v>20</v>
      </c>
      <c r="U510" s="364">
        <v>0</v>
      </c>
      <c r="V510" s="364">
        <f t="shared" si="450"/>
        <v>0</v>
      </c>
      <c r="W510" s="364">
        <f t="shared" si="451"/>
        <v>0</v>
      </c>
      <c r="X510" s="364">
        <f t="shared" si="452"/>
        <v>6.9444444444444447E-4</v>
      </c>
      <c r="Y510" s="364">
        <f t="shared" si="453"/>
        <v>0</v>
      </c>
      <c r="Z510" s="364">
        <f t="shared" si="454"/>
        <v>0</v>
      </c>
      <c r="AA510" s="364">
        <f t="shared" si="455"/>
        <v>5.5555555555555556E-4</v>
      </c>
      <c r="AB510" s="364">
        <f t="shared" si="456"/>
        <v>0</v>
      </c>
      <c r="AC510" s="364" t="s">
        <v>73</v>
      </c>
      <c r="AD510" s="364">
        <v>6</v>
      </c>
      <c r="AE510" s="364">
        <f t="shared" si="436"/>
        <v>0.60000000000000009</v>
      </c>
      <c r="AF510" s="364">
        <v>5</v>
      </c>
      <c r="AG510" s="364">
        <v>4</v>
      </c>
      <c r="AH510" s="364">
        <f t="shared" si="463"/>
        <v>1.5045138888888887E-2</v>
      </c>
      <c r="AI510" s="364">
        <f t="shared" si="464"/>
        <v>0.61629513888888898</v>
      </c>
      <c r="AJ510" s="364">
        <v>0.31607800000000003</v>
      </c>
      <c r="AK510" s="364">
        <f>+OF!$Q$21</f>
        <v>3.9765002560163853E-2</v>
      </c>
      <c r="AL510" s="365">
        <f t="shared" si="429"/>
        <v>39.76500256016385</v>
      </c>
      <c r="AM510" s="365">
        <f>+AJ510/Caudales!$X$7*'DISTRIBUCION DE CAUDALES'!AL510</f>
        <v>0.92144912349519226</v>
      </c>
      <c r="AN510" s="364">
        <f>+Caudales!$U$7*1000</f>
        <v>1.1588709677419355</v>
      </c>
      <c r="AO510" s="364">
        <f>+AJ510/Caudales!$X$7*'DISTRIBUCION DE CAUDALES'!AN510</f>
        <v>2.6853780176530982E-2</v>
      </c>
      <c r="AP510" s="364">
        <f t="shared" si="459"/>
        <v>0.89459534331866131</v>
      </c>
      <c r="AQ510" s="355">
        <f t="shared" si="460"/>
        <v>0.82144912349519228</v>
      </c>
      <c r="AR510" s="355"/>
      <c r="AS510" s="356">
        <v>0.1</v>
      </c>
      <c r="AT510" s="357">
        <f>+AS510</f>
        <v>0.1</v>
      </c>
      <c r="AU510" s="358">
        <f t="shared" si="461"/>
        <v>0.7214491234951923</v>
      </c>
      <c r="AV510" s="364" t="str">
        <f t="shared" si="462"/>
        <v>La Fuente NO tiene sufiencie oferta para usuarios futuros</v>
      </c>
    </row>
    <row r="511" spans="1:48" s="348" customFormat="1" x14ac:dyDescent="0.2">
      <c r="A511" s="364"/>
      <c r="B511" s="364">
        <v>14</v>
      </c>
      <c r="C511" s="364" t="s">
        <v>1392</v>
      </c>
      <c r="D511" s="364" t="s">
        <v>1393</v>
      </c>
      <c r="E511" s="364" t="s">
        <v>1394</v>
      </c>
      <c r="F511" s="364" t="s">
        <v>116</v>
      </c>
      <c r="G511" s="364">
        <v>0</v>
      </c>
      <c r="H511" s="350" t="s">
        <v>1395</v>
      </c>
      <c r="I511" s="351" t="s">
        <v>1385</v>
      </c>
      <c r="J511" s="352"/>
      <c r="K511" s="353"/>
      <c r="L511" s="364">
        <v>4992220.4039000003</v>
      </c>
      <c r="M511" s="364">
        <v>2282145.0551</v>
      </c>
      <c r="N511" s="364">
        <v>1768.21</v>
      </c>
      <c r="O511" s="364">
        <v>0</v>
      </c>
      <c r="P511" s="364">
        <v>0</v>
      </c>
      <c r="Q511" s="364">
        <v>2</v>
      </c>
      <c r="R511" s="364">
        <v>0</v>
      </c>
      <c r="S511" s="364">
        <v>0</v>
      </c>
      <c r="T511" s="364">
        <v>0</v>
      </c>
      <c r="U511" s="364">
        <v>0</v>
      </c>
      <c r="V511" s="364">
        <f t="shared" si="450"/>
        <v>0</v>
      </c>
      <c r="W511" s="364">
        <f t="shared" si="451"/>
        <v>0</v>
      </c>
      <c r="X511" s="364">
        <f t="shared" si="452"/>
        <v>4.6296296296296298E-4</v>
      </c>
      <c r="Y511" s="364">
        <f t="shared" si="453"/>
        <v>0</v>
      </c>
      <c r="Z511" s="364">
        <f t="shared" si="454"/>
        <v>0</v>
      </c>
      <c r="AA511" s="364">
        <f t="shared" si="455"/>
        <v>0</v>
      </c>
      <c r="AB511" s="364">
        <f t="shared" si="456"/>
        <v>0</v>
      </c>
      <c r="AC511" s="364" t="s">
        <v>1299</v>
      </c>
      <c r="AD511" s="364">
        <v>6</v>
      </c>
      <c r="AE511" s="364">
        <f t="shared" si="436"/>
        <v>0.60000000000000009</v>
      </c>
      <c r="AF511" s="364">
        <v>2</v>
      </c>
      <c r="AG511" s="364">
        <v>10</v>
      </c>
      <c r="AH511" s="364">
        <f t="shared" si="463"/>
        <v>1.5045138888888887E-2</v>
      </c>
      <c r="AI511" s="364">
        <f t="shared" si="464"/>
        <v>0.61550810185185201</v>
      </c>
      <c r="AJ511" s="364">
        <v>0.31607800000000003</v>
      </c>
      <c r="AK511" s="364">
        <f>+OF!$Q$21</f>
        <v>3.9765002560163853E-2</v>
      </c>
      <c r="AL511" s="365">
        <f t="shared" si="429"/>
        <v>39.76500256016385</v>
      </c>
      <c r="AM511" s="365">
        <f>+AJ511/Caudales!$X$7*'DISTRIBUCION DE CAUDALES'!AL511</f>
        <v>0.92144912349519226</v>
      </c>
      <c r="AN511" s="364">
        <f>+Caudales!$U$7*1000</f>
        <v>1.1588709677419355</v>
      </c>
      <c r="AO511" s="364">
        <f>+AJ511/Caudales!$X$7*'DISTRIBUCION DE CAUDALES'!AN511</f>
        <v>2.6853780176530982E-2</v>
      </c>
      <c r="AP511" s="364">
        <f t="shared" si="459"/>
        <v>0.89459534331866131</v>
      </c>
      <c r="AQ511" s="355">
        <f t="shared" si="460"/>
        <v>0.82144912349519228</v>
      </c>
      <c r="AR511" s="355"/>
      <c r="AS511" s="356">
        <v>0.1</v>
      </c>
      <c r="AT511" s="357">
        <f>+AS511+AT510</f>
        <v>0.2</v>
      </c>
      <c r="AU511" s="358">
        <f t="shared" si="461"/>
        <v>0.62144912349519221</v>
      </c>
      <c r="AV511" s="364" t="str">
        <f t="shared" si="462"/>
        <v>La Fuente NO tiene sufiencie oferta para usuarios futuros</v>
      </c>
    </row>
    <row r="512" spans="1:48" s="348" customFormat="1" x14ac:dyDescent="0.2">
      <c r="A512" s="364"/>
      <c r="B512" s="364">
        <v>44</v>
      </c>
      <c r="C512" s="364" t="s">
        <v>1396</v>
      </c>
      <c r="D512" s="364" t="s">
        <v>145</v>
      </c>
      <c r="E512" s="364" t="s">
        <v>1397</v>
      </c>
      <c r="F512" s="364" t="s">
        <v>116</v>
      </c>
      <c r="G512" s="364">
        <v>0</v>
      </c>
      <c r="H512" s="350" t="s">
        <v>1395</v>
      </c>
      <c r="I512" s="351" t="s">
        <v>1385</v>
      </c>
      <c r="J512" s="352"/>
      <c r="K512" s="353"/>
      <c r="L512" s="364">
        <v>4992220.4039000003</v>
      </c>
      <c r="M512" s="364">
        <v>2282145.0551</v>
      </c>
      <c r="N512" s="364">
        <v>1768.21</v>
      </c>
      <c r="O512" s="364">
        <v>0</v>
      </c>
      <c r="P512" s="364">
        <v>0</v>
      </c>
      <c r="Q512" s="364">
        <v>0</v>
      </c>
      <c r="R512" s="364">
        <v>0</v>
      </c>
      <c r="S512" s="364">
        <v>0</v>
      </c>
      <c r="T512" s="364">
        <v>0</v>
      </c>
      <c r="U512" s="364">
        <v>0</v>
      </c>
      <c r="V512" s="364">
        <f t="shared" si="450"/>
        <v>0</v>
      </c>
      <c r="W512" s="364">
        <f t="shared" si="451"/>
        <v>0</v>
      </c>
      <c r="X512" s="364">
        <f t="shared" si="452"/>
        <v>0</v>
      </c>
      <c r="Y512" s="364">
        <f t="shared" si="453"/>
        <v>0</v>
      </c>
      <c r="Z512" s="364">
        <f t="shared" si="454"/>
        <v>0</v>
      </c>
      <c r="AA512" s="364">
        <f t="shared" si="455"/>
        <v>0</v>
      </c>
      <c r="AB512" s="364">
        <f t="shared" si="456"/>
        <v>0</v>
      </c>
      <c r="AC512" s="364" t="s">
        <v>73</v>
      </c>
      <c r="AD512" s="364">
        <v>1</v>
      </c>
      <c r="AE512" s="364">
        <f t="shared" si="436"/>
        <v>0.1</v>
      </c>
      <c r="AF512" s="364">
        <v>5</v>
      </c>
      <c r="AG512" s="364">
        <v>2</v>
      </c>
      <c r="AH512" s="364">
        <f t="shared" si="463"/>
        <v>1.2895833333333332E-2</v>
      </c>
      <c r="AI512" s="364">
        <f t="shared" si="464"/>
        <v>0.11289583333333333</v>
      </c>
      <c r="AJ512" s="364">
        <v>0.31607800000000003</v>
      </c>
      <c r="AK512" s="364">
        <f>+OF!$Q$21</f>
        <v>3.9765002560163853E-2</v>
      </c>
      <c r="AL512" s="365">
        <f t="shared" si="429"/>
        <v>39.76500256016385</v>
      </c>
      <c r="AM512" s="365">
        <f>+AJ512/Caudales!$X$7*'DISTRIBUCION DE CAUDALES'!AL512</f>
        <v>0.92144912349519226</v>
      </c>
      <c r="AN512" s="364">
        <f>+Caudales!$U$7*1000</f>
        <v>1.1588709677419355</v>
      </c>
      <c r="AO512" s="364">
        <f>+AJ512/Caudales!$X$7*'DISTRIBUCION DE CAUDALES'!AN512</f>
        <v>2.6853780176530982E-2</v>
      </c>
      <c r="AP512" s="364">
        <f t="shared" si="459"/>
        <v>0.89459534331866131</v>
      </c>
      <c r="AQ512" s="355">
        <f t="shared" si="460"/>
        <v>0.80855329016185895</v>
      </c>
      <c r="AR512" s="355"/>
      <c r="AS512" s="356">
        <f t="shared" ref="AS512:AS524" si="465">IF(G512=0,AI512,IF(AI512&lt;G512,AI512,G512))</f>
        <v>0.11289583333333333</v>
      </c>
      <c r="AT512" s="357">
        <f>+AS512+AT511</f>
        <v>0.31289583333333337</v>
      </c>
      <c r="AU512" s="358">
        <f t="shared" si="461"/>
        <v>0.49565745682852558</v>
      </c>
      <c r="AV512" s="364" t="str">
        <f t="shared" si="462"/>
        <v>La Fuente NO tiene sufiencie oferta para usuarios futuros</v>
      </c>
    </row>
    <row r="513" spans="1:48" s="348" customFormat="1" x14ac:dyDescent="0.2">
      <c r="A513" s="364"/>
      <c r="B513" s="364">
        <v>339</v>
      </c>
      <c r="C513" s="364" t="s">
        <v>1398</v>
      </c>
      <c r="D513" s="364" t="s">
        <v>1399</v>
      </c>
      <c r="E513" s="364" t="s">
        <v>1400</v>
      </c>
      <c r="F513" s="364" t="s">
        <v>116</v>
      </c>
      <c r="G513" s="364">
        <v>0</v>
      </c>
      <c r="H513" s="350" t="s">
        <v>721</v>
      </c>
      <c r="I513" s="351" t="s">
        <v>1385</v>
      </c>
      <c r="J513" s="352"/>
      <c r="K513" s="353"/>
      <c r="L513" s="364">
        <v>4987911.7401000001</v>
      </c>
      <c r="M513" s="364">
        <v>2280344.0128000001</v>
      </c>
      <c r="N513" s="364">
        <v>1544</v>
      </c>
      <c r="O513" s="364">
        <v>0</v>
      </c>
      <c r="P513" s="364">
        <v>0</v>
      </c>
      <c r="Q513" s="364">
        <v>0</v>
      </c>
      <c r="R513" s="364">
        <v>0</v>
      </c>
      <c r="S513" s="364">
        <v>0</v>
      </c>
      <c r="T513" s="364">
        <v>10</v>
      </c>
      <c r="U513" s="364">
        <v>0</v>
      </c>
      <c r="V513" s="364">
        <f t="shared" si="450"/>
        <v>0</v>
      </c>
      <c r="W513" s="364">
        <f t="shared" si="451"/>
        <v>0</v>
      </c>
      <c r="X513" s="364">
        <f t="shared" si="452"/>
        <v>0</v>
      </c>
      <c r="Y513" s="364">
        <f t="shared" si="453"/>
        <v>0</v>
      </c>
      <c r="Z513" s="364">
        <f t="shared" si="454"/>
        <v>0</v>
      </c>
      <c r="AA513" s="364">
        <f t="shared" si="455"/>
        <v>2.7777777777777778E-4</v>
      </c>
      <c r="AB513" s="364">
        <f t="shared" si="456"/>
        <v>0</v>
      </c>
      <c r="AC513" s="364" t="s">
        <v>73</v>
      </c>
      <c r="AD513" s="364">
        <v>0.7</v>
      </c>
      <c r="AE513" s="364">
        <f t="shared" si="436"/>
        <v>6.9999999999999993E-2</v>
      </c>
      <c r="AF513" s="364">
        <v>2</v>
      </c>
      <c r="AG513" s="364">
        <v>6</v>
      </c>
      <c r="AH513" s="364">
        <f t="shared" si="463"/>
        <v>1.0746527777777778E-2</v>
      </c>
      <c r="AI513" s="364">
        <f t="shared" si="464"/>
        <v>8.1024305555555551E-2</v>
      </c>
      <c r="AJ513" s="364">
        <v>3.190747</v>
      </c>
      <c r="AK513" s="364">
        <f>+OF!$Q$21</f>
        <v>3.9765002560163853E-2</v>
      </c>
      <c r="AL513" s="365">
        <f t="shared" ref="AL513:AL544" si="466">+AK513*1000</f>
        <v>39.76500256016385</v>
      </c>
      <c r="AM513" s="365">
        <f>+AJ513/Caudales!$X$7*'DISTRIBUCION DE CAUDALES'!AL513</f>
        <v>9.3018527909089332</v>
      </c>
      <c r="AN513" s="364">
        <f>+Caudales!$U$7*1000</f>
        <v>1.1588709677419355</v>
      </c>
      <c r="AO513" s="364">
        <f>+AJ513/Caudales!$X$7*'DISTRIBUCION DE CAUDALES'!AN513</f>
        <v>0.27108377848798615</v>
      </c>
      <c r="AP513" s="364">
        <f t="shared" si="459"/>
        <v>9.0307690124209472</v>
      </c>
      <c r="AQ513" s="355">
        <f t="shared" si="460"/>
        <v>9.220828485353378</v>
      </c>
      <c r="AR513" s="355"/>
      <c r="AS513" s="356">
        <f t="shared" si="465"/>
        <v>8.1024305555555551E-2</v>
      </c>
      <c r="AT513" s="357">
        <f>+AS513</f>
        <v>8.1024305555555551E-2</v>
      </c>
      <c r="AU513" s="358">
        <f t="shared" si="461"/>
        <v>9.1398041797978227</v>
      </c>
      <c r="AV513" s="364" t="str">
        <f t="shared" si="462"/>
        <v>La Fuente SI tiene sufiencie oferta para usuarios futuros</v>
      </c>
    </row>
    <row r="514" spans="1:48" s="348" customFormat="1" x14ac:dyDescent="0.2">
      <c r="A514" s="364"/>
      <c r="B514" s="364">
        <v>393</v>
      </c>
      <c r="C514" s="364" t="s">
        <v>1401</v>
      </c>
      <c r="D514" s="364" t="s">
        <v>1402</v>
      </c>
      <c r="E514" s="364" t="s">
        <v>58</v>
      </c>
      <c r="F514" s="364" t="s">
        <v>51</v>
      </c>
      <c r="G514" s="364">
        <v>0</v>
      </c>
      <c r="H514" s="350" t="s">
        <v>1403</v>
      </c>
      <c r="I514" s="351" t="s">
        <v>1385</v>
      </c>
      <c r="J514" s="352"/>
      <c r="K514" s="353"/>
      <c r="L514" s="364">
        <v>4988131.7267000005</v>
      </c>
      <c r="M514" s="364">
        <v>2281366.5809999998</v>
      </c>
      <c r="N514" s="364">
        <v>1334</v>
      </c>
      <c r="O514" s="364">
        <v>0</v>
      </c>
      <c r="P514" s="364">
        <v>0</v>
      </c>
      <c r="Q514" s="364">
        <v>0</v>
      </c>
      <c r="R514" s="364">
        <v>0</v>
      </c>
      <c r="S514" s="364">
        <v>0</v>
      </c>
      <c r="T514" s="364">
        <v>7</v>
      </c>
      <c r="U514" s="364">
        <v>0</v>
      </c>
      <c r="V514" s="364">
        <f t="shared" si="450"/>
        <v>0</v>
      </c>
      <c r="W514" s="364">
        <f t="shared" si="451"/>
        <v>0</v>
      </c>
      <c r="X514" s="364">
        <f t="shared" si="452"/>
        <v>0</v>
      </c>
      <c r="Y514" s="364">
        <f t="shared" si="453"/>
        <v>0</v>
      </c>
      <c r="Z514" s="364">
        <f t="shared" si="454"/>
        <v>0</v>
      </c>
      <c r="AA514" s="364">
        <f t="shared" si="455"/>
        <v>1.9444444444444443E-4</v>
      </c>
      <c r="AB514" s="364">
        <f t="shared" si="456"/>
        <v>0</v>
      </c>
      <c r="AC514" s="364" t="s">
        <v>449</v>
      </c>
      <c r="AD514" s="364">
        <v>0</v>
      </c>
      <c r="AE514" s="364">
        <f t="shared" si="436"/>
        <v>0</v>
      </c>
      <c r="AF514" s="364">
        <v>8</v>
      </c>
      <c r="AG514" s="364">
        <v>13</v>
      </c>
      <c r="AH514" s="364">
        <f t="shared" si="463"/>
        <v>3.116493055555555E-2</v>
      </c>
      <c r="AI514" s="364">
        <f t="shared" si="464"/>
        <v>3.1359374999999995E-2</v>
      </c>
      <c r="AJ514" s="364">
        <v>9.6169010000000004</v>
      </c>
      <c r="AK514" s="364">
        <f>+OF!$Q$21</f>
        <v>3.9765002560163853E-2</v>
      </c>
      <c r="AL514" s="365">
        <f t="shared" si="466"/>
        <v>39.76500256016385</v>
      </c>
      <c r="AM514" s="365">
        <f>+AJ514/Caudales!$X$7*'DISTRIBUCION DE CAUDALES'!AL514</f>
        <v>28.035753824024567</v>
      </c>
      <c r="AN514" s="364">
        <f>+Caudales!$U$7*1000</f>
        <v>1.1588709677419355</v>
      </c>
      <c r="AO514" s="364">
        <f>+AJ514/Caudales!$X$7*'DISTRIBUCION DE CAUDALES'!AN514</f>
        <v>0.81704561985794943</v>
      </c>
      <c r="AP514" s="364">
        <f t="shared" si="459"/>
        <v>27.218708204166617</v>
      </c>
      <c r="AQ514" s="355">
        <f t="shared" si="460"/>
        <v>28.004394449024566</v>
      </c>
      <c r="AR514" s="355"/>
      <c r="AS514" s="356">
        <f t="shared" si="465"/>
        <v>3.1359374999999995E-2</v>
      </c>
      <c r="AT514" s="357">
        <f>+AS514+AT507</f>
        <v>1.7633761574074076</v>
      </c>
      <c r="AU514" s="358">
        <f t="shared" si="461"/>
        <v>26.241018291617159</v>
      </c>
      <c r="AV514" s="364" t="str">
        <f t="shared" si="462"/>
        <v>La Fuente NO tiene sufiencie oferta para usuarios futuros</v>
      </c>
    </row>
    <row r="515" spans="1:48" s="348" customFormat="1" x14ac:dyDescent="0.2">
      <c r="A515" s="364"/>
      <c r="B515" s="364">
        <v>410</v>
      </c>
      <c r="C515" s="364" t="s">
        <v>1404</v>
      </c>
      <c r="D515" s="364" t="s">
        <v>1405</v>
      </c>
      <c r="E515" s="364" t="s">
        <v>58</v>
      </c>
      <c r="F515" s="364" t="s">
        <v>51</v>
      </c>
      <c r="G515" s="364">
        <v>0</v>
      </c>
      <c r="H515" s="350" t="s">
        <v>1406</v>
      </c>
      <c r="I515" s="351" t="s">
        <v>1385</v>
      </c>
      <c r="J515" s="352"/>
      <c r="K515" s="353"/>
      <c r="L515" s="364">
        <v>4989507.0078999996</v>
      </c>
      <c r="M515" s="364">
        <v>2281168.8158</v>
      </c>
      <c r="N515" s="364">
        <v>1516</v>
      </c>
      <c r="O515" s="364">
        <v>0</v>
      </c>
      <c r="P515" s="364">
        <v>0</v>
      </c>
      <c r="Q515" s="364">
        <v>0</v>
      </c>
      <c r="R515" s="364">
        <v>0</v>
      </c>
      <c r="S515" s="364">
        <v>0</v>
      </c>
      <c r="T515" s="364">
        <v>20</v>
      </c>
      <c r="U515" s="364">
        <v>0</v>
      </c>
      <c r="V515" s="364">
        <f t="shared" si="450"/>
        <v>0</v>
      </c>
      <c r="W515" s="364">
        <f t="shared" si="451"/>
        <v>0</v>
      </c>
      <c r="X515" s="364">
        <f t="shared" si="452"/>
        <v>0</v>
      </c>
      <c r="Y515" s="364">
        <f t="shared" si="453"/>
        <v>0</v>
      </c>
      <c r="Z515" s="364">
        <f t="shared" si="454"/>
        <v>0</v>
      </c>
      <c r="AA515" s="364">
        <f t="shared" si="455"/>
        <v>5.5555555555555556E-4</v>
      </c>
      <c r="AB515" s="364">
        <f t="shared" si="456"/>
        <v>0</v>
      </c>
      <c r="AC515" s="364" t="s">
        <v>262</v>
      </c>
      <c r="AD515" s="364">
        <v>0.2</v>
      </c>
      <c r="AE515" s="364">
        <f t="shared" si="436"/>
        <v>2.0000000000000004E-2</v>
      </c>
      <c r="AF515" s="364">
        <v>6</v>
      </c>
      <c r="AG515" s="364">
        <v>4</v>
      </c>
      <c r="AH515" s="364">
        <f t="shared" si="463"/>
        <v>1.7194444444444443E-2</v>
      </c>
      <c r="AI515" s="364">
        <f t="shared" si="464"/>
        <v>3.7750000000000006E-2</v>
      </c>
      <c r="AJ515" s="364">
        <v>1.2224299999999999</v>
      </c>
      <c r="AK515" s="364">
        <f>+OF!$Q$21</f>
        <v>3.9765002560163853E-2</v>
      </c>
      <c r="AL515" s="365">
        <f t="shared" si="466"/>
        <v>39.76500256016385</v>
      </c>
      <c r="AM515" s="365">
        <f>+AJ515/Caudales!$X$7*'DISTRIBUCION DE CAUDALES'!AL515</f>
        <v>3.5636996312120033</v>
      </c>
      <c r="AN515" s="364">
        <f>+Caudales!$U$7*1000</f>
        <v>1.1588709677419355</v>
      </c>
      <c r="AO515" s="364">
        <f>+AJ515/Caudales!$X$7*'DISTRIBUCION DE CAUDALES'!AN515</f>
        <v>0.1038568533754224</v>
      </c>
      <c r="AP515" s="364">
        <f t="shared" si="459"/>
        <v>3.459842777836581</v>
      </c>
      <c r="AQ515" s="355">
        <f t="shared" si="460"/>
        <v>3.5259496312120033</v>
      </c>
      <c r="AR515" s="355"/>
      <c r="AS515" s="356">
        <f t="shared" si="465"/>
        <v>3.7750000000000006E-2</v>
      </c>
      <c r="AT515" s="357">
        <f>+AS515</f>
        <v>3.7750000000000006E-2</v>
      </c>
      <c r="AU515" s="358">
        <f t="shared" si="461"/>
        <v>3.4881996312120034</v>
      </c>
      <c r="AV515" s="364" t="str">
        <f t="shared" si="462"/>
        <v>La Fuente SI tiene sufiencie oferta para usuarios futuros</v>
      </c>
    </row>
    <row r="516" spans="1:48" s="348" customFormat="1" x14ac:dyDescent="0.2">
      <c r="A516" s="364"/>
      <c r="B516" s="364">
        <v>411</v>
      </c>
      <c r="C516" s="364" t="s">
        <v>1407</v>
      </c>
      <c r="D516" s="364" t="s">
        <v>942</v>
      </c>
      <c r="E516" s="364">
        <v>120018000</v>
      </c>
      <c r="F516" s="364" t="s">
        <v>51</v>
      </c>
      <c r="G516" s="364">
        <v>0</v>
      </c>
      <c r="H516" s="350" t="s">
        <v>1406</v>
      </c>
      <c r="I516" s="351" t="s">
        <v>1385</v>
      </c>
      <c r="J516" s="352"/>
      <c r="K516" s="353"/>
      <c r="L516" s="364">
        <v>4989507.0078999996</v>
      </c>
      <c r="M516" s="364">
        <v>2281168.8158</v>
      </c>
      <c r="N516" s="364">
        <v>1516</v>
      </c>
      <c r="O516" s="364">
        <v>0</v>
      </c>
      <c r="P516" s="364">
        <v>0</v>
      </c>
      <c r="Q516" s="364">
        <v>0</v>
      </c>
      <c r="R516" s="364">
        <v>0</v>
      </c>
      <c r="S516" s="364">
        <v>0</v>
      </c>
      <c r="T516" s="364">
        <v>30</v>
      </c>
      <c r="U516" s="364">
        <v>0</v>
      </c>
      <c r="V516" s="364">
        <f t="shared" si="450"/>
        <v>0</v>
      </c>
      <c r="W516" s="364">
        <f t="shared" si="451"/>
        <v>0</v>
      </c>
      <c r="X516" s="364">
        <f t="shared" si="452"/>
        <v>0</v>
      </c>
      <c r="Y516" s="364">
        <f t="shared" si="453"/>
        <v>0</v>
      </c>
      <c r="Z516" s="364">
        <f t="shared" si="454"/>
        <v>0</v>
      </c>
      <c r="AA516" s="364">
        <f t="shared" si="455"/>
        <v>8.3333333333333328E-4</v>
      </c>
      <c r="AB516" s="364">
        <f t="shared" si="456"/>
        <v>0</v>
      </c>
      <c r="AC516" s="364" t="s">
        <v>73</v>
      </c>
      <c r="AD516" s="364">
        <v>1</v>
      </c>
      <c r="AE516" s="364">
        <f t="shared" si="436"/>
        <v>0.1</v>
      </c>
      <c r="AF516" s="364">
        <v>8</v>
      </c>
      <c r="AG516" s="364">
        <v>3</v>
      </c>
      <c r="AH516" s="364">
        <f t="shared" si="463"/>
        <v>2.0418402777777775E-2</v>
      </c>
      <c r="AI516" s="364">
        <f t="shared" si="464"/>
        <v>0.12125173611111112</v>
      </c>
      <c r="AJ516" s="364">
        <v>1.2224299999999999</v>
      </c>
      <c r="AK516" s="364">
        <f>+OF!$Q$21</f>
        <v>3.9765002560163853E-2</v>
      </c>
      <c r="AL516" s="365">
        <f t="shared" si="466"/>
        <v>39.76500256016385</v>
      </c>
      <c r="AM516" s="365">
        <f>+AJ516/Caudales!$X$7*'DISTRIBUCION DE CAUDALES'!AL516</f>
        <v>3.5636996312120033</v>
      </c>
      <c r="AN516" s="364">
        <f>+Caudales!$U$7*1000</f>
        <v>1.1588709677419355</v>
      </c>
      <c r="AO516" s="364">
        <f>+AJ516/Caudales!$X$7*'DISTRIBUCION DE CAUDALES'!AN516</f>
        <v>0.1038568533754224</v>
      </c>
      <c r="AP516" s="364">
        <f t="shared" si="459"/>
        <v>3.459842777836581</v>
      </c>
      <c r="AQ516" s="355">
        <f t="shared" si="460"/>
        <v>3.4424478951008921</v>
      </c>
      <c r="AR516" s="355"/>
      <c r="AS516" s="356">
        <f t="shared" si="465"/>
        <v>0.12125173611111112</v>
      </c>
      <c r="AT516" s="357">
        <f>+AS516+AT515</f>
        <v>0.15900173611111112</v>
      </c>
      <c r="AU516" s="358">
        <f t="shared" si="461"/>
        <v>3.283446158989781</v>
      </c>
      <c r="AV516" s="364" t="str">
        <f t="shared" si="462"/>
        <v>La Fuente NO tiene sufiencie oferta para usuarios futuros</v>
      </c>
    </row>
    <row r="517" spans="1:48" s="348" customFormat="1" x14ac:dyDescent="0.2">
      <c r="A517" s="364"/>
      <c r="B517" s="364">
        <v>412</v>
      </c>
      <c r="C517" s="364" t="s">
        <v>1408</v>
      </c>
      <c r="D517" s="364" t="s">
        <v>1409</v>
      </c>
      <c r="E517" s="364" t="s">
        <v>58</v>
      </c>
      <c r="F517" s="364" t="s">
        <v>58</v>
      </c>
      <c r="G517" s="364">
        <v>0</v>
      </c>
      <c r="H517" s="350" t="s">
        <v>1406</v>
      </c>
      <c r="I517" s="351" t="s">
        <v>1385</v>
      </c>
      <c r="J517" s="352"/>
      <c r="K517" s="353"/>
      <c r="L517" s="364">
        <v>4989507.0078999996</v>
      </c>
      <c r="M517" s="364">
        <v>2281168.8158</v>
      </c>
      <c r="N517" s="364">
        <v>1516</v>
      </c>
      <c r="O517" s="364">
        <v>0</v>
      </c>
      <c r="P517" s="364">
        <v>0</v>
      </c>
      <c r="Q517" s="364">
        <v>0</v>
      </c>
      <c r="R517" s="364">
        <v>0</v>
      </c>
      <c r="S517" s="364">
        <v>0</v>
      </c>
      <c r="T517" s="364">
        <v>15</v>
      </c>
      <c r="U517" s="364">
        <v>0</v>
      </c>
      <c r="V517" s="364">
        <f t="shared" si="450"/>
        <v>0</v>
      </c>
      <c r="W517" s="364">
        <f t="shared" si="451"/>
        <v>0</v>
      </c>
      <c r="X517" s="364">
        <f t="shared" si="452"/>
        <v>0</v>
      </c>
      <c r="Y517" s="364">
        <f t="shared" si="453"/>
        <v>0</v>
      </c>
      <c r="Z517" s="364">
        <f t="shared" si="454"/>
        <v>0</v>
      </c>
      <c r="AA517" s="364">
        <f t="shared" si="455"/>
        <v>4.1666666666666664E-4</v>
      </c>
      <c r="AB517" s="364">
        <f t="shared" si="456"/>
        <v>0</v>
      </c>
      <c r="AC517" s="364" t="s">
        <v>205</v>
      </c>
      <c r="AD517" s="364">
        <v>0</v>
      </c>
      <c r="AE517" s="364">
        <f t="shared" si="436"/>
        <v>0</v>
      </c>
      <c r="AF517" s="364">
        <v>2</v>
      </c>
      <c r="AG517" s="364">
        <v>2</v>
      </c>
      <c r="AH517" s="364">
        <f t="shared" si="463"/>
        <v>6.447916666666666E-3</v>
      </c>
      <c r="AI517" s="364">
        <f t="shared" si="464"/>
        <v>6.8645833333333328E-3</v>
      </c>
      <c r="AJ517" s="364">
        <v>1.2224299999999999</v>
      </c>
      <c r="AK517" s="364">
        <f>+OF!$Q$21</f>
        <v>3.9765002560163853E-2</v>
      </c>
      <c r="AL517" s="365">
        <f t="shared" si="466"/>
        <v>39.76500256016385</v>
      </c>
      <c r="AM517" s="365">
        <f>+AJ517/Caudales!$X$7*'DISTRIBUCION DE CAUDALES'!AL517</f>
        <v>3.5636996312120033</v>
      </c>
      <c r="AN517" s="364">
        <f>+Caudales!$U$7*1000</f>
        <v>1.1588709677419355</v>
      </c>
      <c r="AO517" s="364">
        <f>+AJ517/Caudales!$X$7*'DISTRIBUCION DE CAUDALES'!AN517</f>
        <v>0.1038568533754224</v>
      </c>
      <c r="AP517" s="364">
        <f t="shared" si="459"/>
        <v>3.459842777836581</v>
      </c>
      <c r="AQ517" s="355">
        <f t="shared" si="460"/>
        <v>3.5568350478786699</v>
      </c>
      <c r="AR517" s="355"/>
      <c r="AS517" s="356">
        <f t="shared" si="465"/>
        <v>6.8645833333333328E-3</v>
      </c>
      <c r="AT517" s="357">
        <f>+AS517+AT516</f>
        <v>0.16586631944444447</v>
      </c>
      <c r="AU517" s="358">
        <f t="shared" si="461"/>
        <v>3.3909687284342254</v>
      </c>
      <c r="AV517" s="364" t="str">
        <f t="shared" si="462"/>
        <v>La Fuente NO tiene sufiencie oferta para usuarios futuros</v>
      </c>
    </row>
    <row r="518" spans="1:48" s="348" customFormat="1" x14ac:dyDescent="0.2">
      <c r="A518" s="364"/>
      <c r="B518" s="364">
        <v>438</v>
      </c>
      <c r="C518" s="364" t="s">
        <v>1410</v>
      </c>
      <c r="D518" s="364" t="s">
        <v>1411</v>
      </c>
      <c r="E518" s="364" t="s">
        <v>1412</v>
      </c>
      <c r="F518" s="364" t="s">
        <v>51</v>
      </c>
      <c r="G518" s="364">
        <v>0</v>
      </c>
      <c r="H518" s="350" t="s">
        <v>1413</v>
      </c>
      <c r="I518" s="351" t="s">
        <v>1385</v>
      </c>
      <c r="J518" s="352"/>
      <c r="K518" s="353"/>
      <c r="L518" s="364">
        <v>4988301.9720999999</v>
      </c>
      <c r="M518" s="364">
        <v>2281089.4759999998</v>
      </c>
      <c r="N518" s="364">
        <v>1398</v>
      </c>
      <c r="O518" s="364">
        <v>0</v>
      </c>
      <c r="P518" s="364">
        <v>0</v>
      </c>
      <c r="Q518" s="364">
        <v>2</v>
      </c>
      <c r="R518" s="364">
        <v>0</v>
      </c>
      <c r="S518" s="364">
        <v>0</v>
      </c>
      <c r="T518" s="364">
        <v>700</v>
      </c>
      <c r="U518" s="364">
        <v>0</v>
      </c>
      <c r="V518" s="364">
        <f t="shared" si="450"/>
        <v>0</v>
      </c>
      <c r="W518" s="364">
        <f t="shared" si="451"/>
        <v>0</v>
      </c>
      <c r="X518" s="364">
        <f t="shared" si="452"/>
        <v>4.6296296296296298E-4</v>
      </c>
      <c r="Y518" s="364">
        <f t="shared" si="453"/>
        <v>0</v>
      </c>
      <c r="Z518" s="364">
        <f t="shared" si="454"/>
        <v>0</v>
      </c>
      <c r="AA518" s="364">
        <f t="shared" si="455"/>
        <v>1.9444444444444441E-2</v>
      </c>
      <c r="AB518" s="364">
        <f t="shared" si="456"/>
        <v>0</v>
      </c>
      <c r="AC518" s="364" t="s">
        <v>1414</v>
      </c>
      <c r="AD518" s="364">
        <v>6</v>
      </c>
      <c r="AE518" s="364">
        <f t="shared" si="436"/>
        <v>0.60000000000000009</v>
      </c>
      <c r="AF518" s="364">
        <v>12</v>
      </c>
      <c r="AG518" s="364">
        <v>8</v>
      </c>
      <c r="AH518" s="364">
        <f t="shared" si="463"/>
        <v>3.4388888888888886E-2</v>
      </c>
      <c r="AI518" s="364">
        <f t="shared" si="464"/>
        <v>0.65429629629629638</v>
      </c>
      <c r="AJ518" s="364">
        <v>2.7203379999999999</v>
      </c>
      <c r="AK518" s="364">
        <f>+OF!$Q$21</f>
        <v>3.9765002560163853E-2</v>
      </c>
      <c r="AL518" s="365">
        <f t="shared" si="466"/>
        <v>39.76500256016385</v>
      </c>
      <c r="AM518" s="365">
        <f>+AJ518/Caudales!$X$7*'DISTRIBUCION DE CAUDALES'!AL518</f>
        <v>7.9304888847394119</v>
      </c>
      <c r="AN518" s="364">
        <f>+Caudales!$U$7*1000</f>
        <v>1.1588709677419355</v>
      </c>
      <c r="AO518" s="364">
        <f>+AJ518/Caudales!$X$7*'DISTRIBUCION DE CAUDALES'!AN518</f>
        <v>0.2311181374782931</v>
      </c>
      <c r="AP518" s="364">
        <f t="shared" si="459"/>
        <v>7.6993707472611188</v>
      </c>
      <c r="AQ518" s="355">
        <f t="shared" si="460"/>
        <v>7.2761925884431156</v>
      </c>
      <c r="AR518" s="355"/>
      <c r="AS518" s="356">
        <f t="shared" si="465"/>
        <v>0.65429629629629638</v>
      </c>
      <c r="AT518" s="357">
        <f>+AS518</f>
        <v>0.65429629629629638</v>
      </c>
      <c r="AU518" s="358">
        <f t="shared" si="461"/>
        <v>6.6218962921468192</v>
      </c>
      <c r="AV518" s="364" t="str">
        <f t="shared" si="462"/>
        <v>La Fuente NO tiene sufiencie oferta para usuarios futuros</v>
      </c>
    </row>
    <row r="519" spans="1:48" s="348" customFormat="1" x14ac:dyDescent="0.2">
      <c r="A519" s="364"/>
      <c r="B519" s="364">
        <v>440</v>
      </c>
      <c r="C519" s="364" t="s">
        <v>1415</v>
      </c>
      <c r="D519" s="364" t="s">
        <v>1416</v>
      </c>
      <c r="E519" s="364" t="s">
        <v>58</v>
      </c>
      <c r="F519" s="364" t="s">
        <v>1352</v>
      </c>
      <c r="G519" s="364">
        <v>0</v>
      </c>
      <c r="H519" s="350" t="s">
        <v>1406</v>
      </c>
      <c r="I519" s="351" t="s">
        <v>1385</v>
      </c>
      <c r="J519" s="352"/>
      <c r="K519" s="353"/>
      <c r="L519" s="364">
        <v>4989507.0078999996</v>
      </c>
      <c r="M519" s="364">
        <v>2281168.8158</v>
      </c>
      <c r="N519" s="364">
        <v>1516</v>
      </c>
      <c r="O519" s="364">
        <v>0</v>
      </c>
      <c r="P519" s="364">
        <v>0</v>
      </c>
      <c r="Q519" s="364">
        <v>0</v>
      </c>
      <c r="R519" s="364">
        <v>0</v>
      </c>
      <c r="S519" s="364">
        <v>0</v>
      </c>
      <c r="T519" s="364">
        <v>9</v>
      </c>
      <c r="U519" s="364">
        <v>0</v>
      </c>
      <c r="V519" s="364">
        <f t="shared" si="450"/>
        <v>0</v>
      </c>
      <c r="W519" s="364">
        <f t="shared" si="451"/>
        <v>0</v>
      </c>
      <c r="X519" s="364">
        <f t="shared" si="452"/>
        <v>0</v>
      </c>
      <c r="Y519" s="364">
        <f t="shared" si="453"/>
        <v>0</v>
      </c>
      <c r="Z519" s="364">
        <f t="shared" si="454"/>
        <v>0</v>
      </c>
      <c r="AA519" s="364">
        <f t="shared" si="455"/>
        <v>2.5000000000000001E-4</v>
      </c>
      <c r="AB519" s="364">
        <f t="shared" si="456"/>
        <v>0</v>
      </c>
      <c r="AC519" s="364" t="s">
        <v>821</v>
      </c>
      <c r="AD519" s="364">
        <v>1</v>
      </c>
      <c r="AE519" s="364">
        <f t="shared" si="436"/>
        <v>0.1</v>
      </c>
      <c r="AF519" s="364">
        <v>4</v>
      </c>
      <c r="AG519" s="364">
        <v>3</v>
      </c>
      <c r="AH519" s="364">
        <f t="shared" si="463"/>
        <v>1.1821180555555555E-2</v>
      </c>
      <c r="AI519" s="364">
        <f t="shared" si="464"/>
        <v>0.11207118055555557</v>
      </c>
      <c r="AJ519" s="364">
        <v>1.2224299999999999</v>
      </c>
      <c r="AK519" s="364">
        <f>+OF!$Q$21</f>
        <v>3.9765002560163853E-2</v>
      </c>
      <c r="AL519" s="365">
        <f t="shared" si="466"/>
        <v>39.76500256016385</v>
      </c>
      <c r="AM519" s="365">
        <f>+AJ519/Caudales!$X$7*'DISTRIBUCION DE CAUDALES'!AL519</f>
        <v>3.5636996312120033</v>
      </c>
      <c r="AN519" s="364">
        <f>+Caudales!$U$7*1000</f>
        <v>1.1588709677419355</v>
      </c>
      <c r="AO519" s="364">
        <f>+AJ519/Caudales!$X$7*'DISTRIBUCION DE CAUDALES'!AN519</f>
        <v>0.1038568533754224</v>
      </c>
      <c r="AP519" s="364">
        <f t="shared" si="459"/>
        <v>3.459842777836581</v>
      </c>
      <c r="AQ519" s="355">
        <f t="shared" si="460"/>
        <v>3.4516284506564476</v>
      </c>
      <c r="AR519" s="355"/>
      <c r="AS519" s="356">
        <f t="shared" si="465"/>
        <v>0.11207118055555557</v>
      </c>
      <c r="AT519" s="357">
        <f>+AS519+AT517</f>
        <v>0.27793750000000006</v>
      </c>
      <c r="AU519" s="358">
        <f t="shared" si="461"/>
        <v>3.1736909506564475</v>
      </c>
      <c r="AV519" s="364" t="str">
        <f t="shared" si="462"/>
        <v>La Fuente NO tiene sufiencie oferta para usuarios futuros</v>
      </c>
    </row>
    <row r="520" spans="1:48" s="348" customFormat="1" x14ac:dyDescent="0.2">
      <c r="A520" s="364"/>
      <c r="B520" s="364">
        <v>443</v>
      </c>
      <c r="C520" s="364" t="s">
        <v>1417</v>
      </c>
      <c r="D520" s="364" t="s">
        <v>1418</v>
      </c>
      <c r="E520" s="364" t="s">
        <v>58</v>
      </c>
      <c r="F520" s="364" t="s">
        <v>116</v>
      </c>
      <c r="G520" s="364">
        <v>0</v>
      </c>
      <c r="H520" s="350" t="s">
        <v>1406</v>
      </c>
      <c r="I520" s="351" t="s">
        <v>1385</v>
      </c>
      <c r="J520" s="352"/>
      <c r="K520" s="353"/>
      <c r="L520" s="364">
        <v>4989507.0078999996</v>
      </c>
      <c r="M520" s="364">
        <v>2281168.8158</v>
      </c>
      <c r="N520" s="364">
        <v>1516</v>
      </c>
      <c r="O520" s="364">
        <v>0</v>
      </c>
      <c r="P520" s="364">
        <v>0</v>
      </c>
      <c r="Q520" s="364">
        <v>0</v>
      </c>
      <c r="R520" s="364">
        <v>0</v>
      </c>
      <c r="S520" s="364">
        <v>0</v>
      </c>
      <c r="T520" s="364">
        <v>0</v>
      </c>
      <c r="U520" s="364">
        <v>0</v>
      </c>
      <c r="V520" s="364">
        <f t="shared" si="450"/>
        <v>0</v>
      </c>
      <c r="W520" s="364">
        <f t="shared" si="451"/>
        <v>0</v>
      </c>
      <c r="X520" s="364">
        <f t="shared" si="452"/>
        <v>0</v>
      </c>
      <c r="Y520" s="364">
        <f t="shared" si="453"/>
        <v>0</v>
      </c>
      <c r="Z520" s="364">
        <f t="shared" si="454"/>
        <v>0</v>
      </c>
      <c r="AA520" s="364">
        <f t="shared" si="455"/>
        <v>0</v>
      </c>
      <c r="AB520" s="364">
        <f t="shared" si="456"/>
        <v>0</v>
      </c>
      <c r="AC520" s="364" t="s">
        <v>73</v>
      </c>
      <c r="AD520" s="364">
        <v>0.5</v>
      </c>
      <c r="AE520" s="364">
        <f t="shared" si="436"/>
        <v>0.05</v>
      </c>
      <c r="AF520" s="364">
        <v>1</v>
      </c>
      <c r="AG520" s="364">
        <v>0</v>
      </c>
      <c r="AH520" s="364">
        <f t="shared" si="463"/>
        <v>2.1493055555555553E-3</v>
      </c>
      <c r="AI520" s="364">
        <f t="shared" si="464"/>
        <v>5.214930555555556E-2</v>
      </c>
      <c r="AJ520" s="364">
        <v>1.2224299999999999</v>
      </c>
      <c r="AK520" s="364">
        <f>+OF!$Q$21</f>
        <v>3.9765002560163853E-2</v>
      </c>
      <c r="AL520" s="365">
        <f t="shared" si="466"/>
        <v>39.76500256016385</v>
      </c>
      <c r="AM520" s="365">
        <f>+AJ520/Caudales!$X$7*'DISTRIBUCION DE CAUDALES'!AL520</f>
        <v>3.5636996312120033</v>
      </c>
      <c r="AN520" s="364">
        <f>+Caudales!$U$7*1000</f>
        <v>1.1588709677419355</v>
      </c>
      <c r="AO520" s="364">
        <f>+AJ520/Caudales!$X$7*'DISTRIBUCION DE CAUDALES'!AN520</f>
        <v>0.1038568533754224</v>
      </c>
      <c r="AP520" s="364">
        <f t="shared" si="459"/>
        <v>3.459842777836581</v>
      </c>
      <c r="AQ520" s="355">
        <f t="shared" si="460"/>
        <v>3.5115503256564478</v>
      </c>
      <c r="AR520" s="355"/>
      <c r="AS520" s="356">
        <f t="shared" si="465"/>
        <v>5.214930555555556E-2</v>
      </c>
      <c r="AT520" s="357">
        <f>+AS520+AT519</f>
        <v>0.33008680555555564</v>
      </c>
      <c r="AU520" s="358">
        <f t="shared" si="461"/>
        <v>3.1814635201008921</v>
      </c>
      <c r="AV520" s="364" t="str">
        <f t="shared" si="462"/>
        <v>La Fuente NO tiene sufiencie oferta para usuarios futuros</v>
      </c>
    </row>
    <row r="521" spans="1:48" s="348" customFormat="1" x14ac:dyDescent="0.2">
      <c r="A521" s="364"/>
      <c r="B521" s="364">
        <v>444</v>
      </c>
      <c r="C521" s="364" t="s">
        <v>1419</v>
      </c>
      <c r="D521" s="364" t="s">
        <v>808</v>
      </c>
      <c r="E521" s="364" t="s">
        <v>58</v>
      </c>
      <c r="F521" s="364" t="s">
        <v>116</v>
      </c>
      <c r="G521" s="364">
        <v>0</v>
      </c>
      <c r="H521" s="350" t="s">
        <v>1420</v>
      </c>
      <c r="I521" s="351" t="s">
        <v>1385</v>
      </c>
      <c r="J521" s="352"/>
      <c r="K521" s="353"/>
      <c r="L521" s="364">
        <v>4989059.8789999997</v>
      </c>
      <c r="M521" s="364">
        <v>2281844.1390999998</v>
      </c>
      <c r="N521" s="364">
        <v>1547</v>
      </c>
      <c r="O521" s="364">
        <v>0</v>
      </c>
      <c r="P521" s="364">
        <v>0</v>
      </c>
      <c r="Q521" s="364">
        <v>0</v>
      </c>
      <c r="R521" s="364">
        <v>0</v>
      </c>
      <c r="S521" s="364">
        <v>0</v>
      </c>
      <c r="T521" s="364">
        <v>15</v>
      </c>
      <c r="U521" s="364">
        <v>0</v>
      </c>
      <c r="V521" s="364">
        <f t="shared" si="450"/>
        <v>0</v>
      </c>
      <c r="W521" s="364">
        <f t="shared" si="451"/>
        <v>0</v>
      </c>
      <c r="X521" s="364">
        <f t="shared" si="452"/>
        <v>0</v>
      </c>
      <c r="Y521" s="364">
        <f t="shared" si="453"/>
        <v>0</v>
      </c>
      <c r="Z521" s="364">
        <f t="shared" si="454"/>
        <v>0</v>
      </c>
      <c r="AA521" s="364">
        <f t="shared" si="455"/>
        <v>4.1666666666666664E-4</v>
      </c>
      <c r="AB521" s="364">
        <f t="shared" si="456"/>
        <v>0</v>
      </c>
      <c r="AC521" s="364" t="s">
        <v>73</v>
      </c>
      <c r="AD521" s="364">
        <v>0</v>
      </c>
      <c r="AE521" s="364">
        <f t="shared" si="436"/>
        <v>0</v>
      </c>
      <c r="AF521" s="364">
        <v>4</v>
      </c>
      <c r="AG521" s="364">
        <v>10</v>
      </c>
      <c r="AH521" s="364">
        <f t="shared" si="463"/>
        <v>1.934375E-2</v>
      </c>
      <c r="AI521" s="364">
        <f t="shared" si="464"/>
        <v>1.9760416666666666E-2</v>
      </c>
      <c r="AJ521" s="364">
        <v>2.6319849999999998</v>
      </c>
      <c r="AK521" s="364">
        <f>+OF!$Q$21</f>
        <v>3.9765002560163853E-2</v>
      </c>
      <c r="AL521" s="365">
        <f t="shared" si="466"/>
        <v>39.76500256016385</v>
      </c>
      <c r="AM521" s="365">
        <f>+AJ521/Caudales!$X$7*'DISTRIBUCION DE CAUDALES'!AL521</f>
        <v>7.6729170372581867</v>
      </c>
      <c r="AN521" s="364">
        <f>+Caudales!$U$7*1000</f>
        <v>1.1588709677419355</v>
      </c>
      <c r="AO521" s="364">
        <f>+AJ521/Caudales!$X$7*'DISTRIBUCION DE CAUDALES'!AN521</f>
        <v>0.22361172437792848</v>
      </c>
      <c r="AP521" s="364">
        <f t="shared" si="459"/>
        <v>7.4493053128802584</v>
      </c>
      <c r="AQ521" s="355">
        <f t="shared" si="460"/>
        <v>7.6531566205915205</v>
      </c>
      <c r="AR521" s="355"/>
      <c r="AS521" s="356">
        <f t="shared" si="465"/>
        <v>1.9760416666666666E-2</v>
      </c>
      <c r="AT521" s="357">
        <f>+AS521+AT538</f>
        <v>1.5031961805555556</v>
      </c>
      <c r="AU521" s="358">
        <f t="shared" si="461"/>
        <v>6.1499604400359651</v>
      </c>
      <c r="AV521" s="364" t="str">
        <f t="shared" si="462"/>
        <v>La Fuente NO tiene sufiencie oferta para usuarios futuros</v>
      </c>
    </row>
    <row r="522" spans="1:48" s="348" customFormat="1" x14ac:dyDescent="0.2">
      <c r="A522" s="364"/>
      <c r="B522" s="364">
        <v>445</v>
      </c>
      <c r="C522" s="364" t="s">
        <v>1421</v>
      </c>
      <c r="D522" s="364" t="s">
        <v>1422</v>
      </c>
      <c r="E522" s="364" t="s">
        <v>58</v>
      </c>
      <c r="F522" s="364" t="s">
        <v>116</v>
      </c>
      <c r="G522" s="364">
        <v>0</v>
      </c>
      <c r="H522" s="350" t="s">
        <v>1420</v>
      </c>
      <c r="I522" s="351" t="s">
        <v>1385</v>
      </c>
      <c r="J522" s="352"/>
      <c r="K522" s="353"/>
      <c r="L522" s="364">
        <v>4989059.8789999997</v>
      </c>
      <c r="M522" s="364">
        <v>2281844.1390999998</v>
      </c>
      <c r="N522" s="364">
        <v>1547</v>
      </c>
      <c r="O522" s="364">
        <v>0</v>
      </c>
      <c r="P522" s="364">
        <v>0</v>
      </c>
      <c r="Q522" s="364">
        <v>0</v>
      </c>
      <c r="R522" s="364">
        <v>0</v>
      </c>
      <c r="S522" s="364">
        <v>0</v>
      </c>
      <c r="T522" s="364">
        <v>10</v>
      </c>
      <c r="U522" s="364">
        <v>0</v>
      </c>
      <c r="V522" s="364">
        <f t="shared" si="450"/>
        <v>0</v>
      </c>
      <c r="W522" s="364">
        <f t="shared" si="451"/>
        <v>0</v>
      </c>
      <c r="X522" s="364">
        <f t="shared" si="452"/>
        <v>0</v>
      </c>
      <c r="Y522" s="364">
        <f t="shared" si="453"/>
        <v>0</v>
      </c>
      <c r="Z522" s="364">
        <f t="shared" si="454"/>
        <v>0</v>
      </c>
      <c r="AA522" s="364">
        <f t="shared" si="455"/>
        <v>2.7777777777777778E-4</v>
      </c>
      <c r="AB522" s="364">
        <f t="shared" si="456"/>
        <v>0</v>
      </c>
      <c r="AC522" s="364" t="s">
        <v>73</v>
      </c>
      <c r="AD522" s="364">
        <v>0.1</v>
      </c>
      <c r="AE522" s="364">
        <f t="shared" si="436"/>
        <v>1.0000000000000002E-2</v>
      </c>
      <c r="AF522" s="364">
        <v>7</v>
      </c>
      <c r="AG522" s="364">
        <v>10</v>
      </c>
      <c r="AH522" s="364">
        <f t="shared" si="463"/>
        <v>2.5791666666666664E-2</v>
      </c>
      <c r="AI522" s="364">
        <f t="shared" si="464"/>
        <v>3.6069444444444446E-2</v>
      </c>
      <c r="AJ522" s="364">
        <v>2.6319849999999998</v>
      </c>
      <c r="AK522" s="364">
        <f>+OF!$Q$21</f>
        <v>3.9765002560163853E-2</v>
      </c>
      <c r="AL522" s="365">
        <f t="shared" si="466"/>
        <v>39.76500256016385</v>
      </c>
      <c r="AM522" s="365">
        <f>+AJ522/Caudales!$X$7*'DISTRIBUCION DE CAUDALES'!AL522</f>
        <v>7.6729170372581867</v>
      </c>
      <c r="AN522" s="364">
        <f>+Caudales!$U$7*1000</f>
        <v>1.1588709677419355</v>
      </c>
      <c r="AO522" s="364">
        <f>+AJ522/Caudales!$X$7*'DISTRIBUCION DE CAUDALES'!AN522</f>
        <v>0.22361172437792848</v>
      </c>
      <c r="AP522" s="364">
        <f t="shared" si="459"/>
        <v>7.4493053128802584</v>
      </c>
      <c r="AQ522" s="355">
        <f t="shared" si="460"/>
        <v>7.6368475928137425</v>
      </c>
      <c r="AR522" s="355"/>
      <c r="AS522" s="356">
        <f t="shared" si="465"/>
        <v>3.6069444444444446E-2</v>
      </c>
      <c r="AT522" s="357">
        <f>+AS522+AT521</f>
        <v>1.5392656250000001</v>
      </c>
      <c r="AU522" s="358">
        <f t="shared" si="461"/>
        <v>6.097581967813742</v>
      </c>
      <c r="AV522" s="364" t="str">
        <f t="shared" si="462"/>
        <v>La Fuente NO tiene sufiencie oferta para usuarios futuros</v>
      </c>
    </row>
    <row r="523" spans="1:48" s="348" customFormat="1" x14ac:dyDescent="0.2">
      <c r="A523" s="364"/>
      <c r="B523" s="364">
        <v>447</v>
      </c>
      <c r="C523" s="364" t="s">
        <v>1423</v>
      </c>
      <c r="D523" s="364" t="s">
        <v>1424</v>
      </c>
      <c r="E523" s="364" t="s">
        <v>58</v>
      </c>
      <c r="F523" s="364" t="s">
        <v>1425</v>
      </c>
      <c r="G523" s="364">
        <v>0</v>
      </c>
      <c r="H523" s="350" t="s">
        <v>1420</v>
      </c>
      <c r="I523" s="351" t="s">
        <v>1385</v>
      </c>
      <c r="J523" s="352"/>
      <c r="K523" s="353"/>
      <c r="L523" s="364">
        <v>4989509.1509999996</v>
      </c>
      <c r="M523" s="364">
        <v>2282167.8689000001</v>
      </c>
      <c r="N523" s="364">
        <v>1516.42</v>
      </c>
      <c r="O523" s="364">
        <v>0</v>
      </c>
      <c r="P523" s="364">
        <v>0</v>
      </c>
      <c r="Q523" s="364">
        <v>0</v>
      </c>
      <c r="R523" s="364">
        <v>0</v>
      </c>
      <c r="S523" s="364">
        <v>0</v>
      </c>
      <c r="T523" s="364">
        <v>0</v>
      </c>
      <c r="U523" s="364">
        <v>0</v>
      </c>
      <c r="V523" s="364">
        <f t="shared" si="450"/>
        <v>0</v>
      </c>
      <c r="W523" s="364">
        <f t="shared" si="451"/>
        <v>0</v>
      </c>
      <c r="X523" s="364">
        <f t="shared" si="452"/>
        <v>0</v>
      </c>
      <c r="Y523" s="364">
        <f t="shared" si="453"/>
        <v>0</v>
      </c>
      <c r="Z523" s="364">
        <f t="shared" si="454"/>
        <v>0</v>
      </c>
      <c r="AA523" s="364">
        <f t="shared" si="455"/>
        <v>0</v>
      </c>
      <c r="AB523" s="364">
        <f t="shared" si="456"/>
        <v>0</v>
      </c>
      <c r="AC523" s="364" t="s">
        <v>73</v>
      </c>
      <c r="AD523" s="364">
        <v>0.5</v>
      </c>
      <c r="AE523" s="364">
        <f t="shared" si="436"/>
        <v>0.05</v>
      </c>
      <c r="AF523" s="364">
        <v>4</v>
      </c>
      <c r="AG523" s="364">
        <v>2</v>
      </c>
      <c r="AH523" s="364">
        <f t="shared" si="463"/>
        <v>1.0746527777777778E-2</v>
      </c>
      <c r="AI523" s="364">
        <f t="shared" si="464"/>
        <v>6.0746527777777781E-2</v>
      </c>
      <c r="AJ523" s="364">
        <v>1.7885390000000001</v>
      </c>
      <c r="AK523" s="364">
        <f>+OF!$Q$21</f>
        <v>3.9765002560163853E-2</v>
      </c>
      <c r="AL523" s="365">
        <f t="shared" si="466"/>
        <v>39.76500256016385</v>
      </c>
      <c r="AM523" s="365">
        <f>+AJ523/Caudales!$X$7*'DISTRIBUCION DE CAUDALES'!AL523</f>
        <v>5.2140537901624526</v>
      </c>
      <c r="AN523" s="364">
        <f>+Caudales!$U$7*1000</f>
        <v>1.1588709677419355</v>
      </c>
      <c r="AO523" s="364">
        <f>+AJ523/Caudales!$X$7*'DISTRIBUCION DE CAUDALES'!AN523</f>
        <v>0.1519531038008104</v>
      </c>
      <c r="AP523" s="364">
        <f t="shared" si="459"/>
        <v>5.0621006863616422</v>
      </c>
      <c r="AQ523" s="355">
        <f t="shared" si="460"/>
        <v>5.1533072623846747</v>
      </c>
      <c r="AR523" s="355"/>
      <c r="AS523" s="356">
        <f t="shared" si="465"/>
        <v>6.0746527777777781E-2</v>
      </c>
      <c r="AT523" s="357">
        <f>+AS523+AT510</f>
        <v>0.16074652777777779</v>
      </c>
      <c r="AU523" s="358">
        <f t="shared" si="461"/>
        <v>4.9925607346068972</v>
      </c>
      <c r="AV523" s="364" t="str">
        <f t="shared" si="462"/>
        <v>La Fuente NO tiene sufiencie oferta para usuarios futuros</v>
      </c>
    </row>
    <row r="524" spans="1:48" s="348" customFormat="1" x14ac:dyDescent="0.2">
      <c r="A524" s="364"/>
      <c r="B524" s="364">
        <v>459</v>
      </c>
      <c r="C524" s="364" t="s">
        <v>1426</v>
      </c>
      <c r="D524" s="364" t="s">
        <v>1427</v>
      </c>
      <c r="E524" s="364" t="s">
        <v>58</v>
      </c>
      <c r="F524" s="364" t="s">
        <v>51</v>
      </c>
      <c r="G524" s="364">
        <v>0</v>
      </c>
      <c r="H524" s="350" t="s">
        <v>1406</v>
      </c>
      <c r="I524" s="351" t="s">
        <v>1385</v>
      </c>
      <c r="J524" s="352"/>
      <c r="K524" s="353"/>
      <c r="L524" s="364">
        <v>4989507.0078999996</v>
      </c>
      <c r="M524" s="364">
        <v>2281168.8158</v>
      </c>
      <c r="N524" s="364">
        <v>1516</v>
      </c>
      <c r="O524" s="364">
        <v>0</v>
      </c>
      <c r="P524" s="364">
        <v>0</v>
      </c>
      <c r="Q524" s="364">
        <v>0</v>
      </c>
      <c r="R524" s="364">
        <v>0</v>
      </c>
      <c r="S524" s="364">
        <v>0</v>
      </c>
      <c r="T524" s="364">
        <v>8</v>
      </c>
      <c r="U524" s="364">
        <v>0</v>
      </c>
      <c r="V524" s="364">
        <f t="shared" si="450"/>
        <v>0</v>
      </c>
      <c r="W524" s="364">
        <f t="shared" si="451"/>
        <v>0</v>
      </c>
      <c r="X524" s="364">
        <f t="shared" si="452"/>
        <v>0</v>
      </c>
      <c r="Y524" s="364">
        <f t="shared" si="453"/>
        <v>0</v>
      </c>
      <c r="Z524" s="364">
        <f t="shared" si="454"/>
        <v>0</v>
      </c>
      <c r="AA524" s="364">
        <f t="shared" si="455"/>
        <v>2.2222222222222221E-4</v>
      </c>
      <c r="AB524" s="364">
        <f t="shared" si="456"/>
        <v>0</v>
      </c>
      <c r="AC524" s="364" t="s">
        <v>73</v>
      </c>
      <c r="AD524" s="364">
        <v>1</v>
      </c>
      <c r="AE524" s="364">
        <f t="shared" ref="AE524:AE544" si="467">0.1*AD524</f>
        <v>0.1</v>
      </c>
      <c r="AF524" s="364">
        <v>7</v>
      </c>
      <c r="AG524" s="364">
        <v>12</v>
      </c>
      <c r="AH524" s="364">
        <f t="shared" si="463"/>
        <v>2.7940972222222221E-2</v>
      </c>
      <c r="AI524" s="364">
        <f t="shared" si="464"/>
        <v>0.12816319444444446</v>
      </c>
      <c r="AJ524" s="364">
        <v>1.2224299999999999</v>
      </c>
      <c r="AK524" s="364">
        <f>+OF!$Q$21</f>
        <v>3.9765002560163853E-2</v>
      </c>
      <c r="AL524" s="365">
        <f t="shared" si="466"/>
        <v>39.76500256016385</v>
      </c>
      <c r="AM524" s="365">
        <f>+AJ524/Caudales!$X$7*'DISTRIBUCION DE CAUDALES'!AL524</f>
        <v>3.5636996312120033</v>
      </c>
      <c r="AN524" s="364">
        <f>+Caudales!$U$7*1000</f>
        <v>1.1588709677419355</v>
      </c>
      <c r="AO524" s="364">
        <f>+AJ524/Caudales!$X$7*'DISTRIBUCION DE CAUDALES'!AN524</f>
        <v>0.1038568533754224</v>
      </c>
      <c r="AP524" s="364">
        <f t="shared" si="459"/>
        <v>3.459842777836581</v>
      </c>
      <c r="AQ524" s="355">
        <f t="shared" si="460"/>
        <v>3.4355364367675589</v>
      </c>
      <c r="AR524" s="355"/>
      <c r="AS524" s="356">
        <f t="shared" si="465"/>
        <v>0.12816319444444446</v>
      </c>
      <c r="AT524" s="357">
        <f>+AS524+AT520</f>
        <v>0.4582500000000001</v>
      </c>
      <c r="AU524" s="358">
        <f t="shared" si="461"/>
        <v>2.9772864367675589</v>
      </c>
      <c r="AV524" s="364" t="str">
        <f t="shared" si="462"/>
        <v>La Fuente NO tiene sufiencie oferta para usuarios futuros</v>
      </c>
    </row>
    <row r="525" spans="1:48" s="348" customFormat="1" x14ac:dyDescent="0.2">
      <c r="A525" s="364"/>
      <c r="B525" s="364">
        <v>460</v>
      </c>
      <c r="C525" s="364" t="s">
        <v>1428</v>
      </c>
      <c r="D525" s="364" t="s">
        <v>1429</v>
      </c>
      <c r="E525" s="364" t="s">
        <v>58</v>
      </c>
      <c r="F525" s="364" t="s">
        <v>51</v>
      </c>
      <c r="G525" s="364">
        <v>0</v>
      </c>
      <c r="H525" s="350" t="s">
        <v>1430</v>
      </c>
      <c r="I525" s="351" t="s">
        <v>1385</v>
      </c>
      <c r="J525" s="352"/>
      <c r="K525" s="353"/>
      <c r="L525" s="364">
        <v>4988867.1892999997</v>
      </c>
      <c r="M525" s="364">
        <v>2280972.3736</v>
      </c>
      <c r="N525" s="364">
        <v>1536</v>
      </c>
      <c r="O525" s="364">
        <v>0</v>
      </c>
      <c r="P525" s="364">
        <v>0</v>
      </c>
      <c r="Q525" s="364">
        <v>0</v>
      </c>
      <c r="R525" s="364">
        <v>0</v>
      </c>
      <c r="S525" s="364">
        <v>0</v>
      </c>
      <c r="T525" s="364">
        <v>0</v>
      </c>
      <c r="U525" s="364">
        <v>0</v>
      </c>
      <c r="V525" s="364">
        <f t="shared" si="450"/>
        <v>0</v>
      </c>
      <c r="W525" s="364">
        <f t="shared" si="451"/>
        <v>0</v>
      </c>
      <c r="X525" s="364">
        <f t="shared" si="452"/>
        <v>0</v>
      </c>
      <c r="Y525" s="364">
        <f t="shared" si="453"/>
        <v>0</v>
      </c>
      <c r="Z525" s="364">
        <f t="shared" si="454"/>
        <v>0</v>
      </c>
      <c r="AA525" s="364">
        <f t="shared" si="455"/>
        <v>0</v>
      </c>
      <c r="AB525" s="364">
        <f t="shared" si="456"/>
        <v>0</v>
      </c>
      <c r="AC525" s="364" t="s">
        <v>73</v>
      </c>
      <c r="AD525" s="364">
        <v>12</v>
      </c>
      <c r="AE525" s="364">
        <f t="shared" si="467"/>
        <v>1.2000000000000002</v>
      </c>
      <c r="AF525" s="364">
        <v>4</v>
      </c>
      <c r="AG525" s="364">
        <v>5</v>
      </c>
      <c r="AH525" s="364">
        <f t="shared" si="463"/>
        <v>1.3970486111111111E-2</v>
      </c>
      <c r="AI525" s="364">
        <f t="shared" si="464"/>
        <v>1.2139704861111114</v>
      </c>
      <c r="AJ525" s="364">
        <v>1.941336</v>
      </c>
      <c r="AK525" s="364">
        <f>+OF!$Q$21</f>
        <v>3.9765002560163853E-2</v>
      </c>
      <c r="AL525" s="365">
        <f t="shared" si="466"/>
        <v>39.76500256016385</v>
      </c>
      <c r="AM525" s="365">
        <f>+AJ525/Caudales!$X$7*'DISTRIBUCION DE CAUDALES'!AL525</f>
        <v>5.6594965660680669</v>
      </c>
      <c r="AN525" s="364">
        <f>+Caudales!$U$7*1000</f>
        <v>1.1588709677419355</v>
      </c>
      <c r="AO525" s="364">
        <f>+AJ525/Caudales!$X$7*'DISTRIBUCION DE CAUDALES'!AN525</f>
        <v>0.16493463699715244</v>
      </c>
      <c r="AP525" s="364">
        <f t="shared" si="459"/>
        <v>5.4945619290709145</v>
      </c>
      <c r="AQ525" s="355">
        <f t="shared" si="460"/>
        <v>5.5594965660680673</v>
      </c>
      <c r="AR525" s="355"/>
      <c r="AS525" s="356">
        <v>0.1</v>
      </c>
      <c r="AT525" s="357">
        <f>+AS525+AT509</f>
        <v>0.91445659722222228</v>
      </c>
      <c r="AU525" s="358">
        <f t="shared" si="461"/>
        <v>4.645039968845845</v>
      </c>
      <c r="AV525" s="364" t="str">
        <f t="shared" si="462"/>
        <v>La Fuente NO tiene sufiencie oferta para usuarios futuros</v>
      </c>
    </row>
    <row r="526" spans="1:48" s="348" customFormat="1" x14ac:dyDescent="0.2">
      <c r="A526" s="364"/>
      <c r="B526" s="364">
        <v>466</v>
      </c>
      <c r="C526" s="364" t="s">
        <v>1431</v>
      </c>
      <c r="D526" s="364" t="s">
        <v>1432</v>
      </c>
      <c r="E526" s="364" t="s">
        <v>58</v>
      </c>
      <c r="F526" s="364" t="s">
        <v>51</v>
      </c>
      <c r="G526" s="364">
        <v>0</v>
      </c>
      <c r="H526" s="350" t="s">
        <v>1406</v>
      </c>
      <c r="I526" s="351" t="s">
        <v>1385</v>
      </c>
      <c r="J526" s="352"/>
      <c r="K526" s="353"/>
      <c r="L526" s="364">
        <v>4989507.0078999996</v>
      </c>
      <c r="M526" s="364">
        <v>2281168.8158</v>
      </c>
      <c r="N526" s="364">
        <v>1516</v>
      </c>
      <c r="O526" s="364">
        <v>0</v>
      </c>
      <c r="P526" s="364">
        <v>0</v>
      </c>
      <c r="Q526" s="364">
        <v>0</v>
      </c>
      <c r="R526" s="364">
        <v>0</v>
      </c>
      <c r="S526" s="364">
        <v>0</v>
      </c>
      <c r="T526" s="364">
        <v>0</v>
      </c>
      <c r="U526" s="364">
        <v>0</v>
      </c>
      <c r="V526" s="364">
        <f t="shared" si="450"/>
        <v>0</v>
      </c>
      <c r="W526" s="364">
        <f t="shared" si="451"/>
        <v>0</v>
      </c>
      <c r="X526" s="364">
        <f t="shared" si="452"/>
        <v>0</v>
      </c>
      <c r="Y526" s="364">
        <f t="shared" si="453"/>
        <v>0</v>
      </c>
      <c r="Z526" s="364">
        <f t="shared" si="454"/>
        <v>0</v>
      </c>
      <c r="AA526" s="364">
        <f t="shared" si="455"/>
        <v>0</v>
      </c>
      <c r="AB526" s="364">
        <f t="shared" si="456"/>
        <v>0</v>
      </c>
      <c r="AC526" s="364" t="s">
        <v>339</v>
      </c>
      <c r="AD526" s="364">
        <v>0.08</v>
      </c>
      <c r="AE526" s="364">
        <f t="shared" si="467"/>
        <v>8.0000000000000002E-3</v>
      </c>
      <c r="AF526" s="364">
        <v>5</v>
      </c>
      <c r="AG526" s="364">
        <v>7</v>
      </c>
      <c r="AH526" s="364">
        <f t="shared" si="463"/>
        <v>1.8269097222222221E-2</v>
      </c>
      <c r="AI526" s="364">
        <f t="shared" si="464"/>
        <v>2.6269097222222221E-2</v>
      </c>
      <c r="AJ526" s="364">
        <v>1.2224299999999999</v>
      </c>
      <c r="AK526" s="364">
        <f>+OF!$Q$21</f>
        <v>3.9765002560163853E-2</v>
      </c>
      <c r="AL526" s="365">
        <f t="shared" si="466"/>
        <v>39.76500256016385</v>
      </c>
      <c r="AM526" s="365">
        <f>+AJ526/Caudales!$X$7*'DISTRIBUCION DE CAUDALES'!AL526</f>
        <v>3.5636996312120033</v>
      </c>
      <c r="AN526" s="364">
        <f>+Caudales!$U$7*1000</f>
        <v>1.1588709677419355</v>
      </c>
      <c r="AO526" s="364">
        <f>+AJ526/Caudales!$X$7*'DISTRIBUCION DE CAUDALES'!AN526</f>
        <v>0.1038568533754224</v>
      </c>
      <c r="AP526" s="364">
        <f t="shared" si="459"/>
        <v>3.459842777836581</v>
      </c>
      <c r="AQ526" s="355">
        <f t="shared" si="460"/>
        <v>3.5374305339897809</v>
      </c>
      <c r="AR526" s="355"/>
      <c r="AS526" s="356">
        <f t="shared" ref="AS526:AS541" si="468">IF(G526=0,AI526,IF(AI526&lt;G526,AI526,G526))</f>
        <v>2.6269097222222221E-2</v>
      </c>
      <c r="AT526" s="357">
        <f>+AS526+AT524</f>
        <v>0.48451909722222231</v>
      </c>
      <c r="AU526" s="358">
        <f t="shared" si="461"/>
        <v>3.0529114367675585</v>
      </c>
      <c r="AV526" s="364" t="str">
        <f t="shared" si="462"/>
        <v>La Fuente NO tiene sufiencie oferta para usuarios futuros</v>
      </c>
    </row>
    <row r="527" spans="1:48" s="348" customFormat="1" x14ac:dyDescent="0.2">
      <c r="A527" s="364"/>
      <c r="B527" s="364">
        <v>467</v>
      </c>
      <c r="C527" s="364" t="s">
        <v>1433</v>
      </c>
      <c r="D527" s="364" t="s">
        <v>1434</v>
      </c>
      <c r="E527" s="364" t="s">
        <v>58</v>
      </c>
      <c r="F527" s="364" t="s">
        <v>51</v>
      </c>
      <c r="G527" s="364">
        <v>1.94</v>
      </c>
      <c r="H527" s="350" t="s">
        <v>1406</v>
      </c>
      <c r="I527" s="351" t="s">
        <v>1385</v>
      </c>
      <c r="J527" s="352"/>
      <c r="K527" s="353"/>
      <c r="L527" s="364">
        <v>4989507.0078999996</v>
      </c>
      <c r="M527" s="364">
        <v>2281168.8158</v>
      </c>
      <c r="N527" s="364">
        <v>1516</v>
      </c>
      <c r="O527" s="364">
        <v>0</v>
      </c>
      <c r="P527" s="364">
        <v>0</v>
      </c>
      <c r="Q527" s="364">
        <v>0</v>
      </c>
      <c r="R527" s="364">
        <v>0</v>
      </c>
      <c r="S527" s="364">
        <v>0</v>
      </c>
      <c r="T527" s="364">
        <v>0</v>
      </c>
      <c r="U527" s="364">
        <v>0</v>
      </c>
      <c r="V527" s="364">
        <f t="shared" si="450"/>
        <v>0</v>
      </c>
      <c r="W527" s="364">
        <f t="shared" si="451"/>
        <v>0</v>
      </c>
      <c r="X527" s="364">
        <f t="shared" si="452"/>
        <v>0</v>
      </c>
      <c r="Y527" s="364">
        <f t="shared" si="453"/>
        <v>0</v>
      </c>
      <c r="Z527" s="364">
        <f t="shared" si="454"/>
        <v>0</v>
      </c>
      <c r="AA527" s="364">
        <f t="shared" si="455"/>
        <v>0</v>
      </c>
      <c r="AB527" s="364">
        <f t="shared" si="456"/>
        <v>0</v>
      </c>
      <c r="AC527" s="364" t="s">
        <v>194</v>
      </c>
      <c r="AD527" s="364">
        <v>0.05</v>
      </c>
      <c r="AE527" s="364">
        <f t="shared" si="467"/>
        <v>5.000000000000001E-3</v>
      </c>
      <c r="AF527" s="364">
        <v>4</v>
      </c>
      <c r="AG527" s="364">
        <v>4</v>
      </c>
      <c r="AH527" s="364">
        <f t="shared" si="463"/>
        <v>1.2895833333333332E-2</v>
      </c>
      <c r="AI527" s="364">
        <f t="shared" si="464"/>
        <v>1.7895833333333333E-2</v>
      </c>
      <c r="AJ527" s="364">
        <v>1.2224299999999999</v>
      </c>
      <c r="AK527" s="364">
        <f>+OF!$Q$21</f>
        <v>3.9765002560163853E-2</v>
      </c>
      <c r="AL527" s="365">
        <f t="shared" si="466"/>
        <v>39.76500256016385</v>
      </c>
      <c r="AM527" s="365">
        <f>+AJ527/Caudales!$X$7*'DISTRIBUCION DE CAUDALES'!AL527</f>
        <v>3.5636996312120033</v>
      </c>
      <c r="AN527" s="364">
        <f>+Caudales!$U$7*1000</f>
        <v>1.1588709677419355</v>
      </c>
      <c r="AO527" s="364">
        <f>+AJ527/Caudales!$X$7*'DISTRIBUCION DE CAUDALES'!AN527</f>
        <v>0.1038568533754224</v>
      </c>
      <c r="AP527" s="364">
        <f t="shared" si="459"/>
        <v>3.459842777836581</v>
      </c>
      <c r="AQ527" s="355">
        <f t="shared" si="460"/>
        <v>3.5458037978786701</v>
      </c>
      <c r="AR527" s="355"/>
      <c r="AS527" s="356">
        <f t="shared" si="468"/>
        <v>1.7895833333333333E-2</v>
      </c>
      <c r="AT527" s="357">
        <f>+AS527+AT526</f>
        <v>0.50241493055555564</v>
      </c>
      <c r="AU527" s="358">
        <f t="shared" si="461"/>
        <v>3.0433888673231144</v>
      </c>
      <c r="AV527" s="364" t="str">
        <f t="shared" si="462"/>
        <v>La Fuente NO tiene sufiencie oferta para usuarios futuros</v>
      </c>
    </row>
    <row r="528" spans="1:48" s="348" customFormat="1" x14ac:dyDescent="0.2">
      <c r="A528" s="364"/>
      <c r="B528" s="364">
        <v>468</v>
      </c>
      <c r="C528" s="364" t="s">
        <v>1435</v>
      </c>
      <c r="D528" s="364" t="s">
        <v>1436</v>
      </c>
      <c r="E528" s="364" t="s">
        <v>58</v>
      </c>
      <c r="F528" s="364" t="s">
        <v>116</v>
      </c>
      <c r="G528" s="364">
        <v>0</v>
      </c>
      <c r="H528" s="350" t="s">
        <v>1406</v>
      </c>
      <c r="I528" s="351" t="s">
        <v>1385</v>
      </c>
      <c r="J528" s="352"/>
      <c r="K528" s="353"/>
      <c r="L528" s="364">
        <v>4989507.0078999996</v>
      </c>
      <c r="M528" s="364">
        <v>2281168.8158</v>
      </c>
      <c r="N528" s="364">
        <v>1516</v>
      </c>
      <c r="O528" s="364">
        <v>0</v>
      </c>
      <c r="P528" s="364">
        <v>0</v>
      </c>
      <c r="Q528" s="364">
        <v>0</v>
      </c>
      <c r="R528" s="364">
        <v>0</v>
      </c>
      <c r="S528" s="364">
        <v>0</v>
      </c>
      <c r="T528" s="364">
        <v>0</v>
      </c>
      <c r="U528" s="364">
        <v>0</v>
      </c>
      <c r="V528" s="364">
        <f t="shared" si="450"/>
        <v>0</v>
      </c>
      <c r="W528" s="364">
        <f t="shared" si="451"/>
        <v>0</v>
      </c>
      <c r="X528" s="364">
        <f t="shared" si="452"/>
        <v>0</v>
      </c>
      <c r="Y528" s="364">
        <f t="shared" si="453"/>
        <v>0</v>
      </c>
      <c r="Z528" s="364">
        <f t="shared" si="454"/>
        <v>0</v>
      </c>
      <c r="AA528" s="364">
        <f t="shared" si="455"/>
        <v>0</v>
      </c>
      <c r="AB528" s="364">
        <f t="shared" si="456"/>
        <v>0</v>
      </c>
      <c r="AC528" s="364" t="s">
        <v>58</v>
      </c>
      <c r="AD528" s="364">
        <v>0</v>
      </c>
      <c r="AE528" s="364">
        <f t="shared" si="467"/>
        <v>0</v>
      </c>
      <c r="AF528" s="364">
        <v>3</v>
      </c>
      <c r="AG528" s="364">
        <v>25</v>
      </c>
      <c r="AH528" s="364">
        <f t="shared" si="463"/>
        <v>3.331423611111111E-2</v>
      </c>
      <c r="AI528" s="364">
        <f t="shared" si="464"/>
        <v>3.331423611111111E-2</v>
      </c>
      <c r="AJ528" s="364">
        <v>1.2224299999999999</v>
      </c>
      <c r="AK528" s="364">
        <f>+OF!$Q$21</f>
        <v>3.9765002560163853E-2</v>
      </c>
      <c r="AL528" s="365">
        <f t="shared" si="466"/>
        <v>39.76500256016385</v>
      </c>
      <c r="AM528" s="365">
        <f>+AJ528/Caudales!$X$7*'DISTRIBUCION DE CAUDALES'!AL528</f>
        <v>3.5636996312120033</v>
      </c>
      <c r="AN528" s="364">
        <f>+Caudales!$U$7*1000</f>
        <v>1.1588709677419355</v>
      </c>
      <c r="AO528" s="364">
        <f>+AJ528/Caudales!$X$7*'DISTRIBUCION DE CAUDALES'!AN528</f>
        <v>0.1038568533754224</v>
      </c>
      <c r="AP528" s="364">
        <f t="shared" si="459"/>
        <v>3.459842777836581</v>
      </c>
      <c r="AQ528" s="355">
        <f t="shared" si="460"/>
        <v>3.5303853951008923</v>
      </c>
      <c r="AR528" s="355"/>
      <c r="AS528" s="356">
        <f t="shared" si="468"/>
        <v>3.331423611111111E-2</v>
      </c>
      <c r="AT528" s="357">
        <f>+AS528+AT527</f>
        <v>0.5357291666666667</v>
      </c>
      <c r="AU528" s="358">
        <f t="shared" si="461"/>
        <v>2.9946562284342257</v>
      </c>
      <c r="AV528" s="364" t="str">
        <f t="shared" si="462"/>
        <v>La Fuente NO tiene sufiencie oferta para usuarios futuros</v>
      </c>
    </row>
    <row r="529" spans="1:48" s="348" customFormat="1" x14ac:dyDescent="0.2">
      <c r="A529" s="364"/>
      <c r="B529" s="364">
        <v>469</v>
      </c>
      <c r="C529" s="364" t="s">
        <v>1437</v>
      </c>
      <c r="D529" s="364" t="s">
        <v>1438</v>
      </c>
      <c r="E529" s="364" t="s">
        <v>1439</v>
      </c>
      <c r="F529" s="364" t="s">
        <v>58</v>
      </c>
      <c r="G529" s="364">
        <v>0</v>
      </c>
      <c r="H529" s="350" t="s">
        <v>1406</v>
      </c>
      <c r="I529" s="351" t="s">
        <v>1385</v>
      </c>
      <c r="J529" s="352"/>
      <c r="K529" s="353"/>
      <c r="L529" s="364">
        <v>4989507.0078999996</v>
      </c>
      <c r="M529" s="364">
        <v>2281168.8158</v>
      </c>
      <c r="N529" s="364">
        <v>1516</v>
      </c>
      <c r="O529" s="364">
        <v>0</v>
      </c>
      <c r="P529" s="364">
        <v>0</v>
      </c>
      <c r="Q529" s="364">
        <v>0</v>
      </c>
      <c r="R529" s="364">
        <v>0</v>
      </c>
      <c r="S529" s="364">
        <v>0</v>
      </c>
      <c r="T529" s="364">
        <v>0</v>
      </c>
      <c r="U529" s="364">
        <v>0</v>
      </c>
      <c r="V529" s="364">
        <f t="shared" si="450"/>
        <v>0</v>
      </c>
      <c r="W529" s="364">
        <f t="shared" si="451"/>
        <v>0</v>
      </c>
      <c r="X529" s="364">
        <f t="shared" si="452"/>
        <v>0</v>
      </c>
      <c r="Y529" s="364">
        <f t="shared" si="453"/>
        <v>0</v>
      </c>
      <c r="Z529" s="364">
        <f t="shared" si="454"/>
        <v>0</v>
      </c>
      <c r="AA529" s="364">
        <f t="shared" si="455"/>
        <v>0</v>
      </c>
      <c r="AB529" s="364">
        <f t="shared" si="456"/>
        <v>0</v>
      </c>
      <c r="AC529" s="364" t="s">
        <v>58</v>
      </c>
      <c r="AD529" s="364">
        <v>0</v>
      </c>
      <c r="AE529" s="364">
        <f t="shared" si="467"/>
        <v>0</v>
      </c>
      <c r="AF529" s="364">
        <v>1</v>
      </c>
      <c r="AG529" s="364">
        <v>30</v>
      </c>
      <c r="AH529" s="364">
        <f t="shared" si="463"/>
        <v>3.4388888888888886E-2</v>
      </c>
      <c r="AI529" s="364">
        <f t="shared" si="464"/>
        <v>3.4388888888888886E-2</v>
      </c>
      <c r="AJ529" s="364">
        <v>1.2224299999999999</v>
      </c>
      <c r="AK529" s="364">
        <f>+OF!$Q$21</f>
        <v>3.9765002560163853E-2</v>
      </c>
      <c r="AL529" s="365">
        <f t="shared" si="466"/>
        <v>39.76500256016385</v>
      </c>
      <c r="AM529" s="365">
        <f>+AJ529/Caudales!$X$7*'DISTRIBUCION DE CAUDALES'!AL529</f>
        <v>3.5636996312120033</v>
      </c>
      <c r="AN529" s="364">
        <f>+Caudales!$U$7*1000</f>
        <v>1.1588709677419355</v>
      </c>
      <c r="AO529" s="364">
        <f>+AJ529/Caudales!$X$7*'DISTRIBUCION DE CAUDALES'!AN529</f>
        <v>0.1038568533754224</v>
      </c>
      <c r="AP529" s="364">
        <f t="shared" si="459"/>
        <v>3.459842777836581</v>
      </c>
      <c r="AQ529" s="355">
        <f t="shared" si="460"/>
        <v>3.5293107423231143</v>
      </c>
      <c r="AR529" s="355"/>
      <c r="AS529" s="356">
        <f t="shared" si="468"/>
        <v>3.4388888888888886E-2</v>
      </c>
      <c r="AT529" s="357">
        <f>+AS529+AT528</f>
        <v>0.57011805555555561</v>
      </c>
      <c r="AU529" s="358">
        <f t="shared" si="461"/>
        <v>2.9591926867675586</v>
      </c>
      <c r="AV529" s="364" t="str">
        <f t="shared" si="462"/>
        <v>La Fuente NO tiene sufiencie oferta para usuarios futuros</v>
      </c>
    </row>
    <row r="530" spans="1:48" s="348" customFormat="1" x14ac:dyDescent="0.2">
      <c r="A530" s="364"/>
      <c r="B530" s="364">
        <v>470</v>
      </c>
      <c r="C530" s="364" t="s">
        <v>1440</v>
      </c>
      <c r="D530" s="364" t="s">
        <v>1441</v>
      </c>
      <c r="E530" s="364" t="s">
        <v>1442</v>
      </c>
      <c r="F530" s="364" t="s">
        <v>116</v>
      </c>
      <c r="G530" s="364">
        <v>0</v>
      </c>
      <c r="H530" s="350" t="s">
        <v>1406</v>
      </c>
      <c r="I530" s="351" t="s">
        <v>1385</v>
      </c>
      <c r="J530" s="352"/>
      <c r="K530" s="353"/>
      <c r="L530" s="364">
        <v>4989507.0078999996</v>
      </c>
      <c r="M530" s="364">
        <v>2281168.8158</v>
      </c>
      <c r="N530" s="364">
        <v>1516</v>
      </c>
      <c r="O530" s="364">
        <v>0</v>
      </c>
      <c r="P530" s="364">
        <v>0</v>
      </c>
      <c r="Q530" s="364">
        <v>0</v>
      </c>
      <c r="R530" s="364">
        <v>0</v>
      </c>
      <c r="S530" s="364">
        <v>0</v>
      </c>
      <c r="T530" s="364">
        <v>10</v>
      </c>
      <c r="U530" s="364">
        <v>0</v>
      </c>
      <c r="V530" s="364">
        <f t="shared" si="450"/>
        <v>0</v>
      </c>
      <c r="W530" s="364">
        <f t="shared" si="451"/>
        <v>0</v>
      </c>
      <c r="X530" s="364">
        <f t="shared" si="452"/>
        <v>0</v>
      </c>
      <c r="Y530" s="364">
        <f t="shared" si="453"/>
        <v>0</v>
      </c>
      <c r="Z530" s="364">
        <f t="shared" si="454"/>
        <v>0</v>
      </c>
      <c r="AA530" s="364">
        <f t="shared" si="455"/>
        <v>2.7777777777777778E-4</v>
      </c>
      <c r="AB530" s="364">
        <f t="shared" si="456"/>
        <v>0</v>
      </c>
      <c r="AC530" s="364" t="s">
        <v>1443</v>
      </c>
      <c r="AD530" s="364">
        <v>0.7</v>
      </c>
      <c r="AE530" s="364">
        <f t="shared" si="467"/>
        <v>6.9999999999999993E-2</v>
      </c>
      <c r="AF530" s="364">
        <v>2</v>
      </c>
      <c r="AG530" s="364">
        <v>6</v>
      </c>
      <c r="AH530" s="364">
        <f t="shared" si="463"/>
        <v>1.0746527777777778E-2</v>
      </c>
      <c r="AI530" s="364">
        <f t="shared" si="464"/>
        <v>8.1024305555555551E-2</v>
      </c>
      <c r="AJ530" s="364">
        <v>1.2224299999999999</v>
      </c>
      <c r="AK530" s="364">
        <f>+OF!$Q$21</f>
        <v>3.9765002560163853E-2</v>
      </c>
      <c r="AL530" s="365">
        <f t="shared" si="466"/>
        <v>39.76500256016385</v>
      </c>
      <c r="AM530" s="365">
        <f>+AJ530/Caudales!$X$7*'DISTRIBUCION DE CAUDALES'!AL530</f>
        <v>3.5636996312120033</v>
      </c>
      <c r="AN530" s="364">
        <f>+Caudales!$U$7*1000</f>
        <v>1.1588709677419355</v>
      </c>
      <c r="AO530" s="364">
        <f>+AJ530/Caudales!$X$7*'DISTRIBUCION DE CAUDALES'!AN530</f>
        <v>0.1038568533754224</v>
      </c>
      <c r="AP530" s="364">
        <f t="shared" si="459"/>
        <v>3.459842777836581</v>
      </c>
      <c r="AQ530" s="355">
        <f t="shared" si="460"/>
        <v>3.4826753256564476</v>
      </c>
      <c r="AR530" s="355"/>
      <c r="AS530" s="356">
        <f t="shared" si="468"/>
        <v>8.1024305555555551E-2</v>
      </c>
      <c r="AT530" s="357">
        <f>+AS530+AT529</f>
        <v>0.65114236111111112</v>
      </c>
      <c r="AU530" s="358">
        <f t="shared" si="461"/>
        <v>2.8315329645453362</v>
      </c>
      <c r="AV530" s="364" t="str">
        <f t="shared" si="462"/>
        <v>La Fuente NO tiene sufiencie oferta para usuarios futuros</v>
      </c>
    </row>
    <row r="531" spans="1:48" s="348" customFormat="1" x14ac:dyDescent="0.2">
      <c r="A531" s="364"/>
      <c r="B531" s="364">
        <v>473</v>
      </c>
      <c r="C531" s="364" t="s">
        <v>1444</v>
      </c>
      <c r="D531" s="364" t="s">
        <v>1445</v>
      </c>
      <c r="E531" s="364" t="s">
        <v>58</v>
      </c>
      <c r="F531" s="364" t="s">
        <v>1352</v>
      </c>
      <c r="G531" s="364">
        <v>0</v>
      </c>
      <c r="H531" s="350" t="s">
        <v>1446</v>
      </c>
      <c r="I531" s="351" t="s">
        <v>1385</v>
      </c>
      <c r="J531" s="352"/>
      <c r="K531" s="353"/>
      <c r="L531" s="364">
        <v>4989492.1993000004</v>
      </c>
      <c r="M531" s="364">
        <v>2282182.8912</v>
      </c>
      <c r="N531" s="364">
        <v>1513</v>
      </c>
      <c r="O531" s="364">
        <v>0</v>
      </c>
      <c r="P531" s="364">
        <v>0</v>
      </c>
      <c r="Q531" s="364">
        <v>0</v>
      </c>
      <c r="R531" s="364">
        <v>0</v>
      </c>
      <c r="S531" s="364">
        <v>0</v>
      </c>
      <c r="T531" s="364">
        <v>40</v>
      </c>
      <c r="U531" s="364">
        <v>0</v>
      </c>
      <c r="V531" s="364">
        <f t="shared" si="450"/>
        <v>0</v>
      </c>
      <c r="W531" s="364">
        <f t="shared" si="451"/>
        <v>0</v>
      </c>
      <c r="X531" s="364">
        <f t="shared" si="452"/>
        <v>0</v>
      </c>
      <c r="Y531" s="364">
        <f t="shared" si="453"/>
        <v>0</v>
      </c>
      <c r="Z531" s="364">
        <f t="shared" si="454"/>
        <v>0</v>
      </c>
      <c r="AA531" s="364">
        <f t="shared" si="455"/>
        <v>1.1111111111111111E-3</v>
      </c>
      <c r="AB531" s="364">
        <f t="shared" si="456"/>
        <v>0</v>
      </c>
      <c r="AC531" s="364" t="s">
        <v>73</v>
      </c>
      <c r="AD531" s="364">
        <v>3.5</v>
      </c>
      <c r="AE531" s="364">
        <f t="shared" si="467"/>
        <v>0.35000000000000003</v>
      </c>
      <c r="AF531" s="364">
        <v>4</v>
      </c>
      <c r="AG531" s="364">
        <v>10</v>
      </c>
      <c r="AH531" s="364">
        <f t="shared" si="463"/>
        <v>1.934375E-2</v>
      </c>
      <c r="AI531" s="364">
        <f t="shared" si="464"/>
        <v>0.37045486111111114</v>
      </c>
      <c r="AJ531" s="364">
        <v>1.7885390000000001</v>
      </c>
      <c r="AK531" s="364">
        <f>+OF!$Q$21</f>
        <v>3.9765002560163853E-2</v>
      </c>
      <c r="AL531" s="365">
        <f t="shared" si="466"/>
        <v>39.76500256016385</v>
      </c>
      <c r="AM531" s="365">
        <f>+AJ531/Caudales!$X$7*'DISTRIBUCION DE CAUDALES'!AL531</f>
        <v>5.2140537901624526</v>
      </c>
      <c r="AN531" s="364">
        <f>+Caudales!$U$7*1000</f>
        <v>1.1588709677419355</v>
      </c>
      <c r="AO531" s="364">
        <f>+AJ531/Caudales!$X$7*'DISTRIBUCION DE CAUDALES'!AN531</f>
        <v>0.1519531038008104</v>
      </c>
      <c r="AP531" s="364">
        <f t="shared" si="459"/>
        <v>5.0621006863616422</v>
      </c>
      <c r="AQ531" s="355">
        <f t="shared" si="460"/>
        <v>4.8435989290513417</v>
      </c>
      <c r="AR531" s="355"/>
      <c r="AS531" s="356">
        <f t="shared" si="468"/>
        <v>0.37045486111111114</v>
      </c>
      <c r="AT531" s="357">
        <f>+AS531+AT523</f>
        <v>0.5312013888888889</v>
      </c>
      <c r="AU531" s="358">
        <f t="shared" si="461"/>
        <v>4.3123975401624524</v>
      </c>
      <c r="AV531" s="364" t="str">
        <f t="shared" si="462"/>
        <v>La Fuente NO tiene sufiencie oferta para usuarios futuros</v>
      </c>
    </row>
    <row r="532" spans="1:48" s="348" customFormat="1" x14ac:dyDescent="0.2">
      <c r="A532" s="364"/>
      <c r="B532" s="364">
        <v>478</v>
      </c>
      <c r="C532" s="364" t="s">
        <v>1447</v>
      </c>
      <c r="D532" s="364" t="s">
        <v>980</v>
      </c>
      <c r="E532" s="364" t="s">
        <v>58</v>
      </c>
      <c r="F532" s="364" t="s">
        <v>1352</v>
      </c>
      <c r="G532" s="364">
        <v>0</v>
      </c>
      <c r="H532" s="350" t="s">
        <v>1446</v>
      </c>
      <c r="I532" s="351" t="s">
        <v>1385</v>
      </c>
      <c r="J532" s="352"/>
      <c r="K532" s="353"/>
      <c r="L532" s="364">
        <v>4989492.1993000004</v>
      </c>
      <c r="M532" s="364">
        <v>2282182.8912</v>
      </c>
      <c r="N532" s="364">
        <v>1513</v>
      </c>
      <c r="O532" s="364">
        <v>0</v>
      </c>
      <c r="P532" s="364">
        <v>0</v>
      </c>
      <c r="Q532" s="364">
        <v>0</v>
      </c>
      <c r="R532" s="364">
        <v>0</v>
      </c>
      <c r="S532" s="364">
        <v>0</v>
      </c>
      <c r="T532" s="364">
        <v>100</v>
      </c>
      <c r="U532" s="364">
        <v>1200</v>
      </c>
      <c r="V532" s="364">
        <f t="shared" si="450"/>
        <v>0</v>
      </c>
      <c r="W532" s="364">
        <f t="shared" si="451"/>
        <v>0</v>
      </c>
      <c r="X532" s="364">
        <f t="shared" si="452"/>
        <v>0</v>
      </c>
      <c r="Y532" s="364">
        <f t="shared" si="453"/>
        <v>0</v>
      </c>
      <c r="Z532" s="364">
        <f t="shared" si="454"/>
        <v>0</v>
      </c>
      <c r="AA532" s="364">
        <f t="shared" si="455"/>
        <v>2.7777777777777775E-3</v>
      </c>
      <c r="AB532" s="364">
        <f t="shared" si="456"/>
        <v>3.3333333333333333E-2</v>
      </c>
      <c r="AC532" s="364" t="s">
        <v>1175</v>
      </c>
      <c r="AD532" s="364">
        <v>5</v>
      </c>
      <c r="AE532" s="364">
        <f t="shared" si="467"/>
        <v>0.5</v>
      </c>
      <c r="AF532" s="364">
        <v>7</v>
      </c>
      <c r="AG532" s="364">
        <v>18</v>
      </c>
      <c r="AH532" s="364">
        <f t="shared" si="463"/>
        <v>3.4388888888888886E-2</v>
      </c>
      <c r="AI532" s="364">
        <f t="shared" si="464"/>
        <v>0.57050000000000001</v>
      </c>
      <c r="AJ532" s="364">
        <v>1.7885390000000001</v>
      </c>
      <c r="AK532" s="364">
        <f>+OF!$Q$21</f>
        <v>3.9765002560163853E-2</v>
      </c>
      <c r="AL532" s="365">
        <f t="shared" si="466"/>
        <v>39.76500256016385</v>
      </c>
      <c r="AM532" s="365">
        <f>+AJ532/Caudales!$X$7*'DISTRIBUCION DE CAUDALES'!AL532</f>
        <v>5.2140537901624526</v>
      </c>
      <c r="AN532" s="364">
        <f>+Caudales!$U$7*1000</f>
        <v>1.1588709677419355</v>
      </c>
      <c r="AO532" s="364">
        <f>+AJ532/Caudales!$X$7*'DISTRIBUCION DE CAUDALES'!AN532</f>
        <v>0.1519531038008104</v>
      </c>
      <c r="AP532" s="364">
        <f t="shared" si="459"/>
        <v>5.0621006863616422</v>
      </c>
      <c r="AQ532" s="355">
        <f t="shared" si="460"/>
        <v>4.6435537901624526</v>
      </c>
      <c r="AR532" s="355"/>
      <c r="AS532" s="356">
        <f t="shared" si="468"/>
        <v>0.57050000000000001</v>
      </c>
      <c r="AT532" s="357">
        <f>+AS532+AT531</f>
        <v>1.1017013888888889</v>
      </c>
      <c r="AU532" s="358">
        <f t="shared" si="461"/>
        <v>3.5418524012735637</v>
      </c>
      <c r="AV532" s="364" t="str">
        <f t="shared" si="462"/>
        <v>La Fuente NO tiene sufiencie oferta para usuarios futuros</v>
      </c>
    </row>
    <row r="533" spans="1:48" s="348" customFormat="1" x14ac:dyDescent="0.2">
      <c r="A533" s="364"/>
      <c r="B533" s="364">
        <v>479</v>
      </c>
      <c r="C533" s="364" t="s">
        <v>1448</v>
      </c>
      <c r="D533" s="364" t="s">
        <v>1449</v>
      </c>
      <c r="E533" s="364" t="s">
        <v>58</v>
      </c>
      <c r="F533" s="364" t="s">
        <v>51</v>
      </c>
      <c r="G533" s="364">
        <v>0</v>
      </c>
      <c r="H533" s="350" t="s">
        <v>1118</v>
      </c>
      <c r="I533" s="351" t="s">
        <v>1385</v>
      </c>
      <c r="J533" s="352"/>
      <c r="K533" s="353"/>
      <c r="L533" s="364">
        <v>4989489.1463000001</v>
      </c>
      <c r="M533" s="364">
        <v>2282156.9221999999</v>
      </c>
      <c r="N533" s="364">
        <v>1513</v>
      </c>
      <c r="O533" s="364">
        <v>0</v>
      </c>
      <c r="P533" s="364">
        <v>0</v>
      </c>
      <c r="Q533" s="364">
        <v>0</v>
      </c>
      <c r="R533" s="364">
        <v>0</v>
      </c>
      <c r="S533" s="364">
        <v>0</v>
      </c>
      <c r="T533" s="364">
        <v>10</v>
      </c>
      <c r="U533" s="364">
        <v>0</v>
      </c>
      <c r="V533" s="364">
        <f t="shared" si="450"/>
        <v>0</v>
      </c>
      <c r="W533" s="364">
        <f t="shared" si="451"/>
        <v>0</v>
      </c>
      <c r="X533" s="364">
        <f t="shared" si="452"/>
        <v>0</v>
      </c>
      <c r="Y533" s="364">
        <f t="shared" si="453"/>
        <v>0</v>
      </c>
      <c r="Z533" s="364">
        <f t="shared" si="454"/>
        <v>0</v>
      </c>
      <c r="AA533" s="364">
        <f t="shared" si="455"/>
        <v>2.7777777777777778E-4</v>
      </c>
      <c r="AB533" s="364">
        <f t="shared" si="456"/>
        <v>0</v>
      </c>
      <c r="AC533" s="364" t="s">
        <v>73</v>
      </c>
      <c r="AD533" s="364">
        <v>1</v>
      </c>
      <c r="AE533" s="364">
        <f t="shared" si="467"/>
        <v>0.1</v>
      </c>
      <c r="AF533" s="364">
        <v>3</v>
      </c>
      <c r="AG533" s="364">
        <v>3</v>
      </c>
      <c r="AH533" s="364">
        <f t="shared" si="463"/>
        <v>9.6718749999999999E-3</v>
      </c>
      <c r="AI533" s="364">
        <f t="shared" si="464"/>
        <v>0.10994965277777778</v>
      </c>
      <c r="AJ533" s="364">
        <v>1.7885390000000001</v>
      </c>
      <c r="AK533" s="364">
        <f>+OF!$Q$21</f>
        <v>3.9765002560163853E-2</v>
      </c>
      <c r="AL533" s="365">
        <f t="shared" si="466"/>
        <v>39.76500256016385</v>
      </c>
      <c r="AM533" s="365">
        <f>+AJ533/Caudales!$X$7*'DISTRIBUCION DE CAUDALES'!AL533</f>
        <v>5.2140537901624526</v>
      </c>
      <c r="AN533" s="364">
        <f>+Caudales!$U$7*1000</f>
        <v>1.1588709677419355</v>
      </c>
      <c r="AO533" s="364">
        <f>+AJ533/Caudales!$X$7*'DISTRIBUCION DE CAUDALES'!AN533</f>
        <v>0.1519531038008104</v>
      </c>
      <c r="AP533" s="364">
        <f t="shared" si="459"/>
        <v>5.0621006863616422</v>
      </c>
      <c r="AQ533" s="355">
        <f t="shared" si="460"/>
        <v>5.1041041373846747</v>
      </c>
      <c r="AR533" s="355"/>
      <c r="AS533" s="356">
        <f t="shared" si="468"/>
        <v>0.10994965277777778</v>
      </c>
      <c r="AT533" s="357">
        <f>+AS533+AT532</f>
        <v>1.2116510416666666</v>
      </c>
      <c r="AU533" s="358">
        <f t="shared" si="461"/>
        <v>3.8924530957180083</v>
      </c>
      <c r="AV533" s="364" t="str">
        <f t="shared" si="462"/>
        <v>La Fuente NO tiene sufiencie oferta para usuarios futuros</v>
      </c>
    </row>
    <row r="534" spans="1:48" s="348" customFormat="1" x14ac:dyDescent="0.2">
      <c r="A534" s="364"/>
      <c r="B534" s="364">
        <v>480</v>
      </c>
      <c r="C534" s="364" t="s">
        <v>1450</v>
      </c>
      <c r="D534" s="364" t="s">
        <v>1451</v>
      </c>
      <c r="E534" s="364" t="s">
        <v>58</v>
      </c>
      <c r="F534" s="364" t="s">
        <v>116</v>
      </c>
      <c r="G534" s="364">
        <v>0</v>
      </c>
      <c r="H534" s="350" t="s">
        <v>1452</v>
      </c>
      <c r="I534" s="351" t="s">
        <v>1385</v>
      </c>
      <c r="J534" s="352"/>
      <c r="K534" s="353"/>
      <c r="L534" s="364">
        <v>4987959.4918</v>
      </c>
      <c r="M534" s="364">
        <v>2281647.6867999998</v>
      </c>
      <c r="N534" s="364">
        <v>1295.8800000000001</v>
      </c>
      <c r="O534" s="364">
        <v>0</v>
      </c>
      <c r="P534" s="364">
        <v>0</v>
      </c>
      <c r="Q534" s="364">
        <v>0</v>
      </c>
      <c r="R534" s="364">
        <v>0</v>
      </c>
      <c r="S534" s="364">
        <v>0</v>
      </c>
      <c r="T534" s="364">
        <v>50</v>
      </c>
      <c r="U534" s="364">
        <v>0</v>
      </c>
      <c r="V534" s="364">
        <f t="shared" si="450"/>
        <v>0</v>
      </c>
      <c r="W534" s="364">
        <f t="shared" si="451"/>
        <v>0</v>
      </c>
      <c r="X534" s="364">
        <f t="shared" si="452"/>
        <v>0</v>
      </c>
      <c r="Y534" s="364">
        <f t="shared" si="453"/>
        <v>0</v>
      </c>
      <c r="Z534" s="364">
        <f t="shared" si="454"/>
        <v>0</v>
      </c>
      <c r="AA534" s="364">
        <f t="shared" si="455"/>
        <v>1.3888888888888887E-3</v>
      </c>
      <c r="AB534" s="364">
        <f t="shared" si="456"/>
        <v>0</v>
      </c>
      <c r="AC534" s="364" t="s">
        <v>1453</v>
      </c>
      <c r="AD534" s="364">
        <v>4</v>
      </c>
      <c r="AE534" s="364">
        <f t="shared" si="467"/>
        <v>0.4</v>
      </c>
      <c r="AF534" s="364">
        <v>6</v>
      </c>
      <c r="AG534" s="364">
        <v>10</v>
      </c>
      <c r="AH534" s="364">
        <f t="shared" si="463"/>
        <v>2.3642361111111111E-2</v>
      </c>
      <c r="AI534" s="364">
        <f t="shared" si="464"/>
        <v>0.42503125000000003</v>
      </c>
      <c r="AJ534" s="364">
        <v>9.6169010000000004</v>
      </c>
      <c r="AK534" s="364">
        <f>+OF!$Q$21</f>
        <v>3.9765002560163853E-2</v>
      </c>
      <c r="AL534" s="365">
        <f t="shared" si="466"/>
        <v>39.76500256016385</v>
      </c>
      <c r="AM534" s="365">
        <f>+AJ534/Caudales!$X$7*'DISTRIBUCION DE CAUDALES'!AL534</f>
        <v>28.035753824024567</v>
      </c>
      <c r="AN534" s="364">
        <f>+Caudales!$U$7*1000</f>
        <v>1.1588709677419355</v>
      </c>
      <c r="AO534" s="364">
        <f>+AJ534/Caudales!$X$7*'DISTRIBUCION DE CAUDALES'!AN534</f>
        <v>0.81704561985794943</v>
      </c>
      <c r="AP534" s="364">
        <f t="shared" si="459"/>
        <v>27.218708204166617</v>
      </c>
      <c r="AQ534" s="355">
        <f t="shared" si="460"/>
        <v>27.610722574024567</v>
      </c>
      <c r="AR534" s="355"/>
      <c r="AS534" s="356">
        <f t="shared" si="468"/>
        <v>0.42503125000000003</v>
      </c>
      <c r="AT534" s="357">
        <f>+AS534+AT514</f>
        <v>2.1884074074074076</v>
      </c>
      <c r="AU534" s="358">
        <f t="shared" si="461"/>
        <v>25.42231516661716</v>
      </c>
      <c r="AV534" s="364" t="str">
        <f t="shared" si="462"/>
        <v>La Fuente NO tiene sufiencie oferta para usuarios futuros</v>
      </c>
    </row>
    <row r="535" spans="1:48" s="348" customFormat="1" x14ac:dyDescent="0.2">
      <c r="A535" s="364"/>
      <c r="B535" s="364">
        <v>481</v>
      </c>
      <c r="C535" s="364" t="s">
        <v>1454</v>
      </c>
      <c r="D535" s="364" t="s">
        <v>384</v>
      </c>
      <c r="E535" s="364" t="s">
        <v>58</v>
      </c>
      <c r="F535" s="364" t="s">
        <v>96</v>
      </c>
      <c r="G535" s="364">
        <v>0</v>
      </c>
      <c r="H535" s="350" t="s">
        <v>1122</v>
      </c>
      <c r="I535" s="351" t="s">
        <v>1385</v>
      </c>
      <c r="J535" s="352"/>
      <c r="K535" s="353"/>
      <c r="L535" s="364">
        <v>4988760.0231999997</v>
      </c>
      <c r="M535" s="364">
        <v>2281779.8435999998</v>
      </c>
      <c r="N535" s="364">
        <v>1519.7</v>
      </c>
      <c r="O535" s="364">
        <v>0</v>
      </c>
      <c r="P535" s="364">
        <v>0</v>
      </c>
      <c r="Q535" s="364">
        <v>0</v>
      </c>
      <c r="R535" s="364">
        <v>0</v>
      </c>
      <c r="S535" s="364">
        <v>0</v>
      </c>
      <c r="T535" s="364">
        <v>10</v>
      </c>
      <c r="U535" s="364">
        <v>0</v>
      </c>
      <c r="V535" s="364">
        <f t="shared" si="450"/>
        <v>0</v>
      </c>
      <c r="W535" s="364">
        <f t="shared" si="451"/>
        <v>0</v>
      </c>
      <c r="X535" s="364">
        <f t="shared" si="452"/>
        <v>0</v>
      </c>
      <c r="Y535" s="364">
        <f t="shared" si="453"/>
        <v>0</v>
      </c>
      <c r="Z535" s="364">
        <f t="shared" si="454"/>
        <v>0</v>
      </c>
      <c r="AA535" s="364">
        <f t="shared" si="455"/>
        <v>2.7777777777777778E-4</v>
      </c>
      <c r="AB535" s="364">
        <f t="shared" si="456"/>
        <v>0</v>
      </c>
      <c r="AC535" s="364" t="s">
        <v>1455</v>
      </c>
      <c r="AD535" s="364">
        <v>0.85</v>
      </c>
      <c r="AE535" s="364">
        <f t="shared" si="467"/>
        <v>8.5000000000000006E-2</v>
      </c>
      <c r="AF535" s="364">
        <v>2</v>
      </c>
      <c r="AG535" s="364">
        <v>8</v>
      </c>
      <c r="AH535" s="364">
        <f t="shared" si="463"/>
        <v>1.2895833333333332E-2</v>
      </c>
      <c r="AI535" s="364">
        <f t="shared" si="464"/>
        <v>9.8173611111111114E-2</v>
      </c>
      <c r="AJ535" s="364">
        <v>2.6319849999999998</v>
      </c>
      <c r="AK535" s="364">
        <f>+OF!$Q$21</f>
        <v>3.9765002560163853E-2</v>
      </c>
      <c r="AL535" s="365">
        <f t="shared" si="466"/>
        <v>39.76500256016385</v>
      </c>
      <c r="AM535" s="365">
        <f>+AJ535/Caudales!$X$7*'DISTRIBUCION DE CAUDALES'!AL535</f>
        <v>7.6729170372581867</v>
      </c>
      <c r="AN535" s="364">
        <f>+Caudales!$U$7*1000</f>
        <v>1.1588709677419355</v>
      </c>
      <c r="AO535" s="364">
        <f>+AJ535/Caudales!$X$7*'DISTRIBUCION DE CAUDALES'!AN535</f>
        <v>0.22361172437792848</v>
      </c>
      <c r="AP535" s="364">
        <f t="shared" si="459"/>
        <v>7.4493053128802584</v>
      </c>
      <c r="AQ535" s="355">
        <f t="shared" si="460"/>
        <v>7.5747434261470756</v>
      </c>
      <c r="AR535" s="355"/>
      <c r="AS535" s="356">
        <f t="shared" si="468"/>
        <v>9.8173611111111114E-2</v>
      </c>
      <c r="AT535" s="357">
        <f>+AS535+AT522</f>
        <v>1.6374392361111112</v>
      </c>
      <c r="AU535" s="358">
        <f t="shared" si="461"/>
        <v>5.9373041900359649</v>
      </c>
      <c r="AV535" s="364" t="str">
        <f t="shared" si="462"/>
        <v>La Fuente NO tiene sufiencie oferta para usuarios futuros</v>
      </c>
    </row>
    <row r="536" spans="1:48" s="348" customFormat="1" x14ac:dyDescent="0.2">
      <c r="A536" s="364"/>
      <c r="B536" s="364">
        <v>482</v>
      </c>
      <c r="C536" s="364" t="s">
        <v>1456</v>
      </c>
      <c r="D536" s="364" t="s">
        <v>1226</v>
      </c>
      <c r="E536" s="364" t="s">
        <v>1457</v>
      </c>
      <c r="F536" s="364" t="s">
        <v>116</v>
      </c>
      <c r="G536" s="364">
        <v>0</v>
      </c>
      <c r="H536" s="350" t="s">
        <v>1406</v>
      </c>
      <c r="I536" s="351" t="s">
        <v>1385</v>
      </c>
      <c r="J536" s="352"/>
      <c r="K536" s="353"/>
      <c r="L536" s="364">
        <v>4989507.0078999996</v>
      </c>
      <c r="M536" s="364">
        <v>2281168.8158</v>
      </c>
      <c r="N536" s="364">
        <v>1516</v>
      </c>
      <c r="O536" s="364">
        <v>0</v>
      </c>
      <c r="P536" s="364">
        <v>0</v>
      </c>
      <c r="Q536" s="364">
        <v>0</v>
      </c>
      <c r="R536" s="364">
        <v>0</v>
      </c>
      <c r="S536" s="364">
        <v>0</v>
      </c>
      <c r="T536" s="364">
        <v>0</v>
      </c>
      <c r="U536" s="364">
        <v>0</v>
      </c>
      <c r="V536" s="364">
        <f t="shared" si="450"/>
        <v>0</v>
      </c>
      <c r="W536" s="364">
        <f t="shared" si="451"/>
        <v>0</v>
      </c>
      <c r="X536" s="364">
        <f t="shared" si="452"/>
        <v>0</v>
      </c>
      <c r="Y536" s="364">
        <f t="shared" si="453"/>
        <v>0</v>
      </c>
      <c r="Z536" s="364">
        <f t="shared" si="454"/>
        <v>0</v>
      </c>
      <c r="AA536" s="364">
        <f t="shared" si="455"/>
        <v>0</v>
      </c>
      <c r="AB536" s="364">
        <f t="shared" si="456"/>
        <v>0</v>
      </c>
      <c r="AC536" s="364" t="s">
        <v>186</v>
      </c>
      <c r="AD536" s="364">
        <v>0.8</v>
      </c>
      <c r="AE536" s="364">
        <f t="shared" si="467"/>
        <v>8.0000000000000016E-2</v>
      </c>
      <c r="AF536" s="364">
        <v>3</v>
      </c>
      <c r="AG536" s="364">
        <v>3</v>
      </c>
      <c r="AH536" s="364">
        <f t="shared" si="463"/>
        <v>9.6718749999999999E-3</v>
      </c>
      <c r="AI536" s="364">
        <f t="shared" si="464"/>
        <v>8.9671875000000012E-2</v>
      </c>
      <c r="AJ536" s="364">
        <v>1.2224299999999999</v>
      </c>
      <c r="AK536" s="364">
        <f>+OF!$Q$21</f>
        <v>3.9765002560163853E-2</v>
      </c>
      <c r="AL536" s="365">
        <f t="shared" si="466"/>
        <v>39.76500256016385</v>
      </c>
      <c r="AM536" s="365">
        <f>+AJ536/Caudales!$X$7*'DISTRIBUCION DE CAUDALES'!AL536</f>
        <v>3.5636996312120033</v>
      </c>
      <c r="AN536" s="364">
        <f>+Caudales!$U$7*1000</f>
        <v>1.1588709677419355</v>
      </c>
      <c r="AO536" s="364">
        <f>+AJ536/Caudales!$X$7*'DISTRIBUCION DE CAUDALES'!AN536</f>
        <v>0.1038568533754224</v>
      </c>
      <c r="AP536" s="364">
        <f t="shared" si="459"/>
        <v>3.459842777836581</v>
      </c>
      <c r="AQ536" s="355">
        <f t="shared" si="460"/>
        <v>3.4740277562120032</v>
      </c>
      <c r="AR536" s="355"/>
      <c r="AS536" s="356">
        <f t="shared" si="468"/>
        <v>8.9671875000000012E-2</v>
      </c>
      <c r="AT536" s="357">
        <f>+AS536+AT530</f>
        <v>0.74081423611111119</v>
      </c>
      <c r="AU536" s="358">
        <f t="shared" si="461"/>
        <v>2.7332135201008922</v>
      </c>
      <c r="AV536" s="364" t="str">
        <f t="shared" si="462"/>
        <v>La Fuente NO tiene sufiencie oferta para usuarios futuros</v>
      </c>
    </row>
    <row r="537" spans="1:48" s="348" customFormat="1" x14ac:dyDescent="0.2">
      <c r="A537" s="364"/>
      <c r="B537" s="364">
        <v>486</v>
      </c>
      <c r="C537" s="364" t="s">
        <v>1458</v>
      </c>
      <c r="D537" s="364" t="s">
        <v>1459</v>
      </c>
      <c r="E537" s="364" t="s">
        <v>58</v>
      </c>
      <c r="F537" s="364" t="s">
        <v>116</v>
      </c>
      <c r="G537" s="364">
        <v>0</v>
      </c>
      <c r="H537" s="350" t="s">
        <v>1406</v>
      </c>
      <c r="I537" s="351" t="s">
        <v>1385</v>
      </c>
      <c r="J537" s="352"/>
      <c r="K537" s="353"/>
      <c r="L537" s="364">
        <v>4989507.0078999996</v>
      </c>
      <c r="M537" s="364">
        <v>2281168.8158</v>
      </c>
      <c r="N537" s="364">
        <v>1516</v>
      </c>
      <c r="O537" s="364">
        <v>0</v>
      </c>
      <c r="P537" s="364">
        <v>0</v>
      </c>
      <c r="Q537" s="364">
        <v>0</v>
      </c>
      <c r="R537" s="364">
        <v>0</v>
      </c>
      <c r="S537" s="364">
        <v>0</v>
      </c>
      <c r="T537" s="364">
        <v>0</v>
      </c>
      <c r="U537" s="364">
        <v>0</v>
      </c>
      <c r="V537" s="364">
        <f t="shared" si="450"/>
        <v>0</v>
      </c>
      <c r="W537" s="364">
        <f t="shared" si="451"/>
        <v>0</v>
      </c>
      <c r="X537" s="364">
        <f t="shared" si="452"/>
        <v>0</v>
      </c>
      <c r="Y537" s="364">
        <f t="shared" si="453"/>
        <v>0</v>
      </c>
      <c r="Z537" s="364">
        <f t="shared" si="454"/>
        <v>0</v>
      </c>
      <c r="AA537" s="364">
        <f t="shared" si="455"/>
        <v>0</v>
      </c>
      <c r="AB537" s="364">
        <f t="shared" si="456"/>
        <v>0</v>
      </c>
      <c r="AC537" s="364" t="s">
        <v>73</v>
      </c>
      <c r="AD537" s="364">
        <v>0.5</v>
      </c>
      <c r="AE537" s="364">
        <f t="shared" si="467"/>
        <v>0.05</v>
      </c>
      <c r="AF537" s="364">
        <v>1</v>
      </c>
      <c r="AG537" s="364">
        <v>10</v>
      </c>
      <c r="AH537" s="364">
        <f t="shared" si="463"/>
        <v>1.2895833333333332E-2</v>
      </c>
      <c r="AI537" s="364">
        <f t="shared" si="464"/>
        <v>6.2895833333333331E-2</v>
      </c>
      <c r="AJ537" s="364">
        <v>1.2224299999999999</v>
      </c>
      <c r="AK537" s="364">
        <f>+OF!$Q$21</f>
        <v>3.9765002560163853E-2</v>
      </c>
      <c r="AL537" s="365">
        <f t="shared" si="466"/>
        <v>39.76500256016385</v>
      </c>
      <c r="AM537" s="365">
        <f>+AJ537/Caudales!$X$7*'DISTRIBUCION DE CAUDALES'!AL537</f>
        <v>3.5636996312120033</v>
      </c>
      <c r="AN537" s="364">
        <f>+Caudales!$U$7*1000</f>
        <v>1.1588709677419355</v>
      </c>
      <c r="AO537" s="364">
        <f>+AJ537/Caudales!$X$7*'DISTRIBUCION DE CAUDALES'!AN537</f>
        <v>0.1038568533754224</v>
      </c>
      <c r="AP537" s="364">
        <f t="shared" si="459"/>
        <v>3.459842777836581</v>
      </c>
      <c r="AQ537" s="355">
        <f t="shared" si="460"/>
        <v>3.5008037978786701</v>
      </c>
      <c r="AR537" s="355"/>
      <c r="AS537" s="356">
        <f t="shared" si="468"/>
        <v>6.2895833333333331E-2</v>
      </c>
      <c r="AT537" s="357">
        <f>+AS537+AT536</f>
        <v>0.80371006944444456</v>
      </c>
      <c r="AU537" s="358">
        <f t="shared" si="461"/>
        <v>2.6970937284342256</v>
      </c>
      <c r="AV537" s="364" t="str">
        <f t="shared" si="462"/>
        <v>La Fuente NO tiene sufiencie oferta para usuarios futuros</v>
      </c>
    </row>
    <row r="538" spans="1:48" s="348" customFormat="1" x14ac:dyDescent="0.2">
      <c r="A538" s="364"/>
      <c r="B538" s="364">
        <v>487</v>
      </c>
      <c r="C538" s="364" t="s">
        <v>1460</v>
      </c>
      <c r="D538" s="364" t="s">
        <v>341</v>
      </c>
      <c r="E538" s="364" t="s">
        <v>58</v>
      </c>
      <c r="F538" s="364" t="s">
        <v>51</v>
      </c>
      <c r="G538" s="364">
        <v>0</v>
      </c>
      <c r="H538" s="350" t="s">
        <v>1446</v>
      </c>
      <c r="I538" s="351" t="s">
        <v>1385</v>
      </c>
      <c r="J538" s="352"/>
      <c r="K538" s="353"/>
      <c r="L538" s="364">
        <v>4989492.1993000004</v>
      </c>
      <c r="M538" s="364">
        <v>2282182.8912</v>
      </c>
      <c r="N538" s="364">
        <v>1513</v>
      </c>
      <c r="O538" s="364">
        <v>0</v>
      </c>
      <c r="P538" s="364">
        <v>0</v>
      </c>
      <c r="Q538" s="364">
        <v>0</v>
      </c>
      <c r="R538" s="364">
        <v>0</v>
      </c>
      <c r="S538" s="364">
        <v>0</v>
      </c>
      <c r="T538" s="364">
        <v>20</v>
      </c>
      <c r="U538" s="364">
        <v>300</v>
      </c>
      <c r="V538" s="364">
        <f t="shared" si="450"/>
        <v>0</v>
      </c>
      <c r="W538" s="364">
        <f t="shared" si="451"/>
        <v>0</v>
      </c>
      <c r="X538" s="364">
        <f t="shared" si="452"/>
        <v>0</v>
      </c>
      <c r="Y538" s="364">
        <f t="shared" si="453"/>
        <v>0</v>
      </c>
      <c r="Z538" s="364">
        <f t="shared" si="454"/>
        <v>0</v>
      </c>
      <c r="AA538" s="364">
        <f t="shared" si="455"/>
        <v>5.5555555555555556E-4</v>
      </c>
      <c r="AB538" s="364">
        <f t="shared" si="456"/>
        <v>8.3333333333333332E-3</v>
      </c>
      <c r="AC538" s="364" t="s">
        <v>1461</v>
      </c>
      <c r="AD538" s="364">
        <v>2.5</v>
      </c>
      <c r="AE538" s="364">
        <f t="shared" si="467"/>
        <v>0.25</v>
      </c>
      <c r="AF538" s="364">
        <v>4</v>
      </c>
      <c r="AG538" s="364">
        <v>4</v>
      </c>
      <c r="AH538" s="364">
        <f t="shared" si="463"/>
        <v>1.2895833333333332E-2</v>
      </c>
      <c r="AI538" s="364">
        <f t="shared" si="464"/>
        <v>0.27178472222222222</v>
      </c>
      <c r="AJ538" s="364">
        <v>1.7885390000000001</v>
      </c>
      <c r="AK538" s="364">
        <f>+OF!$Q$21</f>
        <v>3.9765002560163853E-2</v>
      </c>
      <c r="AL538" s="365">
        <f t="shared" si="466"/>
        <v>39.76500256016385</v>
      </c>
      <c r="AM538" s="365">
        <f>+AJ538/Caudales!$X$7*'DISTRIBUCION DE CAUDALES'!AL538</f>
        <v>5.2140537901624526</v>
      </c>
      <c r="AN538" s="364">
        <f>+Caudales!$U$7*1000</f>
        <v>1.1588709677419355</v>
      </c>
      <c r="AO538" s="364">
        <f>+AJ538/Caudales!$X$7*'DISTRIBUCION DE CAUDALES'!AN538</f>
        <v>0.1519531038008104</v>
      </c>
      <c r="AP538" s="364">
        <f t="shared" si="459"/>
        <v>5.0621006863616422</v>
      </c>
      <c r="AQ538" s="355">
        <f t="shared" si="460"/>
        <v>4.9422690679402308</v>
      </c>
      <c r="AR538" s="355"/>
      <c r="AS538" s="356">
        <f t="shared" si="468"/>
        <v>0.27178472222222222</v>
      </c>
      <c r="AT538" s="357">
        <f>+AS538+AT533</f>
        <v>1.4834357638888889</v>
      </c>
      <c r="AU538" s="358">
        <f t="shared" si="461"/>
        <v>3.4588333040513417</v>
      </c>
      <c r="AV538" s="364" t="str">
        <f t="shared" si="462"/>
        <v>La Fuente NO tiene sufiencie oferta para usuarios futuros</v>
      </c>
    </row>
    <row r="539" spans="1:48" s="348" customFormat="1" x14ac:dyDescent="0.2">
      <c r="A539" s="364"/>
      <c r="B539" s="364">
        <v>501</v>
      </c>
      <c r="C539" s="364" t="s">
        <v>1462</v>
      </c>
      <c r="D539" s="364" t="s">
        <v>1463</v>
      </c>
      <c r="E539" s="364" t="s">
        <v>58</v>
      </c>
      <c r="F539" s="364" t="s">
        <v>116</v>
      </c>
      <c r="G539" s="364">
        <v>0</v>
      </c>
      <c r="H539" s="350" t="s">
        <v>1464</v>
      </c>
      <c r="I539" s="351" t="s">
        <v>1385</v>
      </c>
      <c r="J539" s="352"/>
      <c r="K539" s="353"/>
      <c r="L539" s="364">
        <v>4988072.4342999998</v>
      </c>
      <c r="M539" s="364">
        <v>2280271.7363</v>
      </c>
      <c r="N539" s="364">
        <v>1551</v>
      </c>
      <c r="O539" s="364">
        <v>0</v>
      </c>
      <c r="P539" s="364">
        <v>0</v>
      </c>
      <c r="Q539" s="364">
        <v>0</v>
      </c>
      <c r="R539" s="364">
        <v>0</v>
      </c>
      <c r="S539" s="364">
        <v>0</v>
      </c>
      <c r="T539" s="364">
        <v>0</v>
      </c>
      <c r="U539" s="364">
        <v>0</v>
      </c>
      <c r="V539" s="364">
        <f t="shared" si="450"/>
        <v>0</v>
      </c>
      <c r="W539" s="364">
        <f t="shared" si="451"/>
        <v>0</v>
      </c>
      <c r="X539" s="364">
        <f t="shared" si="452"/>
        <v>0</v>
      </c>
      <c r="Y539" s="364">
        <f t="shared" si="453"/>
        <v>0</v>
      </c>
      <c r="Z539" s="364">
        <f t="shared" si="454"/>
        <v>0</v>
      </c>
      <c r="AA539" s="364">
        <f t="shared" si="455"/>
        <v>0</v>
      </c>
      <c r="AB539" s="364">
        <f t="shared" si="456"/>
        <v>0</v>
      </c>
      <c r="AC539" s="364" t="s">
        <v>1465</v>
      </c>
      <c r="AD539" s="364">
        <v>0.5</v>
      </c>
      <c r="AE539" s="364">
        <f t="shared" si="467"/>
        <v>0.05</v>
      </c>
      <c r="AF539" s="364">
        <v>5</v>
      </c>
      <c r="AG539" s="364">
        <v>0</v>
      </c>
      <c r="AH539" s="364">
        <f t="shared" si="463"/>
        <v>1.0746527777777778E-2</v>
      </c>
      <c r="AI539" s="364">
        <f t="shared" si="464"/>
        <v>6.0746527777777781E-2</v>
      </c>
      <c r="AJ539" s="364">
        <v>3.190747</v>
      </c>
      <c r="AK539" s="364">
        <f>+OF!$Q$21</f>
        <v>3.9765002560163853E-2</v>
      </c>
      <c r="AL539" s="365">
        <f t="shared" si="466"/>
        <v>39.76500256016385</v>
      </c>
      <c r="AM539" s="365">
        <f>+AJ539/Caudales!$X$7*'DISTRIBUCION DE CAUDALES'!AL539</f>
        <v>9.3018527909089332</v>
      </c>
      <c r="AN539" s="364">
        <f>+Caudales!$U$7*1000</f>
        <v>1.1588709677419355</v>
      </c>
      <c r="AO539" s="364">
        <f>+AJ539/Caudales!$X$7*'DISTRIBUCION DE CAUDALES'!AN539</f>
        <v>0.27108377848798615</v>
      </c>
      <c r="AP539" s="364">
        <f t="shared" si="459"/>
        <v>9.0307690124209472</v>
      </c>
      <c r="AQ539" s="355">
        <f t="shared" si="460"/>
        <v>9.2411062631311562</v>
      </c>
      <c r="AR539" s="355"/>
      <c r="AS539" s="356">
        <f t="shared" si="468"/>
        <v>6.0746527777777781E-2</v>
      </c>
      <c r="AT539" s="357">
        <f>+AS539+AT513</f>
        <v>0.14177083333333335</v>
      </c>
      <c r="AU539" s="358">
        <f t="shared" si="461"/>
        <v>9.0993354297978222</v>
      </c>
      <c r="AV539" s="364" t="str">
        <f t="shared" si="462"/>
        <v>La Fuente SI tiene sufiencie oferta para usuarios futuros</v>
      </c>
    </row>
    <row r="540" spans="1:48" s="348" customFormat="1" x14ac:dyDescent="0.2">
      <c r="A540" s="364"/>
      <c r="B540" s="364">
        <v>510</v>
      </c>
      <c r="C540" s="364" t="s">
        <v>1466</v>
      </c>
      <c r="D540" s="364" t="s">
        <v>1467</v>
      </c>
      <c r="E540" s="364" t="s">
        <v>58</v>
      </c>
      <c r="F540" s="364" t="s">
        <v>58</v>
      </c>
      <c r="G540" s="364">
        <v>0</v>
      </c>
      <c r="H540" s="350" t="s">
        <v>1468</v>
      </c>
      <c r="I540" s="351" t="s">
        <v>1385</v>
      </c>
      <c r="J540" s="352"/>
      <c r="K540" s="353"/>
      <c r="L540" s="364">
        <v>4988715.2739000004</v>
      </c>
      <c r="M540" s="364">
        <v>2282342.4103999999</v>
      </c>
      <c r="N540" s="364">
        <v>1445</v>
      </c>
      <c r="O540" s="364">
        <v>0</v>
      </c>
      <c r="P540" s="364">
        <v>0</v>
      </c>
      <c r="Q540" s="364">
        <v>2</v>
      </c>
      <c r="R540" s="364">
        <v>0</v>
      </c>
      <c r="S540" s="364">
        <v>0</v>
      </c>
      <c r="T540" s="364">
        <v>0</v>
      </c>
      <c r="U540" s="364">
        <v>500</v>
      </c>
      <c r="V540" s="364">
        <f t="shared" si="450"/>
        <v>0</v>
      </c>
      <c r="W540" s="364">
        <f t="shared" si="451"/>
        <v>0</v>
      </c>
      <c r="X540" s="364">
        <f t="shared" si="452"/>
        <v>4.6296296296296298E-4</v>
      </c>
      <c r="Y540" s="364">
        <f t="shared" si="453"/>
        <v>0</v>
      </c>
      <c r="Z540" s="364">
        <f t="shared" si="454"/>
        <v>0</v>
      </c>
      <c r="AA540" s="364">
        <f t="shared" si="455"/>
        <v>0</v>
      </c>
      <c r="AB540" s="364">
        <f t="shared" si="456"/>
        <v>1.3888888888888888E-2</v>
      </c>
      <c r="AC540" s="364" t="s">
        <v>1469</v>
      </c>
      <c r="AD540" s="364">
        <v>3</v>
      </c>
      <c r="AE540" s="364">
        <f t="shared" si="467"/>
        <v>0.30000000000000004</v>
      </c>
      <c r="AF540" s="364">
        <v>6</v>
      </c>
      <c r="AG540" s="364">
        <v>25</v>
      </c>
      <c r="AH540" s="364">
        <f t="shared" si="463"/>
        <v>3.9762152777777775E-2</v>
      </c>
      <c r="AI540" s="364">
        <f t="shared" si="464"/>
        <v>0.35411400462962966</v>
      </c>
      <c r="AJ540" s="364">
        <v>2.6319849999999998</v>
      </c>
      <c r="AK540" s="364">
        <f>+OF!$Q$21</f>
        <v>3.9765002560163853E-2</v>
      </c>
      <c r="AL540" s="365">
        <f t="shared" si="466"/>
        <v>39.76500256016385</v>
      </c>
      <c r="AM540" s="365">
        <f>+AJ540/Caudales!$X$7*'DISTRIBUCION DE CAUDALES'!AL540</f>
        <v>7.6729170372581867</v>
      </c>
      <c r="AN540" s="364">
        <f>+Caudales!$U$7*1000</f>
        <v>1.1588709677419355</v>
      </c>
      <c r="AO540" s="364">
        <f>+AJ540/Caudales!$X$7*'DISTRIBUCION DE CAUDALES'!AN540</f>
        <v>0.22361172437792848</v>
      </c>
      <c r="AP540" s="364">
        <f t="shared" si="459"/>
        <v>7.4493053128802584</v>
      </c>
      <c r="AQ540" s="355">
        <f t="shared" si="460"/>
        <v>7.3188030326285567</v>
      </c>
      <c r="AR540" s="355"/>
      <c r="AS540" s="356">
        <f t="shared" si="468"/>
        <v>0.35411400462962966</v>
      </c>
      <c r="AT540" s="357">
        <f>+AS540+AT535</f>
        <v>1.9915532407407408</v>
      </c>
      <c r="AU540" s="358">
        <f t="shared" si="461"/>
        <v>5.3272497918878159</v>
      </c>
      <c r="AV540" s="364" t="str">
        <f t="shared" si="462"/>
        <v>La Fuente NO tiene sufiencie oferta para usuarios futuros</v>
      </c>
    </row>
    <row r="541" spans="1:48" s="348" customFormat="1" x14ac:dyDescent="0.2">
      <c r="A541" s="364"/>
      <c r="B541" s="364">
        <v>514</v>
      </c>
      <c r="C541" s="364" t="s">
        <v>1470</v>
      </c>
      <c r="D541" s="364" t="s">
        <v>1418</v>
      </c>
      <c r="E541" s="364" t="s">
        <v>1471</v>
      </c>
      <c r="F541" s="364" t="s">
        <v>51</v>
      </c>
      <c r="G541" s="364">
        <v>0</v>
      </c>
      <c r="H541" s="350" t="s">
        <v>1406</v>
      </c>
      <c r="I541" s="351" t="s">
        <v>1385</v>
      </c>
      <c r="J541" s="352"/>
      <c r="K541" s="353"/>
      <c r="L541" s="364">
        <v>4989019.7412</v>
      </c>
      <c r="M541" s="364">
        <v>2282227.8640000001</v>
      </c>
      <c r="N541" s="364">
        <v>1596</v>
      </c>
      <c r="O541" s="364">
        <v>0</v>
      </c>
      <c r="P541" s="364">
        <v>0</v>
      </c>
      <c r="Q541" s="364">
        <v>0</v>
      </c>
      <c r="R541" s="364">
        <v>0</v>
      </c>
      <c r="S541" s="364">
        <v>0</v>
      </c>
      <c r="T541" s="364">
        <v>0</v>
      </c>
      <c r="U541" s="364">
        <v>1000</v>
      </c>
      <c r="V541" s="364">
        <f t="shared" si="450"/>
        <v>0</v>
      </c>
      <c r="W541" s="364">
        <f t="shared" si="451"/>
        <v>0</v>
      </c>
      <c r="X541" s="364">
        <f t="shared" si="452"/>
        <v>0</v>
      </c>
      <c r="Y541" s="364">
        <f t="shared" si="453"/>
        <v>0</v>
      </c>
      <c r="Z541" s="364">
        <f t="shared" si="454"/>
        <v>0</v>
      </c>
      <c r="AA541" s="364">
        <f t="shared" si="455"/>
        <v>0</v>
      </c>
      <c r="AB541" s="364">
        <f t="shared" si="456"/>
        <v>2.7777777777777776E-2</v>
      </c>
      <c r="AC541" s="364" t="s">
        <v>1472</v>
      </c>
      <c r="AD541" s="364">
        <v>6</v>
      </c>
      <c r="AE541" s="364">
        <f t="shared" si="467"/>
        <v>0.60000000000000009</v>
      </c>
      <c r="AF541" s="364">
        <v>6</v>
      </c>
      <c r="AG541" s="364">
        <v>12</v>
      </c>
      <c r="AH541" s="364">
        <f t="shared" si="463"/>
        <v>2.5791666666666664E-2</v>
      </c>
      <c r="AI541" s="364">
        <f t="shared" si="464"/>
        <v>0.65356944444444454</v>
      </c>
      <c r="AJ541" s="364">
        <v>2.6319849999999998</v>
      </c>
      <c r="AK541" s="364">
        <f>+OF!$Q$21</f>
        <v>3.9765002560163853E-2</v>
      </c>
      <c r="AL541" s="365">
        <f t="shared" si="466"/>
        <v>39.76500256016385</v>
      </c>
      <c r="AM541" s="365">
        <f>+AJ541/Caudales!$X$7*'DISTRIBUCION DE CAUDALES'!AL541</f>
        <v>7.6729170372581867</v>
      </c>
      <c r="AN541" s="364">
        <f>+Caudales!$U$7*1000</f>
        <v>1.1588709677419355</v>
      </c>
      <c r="AO541" s="364">
        <f>+AJ541/Caudales!$X$7*'DISTRIBUCION DE CAUDALES'!AN541</f>
        <v>0.22361172437792848</v>
      </c>
      <c r="AP541" s="364">
        <f t="shared" si="459"/>
        <v>7.4493053128802584</v>
      </c>
      <c r="AQ541" s="355">
        <f t="shared" si="460"/>
        <v>7.0193475928137419</v>
      </c>
      <c r="AR541" s="355"/>
      <c r="AS541" s="356">
        <f t="shared" si="468"/>
        <v>0.65356944444444454</v>
      </c>
      <c r="AT541" s="357">
        <f>+AS541+AT540</f>
        <v>2.6451226851851852</v>
      </c>
      <c r="AU541" s="358">
        <f t="shared" si="461"/>
        <v>4.3742249076285571</v>
      </c>
      <c r="AV541" s="364" t="str">
        <f t="shared" si="462"/>
        <v>La Fuente NO tiene sufiencie oferta para usuarios futuros</v>
      </c>
    </row>
    <row r="542" spans="1:48" s="348" customFormat="1" ht="51" x14ac:dyDescent="0.2">
      <c r="A542" s="337" t="s">
        <v>0</v>
      </c>
      <c r="B542" s="337" t="s">
        <v>1</v>
      </c>
      <c r="C542" s="337" t="s">
        <v>2</v>
      </c>
      <c r="D542" s="337" t="s">
        <v>3</v>
      </c>
      <c r="E542" s="337" t="s">
        <v>4</v>
      </c>
      <c r="F542" s="337" t="s">
        <v>5</v>
      </c>
      <c r="G542" s="337" t="s">
        <v>137</v>
      </c>
      <c r="H542" s="338" t="s">
        <v>7</v>
      </c>
      <c r="I542" s="339" t="s">
        <v>8</v>
      </c>
      <c r="J542" s="340"/>
      <c r="K542" s="341"/>
      <c r="L542" s="337" t="s">
        <v>11</v>
      </c>
      <c r="M542" s="337" t="s">
        <v>12</v>
      </c>
      <c r="N542" s="337" t="s">
        <v>13</v>
      </c>
      <c r="O542" s="342" t="s">
        <v>14</v>
      </c>
      <c r="P542" s="342" t="s">
        <v>15</v>
      </c>
      <c r="Q542" s="342" t="s">
        <v>16</v>
      </c>
      <c r="R542" s="342" t="s">
        <v>17</v>
      </c>
      <c r="S542" s="342" t="s">
        <v>18</v>
      </c>
      <c r="T542" s="342" t="s">
        <v>19</v>
      </c>
      <c r="U542" s="342" t="s">
        <v>20</v>
      </c>
      <c r="V542" s="342" t="s">
        <v>21</v>
      </c>
      <c r="W542" s="342" t="s">
        <v>22</v>
      </c>
      <c r="X542" s="342" t="s">
        <v>23</v>
      </c>
      <c r="Y542" s="342" t="s">
        <v>24</v>
      </c>
      <c r="Z542" s="342" t="s">
        <v>25</v>
      </c>
      <c r="AA542" s="342" t="s">
        <v>26</v>
      </c>
      <c r="AB542" s="342" t="s">
        <v>27</v>
      </c>
      <c r="AC542" s="342" t="s">
        <v>28</v>
      </c>
      <c r="AD542" s="342" t="s">
        <v>29</v>
      </c>
      <c r="AE542" s="342" t="s">
        <v>30</v>
      </c>
      <c r="AF542" s="342" t="s">
        <v>31</v>
      </c>
      <c r="AG542" s="342" t="s">
        <v>32</v>
      </c>
      <c r="AH542" s="342" t="s">
        <v>33</v>
      </c>
      <c r="AI542" s="342" t="s">
        <v>34</v>
      </c>
      <c r="AJ542" s="337" t="s">
        <v>935</v>
      </c>
      <c r="AK542" s="343" t="s">
        <v>36</v>
      </c>
      <c r="AL542" s="343" t="s">
        <v>37</v>
      </c>
      <c r="AM542" s="337" t="s">
        <v>38</v>
      </c>
      <c r="AN542" s="343" t="s">
        <v>39</v>
      </c>
      <c r="AO542" s="343" t="s">
        <v>40</v>
      </c>
      <c r="AP542" s="343" t="s">
        <v>41</v>
      </c>
      <c r="AQ542" s="344" t="s">
        <v>42</v>
      </c>
      <c r="AR542" s="344"/>
      <c r="AS542" s="345" t="s">
        <v>44</v>
      </c>
      <c r="AT542" s="346" t="s">
        <v>138</v>
      </c>
      <c r="AU542" s="347" t="s">
        <v>46</v>
      </c>
      <c r="AV542" s="343" t="s">
        <v>47</v>
      </c>
    </row>
    <row r="543" spans="1:48" s="348" customFormat="1" x14ac:dyDescent="0.2">
      <c r="A543" s="366"/>
      <c r="B543" s="366">
        <v>390</v>
      </c>
      <c r="C543" s="366" t="s">
        <v>1473</v>
      </c>
      <c r="D543" s="366" t="s">
        <v>1474</v>
      </c>
      <c r="E543" s="366" t="s">
        <v>1475</v>
      </c>
      <c r="F543" s="366" t="s">
        <v>58</v>
      </c>
      <c r="G543" s="366">
        <v>0</v>
      </c>
      <c r="H543" s="350" t="s">
        <v>1476</v>
      </c>
      <c r="I543" s="351" t="s">
        <v>1477</v>
      </c>
      <c r="J543" s="352"/>
      <c r="K543" s="353"/>
      <c r="L543" s="366">
        <v>4986488.5158000002</v>
      </c>
      <c r="M543" s="366">
        <v>2282414.1290000002</v>
      </c>
      <c r="N543" s="366">
        <v>1170</v>
      </c>
      <c r="O543" s="366">
        <v>0</v>
      </c>
      <c r="P543" s="366">
        <v>0</v>
      </c>
      <c r="Q543" s="366">
        <v>0</v>
      </c>
      <c r="R543" s="366">
        <v>0</v>
      </c>
      <c r="S543" s="366">
        <v>0</v>
      </c>
      <c r="T543" s="366">
        <v>0</v>
      </c>
      <c r="U543" s="366">
        <v>0</v>
      </c>
      <c r="V543" s="366">
        <f t="shared" ref="V543:V544" si="469">+O543*80/86400</f>
        <v>0</v>
      </c>
      <c r="W543" s="366">
        <f t="shared" ref="W543:W544" si="470">+O543*50/86400</f>
        <v>0</v>
      </c>
      <c r="X543" s="366">
        <f t="shared" ref="X543:X544" si="471">+Q543*20/86400</f>
        <v>0</v>
      </c>
      <c r="Y543" s="366">
        <f t="shared" ref="Y543:Y544" si="472">(9.6/86400)*R543</f>
        <v>0</v>
      </c>
      <c r="Z543" s="366">
        <f t="shared" ref="Z543:Z544" si="473">(7/86400)*S543</f>
        <v>0</v>
      </c>
      <c r="AA543" s="366">
        <f t="shared" ref="AA543:AA544" si="474">(2.4/86400)*T543</f>
        <v>0</v>
      </c>
      <c r="AB543" s="366">
        <f t="shared" ref="AB543:AB544" si="475">(2.4/86400)*U543</f>
        <v>0</v>
      </c>
      <c r="AC543" s="366"/>
      <c r="AD543" s="366">
        <v>0</v>
      </c>
      <c r="AE543" s="366">
        <f t="shared" si="467"/>
        <v>0</v>
      </c>
      <c r="AF543" s="366">
        <v>0</v>
      </c>
      <c r="AG543" s="366">
        <v>10</v>
      </c>
      <c r="AH543" s="366">
        <f t="shared" si="463"/>
        <v>1.0746527777777778E-2</v>
      </c>
      <c r="AI543" s="366">
        <f t="shared" si="464"/>
        <v>1.0746527777777778E-2</v>
      </c>
      <c r="AJ543" s="366">
        <v>156.62916999999999</v>
      </c>
      <c r="AK543" s="366">
        <f>+OF!$Q$28</f>
        <v>2.2389384466205842</v>
      </c>
      <c r="AL543" s="358">
        <f t="shared" si="466"/>
        <v>2238.9384466205843</v>
      </c>
      <c r="AM543" s="358">
        <f>+AJ543/Caudales!$X$7*'DISTRIBUCION DE CAUDALES'!AL543</f>
        <v>25709.337080216083</v>
      </c>
      <c r="AN543" s="366">
        <f>+Caudales!$U$14*1000</f>
        <v>501.12741935483871</v>
      </c>
      <c r="AO543" s="366">
        <f>+AJ543/Caudales!$X$7*'DISTRIBUCION DE CAUDALES'!AN543</f>
        <v>5754.3581708459724</v>
      </c>
      <c r="AP543" s="366">
        <f t="shared" si="459"/>
        <v>19954.978909370111</v>
      </c>
      <c r="AQ543" s="355">
        <f>+AM543-AS543</f>
        <v>25709.326333688306</v>
      </c>
      <c r="AR543" s="355"/>
      <c r="AS543" s="356">
        <f>IF(G543=0,AI543,IF(AI543&lt;G543,AI543,G543))</f>
        <v>1.0746527777777778E-2</v>
      </c>
      <c r="AT543" s="357">
        <f>+AS543+AT541+AT534+AT495+AT438+AT405+AT331+AT285+AT178+AT222+AT179</f>
        <v>66.940805069444437</v>
      </c>
      <c r="AU543" s="358">
        <f>+AQ543-AT543</f>
        <v>25642.385528618863</v>
      </c>
      <c r="AV543" s="366" t="str">
        <f>IF(AU543&gt;AP543,"La Fuente SI tiene sufiencie oferta para usuarios futuros", "La Fuente NO tiene sufiencie oferta para usuarios futuros")</f>
        <v>La Fuente SI tiene sufiencie oferta para usuarios futuros</v>
      </c>
    </row>
    <row r="544" spans="1:48" s="348" customFormat="1" x14ac:dyDescent="0.2">
      <c r="A544" s="366"/>
      <c r="B544" s="366">
        <v>439</v>
      </c>
      <c r="C544" s="366" t="s">
        <v>1478</v>
      </c>
      <c r="D544" s="366" t="s">
        <v>270</v>
      </c>
      <c r="E544" s="366"/>
      <c r="F544" s="366" t="s">
        <v>1479</v>
      </c>
      <c r="G544" s="366">
        <v>0</v>
      </c>
      <c r="H544" s="350" t="s">
        <v>1476</v>
      </c>
      <c r="I544" s="351" t="s">
        <v>1477</v>
      </c>
      <c r="J544" s="352"/>
      <c r="K544" s="353"/>
      <c r="L544" s="366">
        <v>4986488.5158000002</v>
      </c>
      <c r="M544" s="366">
        <v>2282414.1290000002</v>
      </c>
      <c r="N544" s="366">
        <v>1170</v>
      </c>
      <c r="O544" s="366">
        <v>0</v>
      </c>
      <c r="P544" s="366">
        <v>0</v>
      </c>
      <c r="Q544" s="366">
        <v>0</v>
      </c>
      <c r="R544" s="366">
        <v>0</v>
      </c>
      <c r="S544" s="366">
        <v>0</v>
      </c>
      <c r="T544" s="366">
        <v>4</v>
      </c>
      <c r="U544" s="366">
        <v>0</v>
      </c>
      <c r="V544" s="366">
        <f t="shared" si="469"/>
        <v>0</v>
      </c>
      <c r="W544" s="366">
        <f t="shared" si="470"/>
        <v>0</v>
      </c>
      <c r="X544" s="366">
        <f t="shared" si="471"/>
        <v>0</v>
      </c>
      <c r="Y544" s="366">
        <f t="shared" si="472"/>
        <v>0</v>
      </c>
      <c r="Z544" s="366">
        <f t="shared" si="473"/>
        <v>0</v>
      </c>
      <c r="AA544" s="366">
        <f t="shared" si="474"/>
        <v>1.111111111111111E-4</v>
      </c>
      <c r="AB544" s="366">
        <f t="shared" si="475"/>
        <v>0</v>
      </c>
      <c r="AC544" s="366"/>
      <c r="AD544" s="366">
        <v>0</v>
      </c>
      <c r="AE544" s="366">
        <f t="shared" si="467"/>
        <v>0</v>
      </c>
      <c r="AF544" s="366">
        <v>10</v>
      </c>
      <c r="AG544" s="366">
        <v>20</v>
      </c>
      <c r="AH544" s="366">
        <f t="shared" si="463"/>
        <v>4.2986111111111114E-2</v>
      </c>
      <c r="AI544" s="366">
        <f t="shared" si="464"/>
        <v>4.3097222222222224E-2</v>
      </c>
      <c r="AJ544" s="366">
        <v>156.62916999999999</v>
      </c>
      <c r="AK544" s="366">
        <f>+OF!$Q$28</f>
        <v>2.2389384466205842</v>
      </c>
      <c r="AL544" s="358">
        <f t="shared" si="466"/>
        <v>2238.9384466205843</v>
      </c>
      <c r="AM544" s="358">
        <f>+AJ544/Caudales!$X$7*'DISTRIBUCION DE CAUDALES'!AL544</f>
        <v>25709.337080216083</v>
      </c>
      <c r="AN544" s="366">
        <f>+Caudales!$U$14*1000</f>
        <v>501.12741935483871</v>
      </c>
      <c r="AO544" s="366">
        <f>+AJ544/Caudales!$X$7*'DISTRIBUCION DE CAUDALES'!AN544</f>
        <v>5754.3581708459724</v>
      </c>
      <c r="AP544" s="366">
        <f t="shared" si="459"/>
        <v>19954.978909370111</v>
      </c>
      <c r="AQ544" s="355">
        <f>+AM544-AS544</f>
        <v>25709.293982993859</v>
      </c>
      <c r="AR544" s="355"/>
      <c r="AS544" s="356">
        <f>IF(G544=0,AI544,IF(AI544&lt;G544,AI544,G544))</f>
        <v>4.3097222222222224E-2</v>
      </c>
      <c r="AT544" s="357">
        <f>+AS544+AT543</f>
        <v>66.983902291666652</v>
      </c>
      <c r="AU544" s="358">
        <f>+AQ544-AT544</f>
        <v>25642.310080702191</v>
      </c>
      <c r="AV544" s="366" t="str">
        <f>IF(AU544&gt;AP544,"La Fuente SI tiene sufiencie oferta para usuarios futuros", "La Fuente NO tiene sufiencie oferta para usuarios futuros")</f>
        <v>La Fuente SI tiene sufiencie oferta para usuarios futuros</v>
      </c>
    </row>
    <row r="545" spans="13:38" x14ac:dyDescent="0.2">
      <c r="AL545" s="36" t="s">
        <v>58</v>
      </c>
    </row>
    <row r="546" spans="13:38" x14ac:dyDescent="0.2">
      <c r="AL546" s="36" t="s">
        <v>58</v>
      </c>
    </row>
    <row r="547" spans="13:38" x14ac:dyDescent="0.2">
      <c r="AL547" s="36" t="s">
        <v>58</v>
      </c>
    </row>
    <row r="548" spans="13:38" x14ac:dyDescent="0.2">
      <c r="AL548" s="36" t="s">
        <v>58</v>
      </c>
    </row>
    <row r="549" spans="13:38" x14ac:dyDescent="0.2">
      <c r="AL549" s="36" t="s">
        <v>58</v>
      </c>
    </row>
    <row r="550" spans="13:38" x14ac:dyDescent="0.2">
      <c r="AL550" s="36" t="s">
        <v>58</v>
      </c>
    </row>
    <row r="551" spans="13:38" x14ac:dyDescent="0.2">
      <c r="AL551" s="36" t="s">
        <v>58</v>
      </c>
    </row>
    <row r="552" spans="13:38" x14ac:dyDescent="0.2">
      <c r="S552" s="36" t="s">
        <v>58</v>
      </c>
      <c r="AF552" s="36" t="s">
        <v>58</v>
      </c>
      <c r="AG552" s="36" t="s">
        <v>58</v>
      </c>
    </row>
    <row r="553" spans="13:38" x14ac:dyDescent="0.2">
      <c r="M553" s="36" t="s">
        <v>58</v>
      </c>
      <c r="S553" s="36" t="s">
        <v>58</v>
      </c>
      <c r="AF553" s="36" t="s">
        <v>58</v>
      </c>
      <c r="AG553" s="36" t="s">
        <v>58</v>
      </c>
    </row>
  </sheetData>
  <sheetProtection algorithmName="SHA-512" hashValue="8K2Zv3MYeE08bRq8z6wV4K/1tYf2oS5Z+u3T2dQ9rRMHoWR4JpEIDOagvbBJUG/IEr8bCiK1YSqCAziHHSUL7w==" saltValue="XnmpMHByXk/0tp6mCBRPBQ==" spinCount="100000" sheet="1" objects="1" scenarios="1"/>
  <phoneticPr fontId="21" type="noConversion"/>
  <conditionalFormatting sqref="AU1:AU3">
    <cfRule type="cellIs" dxfId="18" priority="22" operator="lessThan">
      <formula>0</formula>
    </cfRule>
  </conditionalFormatting>
  <conditionalFormatting sqref="AU26 AU74:AU79 AU81:AU113 AU148:AU161 AU163:AU196 AU198:AU222 AU224:AU257 AU259:AU274 AU278:AU313">
    <cfRule type="cellIs" dxfId="17" priority="23" operator="lessThan">
      <formula>0</formula>
    </cfRule>
  </conditionalFormatting>
  <conditionalFormatting sqref="AU65:AU68">
    <cfRule type="cellIs" dxfId="16" priority="21" operator="lessThan">
      <formula>0</formula>
    </cfRule>
  </conditionalFormatting>
  <conditionalFormatting sqref="AU126:AU144">
    <cfRule type="cellIs" dxfId="15" priority="19" operator="lessThan">
      <formula>0</formula>
    </cfRule>
  </conditionalFormatting>
  <conditionalFormatting sqref="AU332">
    <cfRule type="cellIs" dxfId="14" priority="8" operator="lessThan">
      <formula>0</formula>
    </cfRule>
  </conditionalFormatting>
  <conditionalFormatting sqref="AU420">
    <cfRule type="cellIs" dxfId="13" priority="6" operator="lessThan">
      <formula>0</formula>
    </cfRule>
  </conditionalFormatting>
  <conditionalFormatting sqref="AU506">
    <cfRule type="cellIs" dxfId="12" priority="4" operator="lessThan">
      <formula>0</formula>
    </cfRule>
  </conditionalFormatting>
  <conditionalFormatting sqref="AU542">
    <cfRule type="cellIs" dxfId="11" priority="2" operator="lessThan">
      <formula>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B0F80-9907-45AB-B359-E66439E6982D}">
  <dimension ref="A1:AW2"/>
  <sheetViews>
    <sheetView workbookViewId="0">
      <selection sqref="A1:XFD1048576"/>
    </sheetView>
  </sheetViews>
  <sheetFormatPr baseColWidth="10" defaultColWidth="11.42578125" defaultRowHeight="15" x14ac:dyDescent="0.25"/>
  <sheetData>
    <row r="1" spans="1:49" x14ac:dyDescent="0.25">
      <c r="A1" t="s">
        <v>1480</v>
      </c>
      <c r="B1" t="s">
        <v>1481</v>
      </c>
      <c r="C1" t="s">
        <v>1482</v>
      </c>
      <c r="D1" t="s">
        <v>1483</v>
      </c>
      <c r="E1" t="s">
        <v>1484</v>
      </c>
      <c r="F1" t="s">
        <v>1485</v>
      </c>
      <c r="G1" t="s">
        <v>1486</v>
      </c>
      <c r="H1" t="s">
        <v>5</v>
      </c>
      <c r="I1" t="s">
        <v>1487</v>
      </c>
      <c r="J1" t="s">
        <v>1488</v>
      </c>
      <c r="K1" t="s">
        <v>1489</v>
      </c>
      <c r="L1" t="s">
        <v>1490</v>
      </c>
      <c r="M1" t="s">
        <v>13</v>
      </c>
      <c r="N1" t="s">
        <v>1491</v>
      </c>
      <c r="O1" t="s">
        <v>1492</v>
      </c>
      <c r="P1" t="s">
        <v>1493</v>
      </c>
      <c r="Q1" t="s">
        <v>1494</v>
      </c>
      <c r="R1" t="s">
        <v>1495</v>
      </c>
      <c r="S1" t="s">
        <v>1496</v>
      </c>
      <c r="T1" t="s">
        <v>1497</v>
      </c>
      <c r="U1" t="s">
        <v>1498</v>
      </c>
      <c r="V1" t="s">
        <v>1499</v>
      </c>
      <c r="W1" t="s">
        <v>1500</v>
      </c>
      <c r="X1" t="s">
        <v>1501</v>
      </c>
      <c r="Y1" t="s">
        <v>1502</v>
      </c>
      <c r="Z1" t="s">
        <v>1503</v>
      </c>
      <c r="AA1" t="s">
        <v>1504</v>
      </c>
      <c r="AB1" t="s">
        <v>1505</v>
      </c>
      <c r="AC1" t="s">
        <v>1506</v>
      </c>
      <c r="AD1" t="s">
        <v>1507</v>
      </c>
      <c r="AE1" t="s">
        <v>1508</v>
      </c>
      <c r="AF1" t="s">
        <v>1509</v>
      </c>
      <c r="AG1" t="s">
        <v>1510</v>
      </c>
      <c r="AH1" t="s">
        <v>1511</v>
      </c>
      <c r="AI1" t="s">
        <v>1512</v>
      </c>
      <c r="AJ1" t="s">
        <v>1513</v>
      </c>
      <c r="AK1" t="s">
        <v>1514</v>
      </c>
      <c r="AL1" t="s">
        <v>1515</v>
      </c>
      <c r="AM1" t="s">
        <v>1516</v>
      </c>
      <c r="AN1" t="s">
        <v>1517</v>
      </c>
      <c r="AO1" t="s">
        <v>1518</v>
      </c>
      <c r="AP1" t="s">
        <v>1519</v>
      </c>
      <c r="AQ1" t="s">
        <v>1520</v>
      </c>
      <c r="AR1" t="s">
        <v>1521</v>
      </c>
      <c r="AS1" t="s">
        <v>1522</v>
      </c>
      <c r="AT1" t="s">
        <v>1523</v>
      </c>
      <c r="AU1" t="s">
        <v>1524</v>
      </c>
      <c r="AV1" t="s">
        <v>1525</v>
      </c>
      <c r="AW1" t="s">
        <v>1526</v>
      </c>
    </row>
    <row r="2" spans="1:49" x14ac:dyDescent="0.25">
      <c r="A2">
        <v>6</v>
      </c>
      <c r="B2" t="s">
        <v>1527</v>
      </c>
      <c r="C2">
        <v>97</v>
      </c>
      <c r="D2">
        <v>147</v>
      </c>
      <c r="E2" t="s">
        <v>58</v>
      </c>
      <c r="F2" t="s">
        <v>541</v>
      </c>
      <c r="G2" t="s">
        <v>469</v>
      </c>
      <c r="H2" t="s">
        <v>51</v>
      </c>
      <c r="I2">
        <v>0</v>
      </c>
      <c r="J2" t="s">
        <v>542</v>
      </c>
      <c r="K2">
        <v>4988699.8835000005</v>
      </c>
      <c r="L2">
        <v>2284277.8826000001</v>
      </c>
      <c r="M2">
        <v>1411</v>
      </c>
      <c r="N2">
        <v>0</v>
      </c>
      <c r="O2">
        <v>0</v>
      </c>
      <c r="P2">
        <v>0</v>
      </c>
      <c r="Q2">
        <v>0</v>
      </c>
      <c r="R2">
        <v>0</v>
      </c>
      <c r="S2">
        <v>0</v>
      </c>
      <c r="T2">
        <v>0</v>
      </c>
      <c r="U2">
        <v>0</v>
      </c>
      <c r="V2">
        <v>0</v>
      </c>
      <c r="W2">
        <v>0</v>
      </c>
      <c r="X2">
        <v>0</v>
      </c>
      <c r="Y2">
        <v>0</v>
      </c>
      <c r="Z2">
        <v>0</v>
      </c>
      <c r="AA2">
        <v>0</v>
      </c>
      <c r="AB2" t="s">
        <v>262</v>
      </c>
      <c r="AC2">
        <v>0.88</v>
      </c>
      <c r="AD2">
        <v>8.7999999999999995E-2</v>
      </c>
      <c r="AE2">
        <v>6</v>
      </c>
      <c r="AF2">
        <v>0</v>
      </c>
      <c r="AG2">
        <v>1.2895999999999999E-2</v>
      </c>
      <c r="AH2">
        <v>0.100896</v>
      </c>
      <c r="AI2">
        <v>0.45074199999999998</v>
      </c>
      <c r="AJ2">
        <v>0.44093300000000002</v>
      </c>
      <c r="AK2">
        <v>0</v>
      </c>
      <c r="AL2">
        <v>0</v>
      </c>
      <c r="AM2">
        <v>1.6021749999999999</v>
      </c>
      <c r="AN2">
        <v>1.5919350000000001</v>
      </c>
      <c r="AO2">
        <v>5.1461E-2</v>
      </c>
      <c r="AP2">
        <v>1.5507139999999999</v>
      </c>
      <c r="AQ2">
        <v>0.100896</v>
      </c>
      <c r="AR2">
        <v>0.45074199999999998</v>
      </c>
      <c r="AS2">
        <v>1.501279</v>
      </c>
      <c r="AT2">
        <v>1.0505359999999999</v>
      </c>
      <c r="AU2">
        <v>0.99907599999999996</v>
      </c>
      <c r="AV2" t="s">
        <v>1528</v>
      </c>
      <c r="AW2">
        <v>0</v>
      </c>
    </row>
  </sheetData>
  <sheetProtection algorithmName="SHA-512" hashValue="AP/qMhyBUyY27p0Qyp2myRzZ33m9+WaQ6sfeaOBO8FdR+IWb3hcisRDfRT3ZJoiCwo83A97OXtAjKX5AHTjOew==" saltValue="Siy1Z0EglnJHdn54FXegPw=="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E709E-353D-4DB1-B92E-804EC9517051}">
  <dimension ref="B1:X59"/>
  <sheetViews>
    <sheetView zoomScale="120" zoomScaleNormal="120" workbookViewId="0">
      <selection sqref="A1:XFD1048576"/>
    </sheetView>
  </sheetViews>
  <sheetFormatPr baseColWidth="10" defaultColWidth="11.42578125" defaultRowHeight="15" x14ac:dyDescent="0.25"/>
  <cols>
    <col min="2" max="2" width="14.7109375" bestFit="1" customWidth="1"/>
    <col min="3" max="9" width="5.5703125" bestFit="1" customWidth="1"/>
    <col min="10" max="10" width="5.7109375" bestFit="1" customWidth="1"/>
    <col min="11" max="11" width="6.140625" bestFit="1" customWidth="1"/>
    <col min="12" max="12" width="5.7109375" bestFit="1" customWidth="1"/>
    <col min="13" max="14" width="5.5703125" bestFit="1" customWidth="1"/>
    <col min="15" max="15" width="6.5703125" bestFit="1" customWidth="1"/>
    <col min="16" max="16" width="10" bestFit="1" customWidth="1"/>
    <col min="17" max="18" width="5.7109375" bestFit="1" customWidth="1"/>
    <col min="20" max="20" width="21" bestFit="1" customWidth="1"/>
    <col min="21" max="21" width="6.7109375" bestFit="1" customWidth="1"/>
    <col min="22" max="22" width="5.140625" customWidth="1"/>
    <col min="23" max="23" width="21" bestFit="1" customWidth="1"/>
    <col min="24" max="24" width="9.28515625" bestFit="1" customWidth="1"/>
  </cols>
  <sheetData>
    <row r="1" spans="2:24" ht="15.75" thickBot="1" x14ac:dyDescent="0.3">
      <c r="B1" s="370" t="s">
        <v>1529</v>
      </c>
      <c r="C1" s="371" t="s">
        <v>1530</v>
      </c>
      <c r="D1" s="371"/>
      <c r="E1" s="371"/>
      <c r="F1" s="371"/>
      <c r="G1" s="371"/>
      <c r="H1" s="371"/>
      <c r="I1" s="371"/>
      <c r="J1" s="371"/>
      <c r="K1" s="371"/>
      <c r="L1" s="371"/>
      <c r="M1" s="371"/>
      <c r="N1" s="371"/>
      <c r="O1" s="3"/>
    </row>
    <row r="2" spans="2:24" ht="15.75" thickBot="1" x14ac:dyDescent="0.3">
      <c r="B2" s="370"/>
      <c r="C2" s="1" t="s">
        <v>1531</v>
      </c>
      <c r="D2" s="1" t="s">
        <v>1532</v>
      </c>
      <c r="E2" s="1" t="s">
        <v>1533</v>
      </c>
      <c r="F2" s="1" t="s">
        <v>1534</v>
      </c>
      <c r="G2" s="1" t="s">
        <v>1535</v>
      </c>
      <c r="H2" s="1" t="s">
        <v>1536</v>
      </c>
      <c r="I2" s="1" t="s">
        <v>1537</v>
      </c>
      <c r="J2" s="1" t="s">
        <v>1538</v>
      </c>
      <c r="K2" s="1" t="s">
        <v>1539</v>
      </c>
      <c r="L2" s="1" t="s">
        <v>1540</v>
      </c>
      <c r="M2" s="1" t="s">
        <v>1541</v>
      </c>
      <c r="N2" s="1" t="s">
        <v>1542</v>
      </c>
      <c r="O2" s="1" t="s">
        <v>1543</v>
      </c>
      <c r="P2" s="1" t="s">
        <v>1544</v>
      </c>
      <c r="T2" s="372" t="s">
        <v>1545</v>
      </c>
      <c r="U2" s="4"/>
      <c r="W2" s="18" t="s">
        <v>1546</v>
      </c>
      <c r="X2" s="18" t="s">
        <v>1547</v>
      </c>
    </row>
    <row r="3" spans="2:24" ht="15.75" thickBot="1" x14ac:dyDescent="0.3">
      <c r="B3" s="5" t="s">
        <v>1548</v>
      </c>
      <c r="C3" s="6">
        <v>1.3354838709677421E-3</v>
      </c>
      <c r="D3" s="6">
        <v>1.3354838709677421E-3</v>
      </c>
      <c r="E3" s="6">
        <v>1.3354838709677421E-3</v>
      </c>
      <c r="F3" s="6">
        <v>3.3600000000000001E-3</v>
      </c>
      <c r="G3" s="6">
        <v>7.0516129032258072E-3</v>
      </c>
      <c r="H3" s="6">
        <v>1.2966666666666665E-2</v>
      </c>
      <c r="I3" s="6">
        <v>5.0322580645161298E-3</v>
      </c>
      <c r="J3" s="6">
        <v>5.1000000000000004E-3</v>
      </c>
      <c r="K3" s="6">
        <v>1.3354838709677421E-3</v>
      </c>
      <c r="L3" s="6">
        <v>1.3354838709677421E-3</v>
      </c>
      <c r="M3" s="6">
        <v>1.1366666666666667E-3</v>
      </c>
      <c r="N3" s="6">
        <v>1.3354838709677421E-3</v>
      </c>
      <c r="O3" s="6">
        <f t="shared" ref="O3:O13" si="0">+MIN(C3:N3)</f>
        <v>1.1366666666666667E-3</v>
      </c>
      <c r="P3" s="21">
        <f>+O3*0.25</f>
        <v>2.8416666666666667E-4</v>
      </c>
      <c r="Q3" s="22">
        <v>5.0000000000000004E-6</v>
      </c>
      <c r="R3" s="22">
        <f>+O3-Q3</f>
        <v>1.1316666666666667E-3</v>
      </c>
      <c r="S3" s="22">
        <f>+AVERAGE(C3:N3)</f>
        <v>3.5550089605734768E-3</v>
      </c>
      <c r="T3" s="373"/>
      <c r="U3" s="8" t="s">
        <v>1549</v>
      </c>
      <c r="W3" s="19" t="s">
        <v>1550</v>
      </c>
      <c r="X3" s="20">
        <v>2.87683</v>
      </c>
    </row>
    <row r="4" spans="2:24" ht="15.75" thickBot="1" x14ac:dyDescent="0.3">
      <c r="B4" s="5" t="s">
        <v>1551</v>
      </c>
      <c r="C4" s="6">
        <v>7.0483870967741943E-3</v>
      </c>
      <c r="D4" s="6">
        <v>1.7182142857142854E-2</v>
      </c>
      <c r="E4" s="6">
        <v>4.2099999999999999E-2</v>
      </c>
      <c r="F4" s="6">
        <v>7.0526666666666668E-2</v>
      </c>
      <c r="G4" s="6">
        <v>9.2641935483870966E-2</v>
      </c>
      <c r="H4" s="6">
        <v>9.086333333333331E-2</v>
      </c>
      <c r="I4" s="6">
        <v>8.056129032258065E-2</v>
      </c>
      <c r="J4" s="6">
        <v>8.299999999999999E-2</v>
      </c>
      <c r="K4" s="6">
        <v>6.3780000000000017E-2</v>
      </c>
      <c r="L4" s="6">
        <v>7.1854838709677418E-2</v>
      </c>
      <c r="M4" s="6">
        <v>4.6676666666666665E-2</v>
      </c>
      <c r="N4" s="6">
        <v>1.2506451612903228E-2</v>
      </c>
      <c r="O4" s="6">
        <f t="shared" si="0"/>
        <v>7.0483870967741943E-3</v>
      </c>
      <c r="P4" s="21">
        <f t="shared" ref="P4:P13" si="1">+O4*0.25</f>
        <v>1.7620967741935486E-3</v>
      </c>
      <c r="Q4" s="7">
        <v>1.8E-3</v>
      </c>
      <c r="R4" s="22">
        <f t="shared" ref="R4:R13" si="2">+O4-Q4</f>
        <v>5.2483870967741948E-3</v>
      </c>
      <c r="S4" s="22">
        <f t="shared" ref="S4:S13" si="3">+AVERAGE(C4:N4)</f>
        <v>5.6561809395801334E-2</v>
      </c>
      <c r="T4" s="9" t="s">
        <v>1552</v>
      </c>
      <c r="U4" s="10">
        <v>5.0000000000000004E-6</v>
      </c>
      <c r="W4" s="19" t="s">
        <v>259</v>
      </c>
      <c r="X4" s="20">
        <v>5.9689399999999999</v>
      </c>
    </row>
    <row r="5" spans="2:24" ht="15.75" thickBot="1" x14ac:dyDescent="0.3">
      <c r="B5" s="5" t="s">
        <v>1553</v>
      </c>
      <c r="C5" s="6">
        <v>6.3677419354838723E-3</v>
      </c>
      <c r="D5" s="6">
        <v>1.5535714285714283E-2</v>
      </c>
      <c r="E5" s="6">
        <v>3.8083870967741934E-2</v>
      </c>
      <c r="F5" s="6">
        <v>6.3793333333333341E-2</v>
      </c>
      <c r="G5" s="6">
        <v>8.3809677419354842E-2</v>
      </c>
      <c r="H5" s="6">
        <v>8.219333333333334E-2</v>
      </c>
      <c r="I5" s="6">
        <v>7.2877419354838699E-2</v>
      </c>
      <c r="J5" s="6">
        <v>7.5077419354838706E-2</v>
      </c>
      <c r="K5" s="6">
        <v>5.7683333333333336E-2</v>
      </c>
      <c r="L5" s="6">
        <v>6.5016129032258063E-2</v>
      </c>
      <c r="M5" s="6">
        <v>4.2209999999999991E-2</v>
      </c>
      <c r="N5" s="6">
        <v>1.1312903225806451E-2</v>
      </c>
      <c r="O5" s="2">
        <f t="shared" si="0"/>
        <v>6.3677419354838723E-3</v>
      </c>
      <c r="P5" s="21">
        <f t="shared" si="1"/>
        <v>1.5919354838709681E-3</v>
      </c>
      <c r="Q5" s="7">
        <v>1.6000000000000001E-3</v>
      </c>
      <c r="R5" s="22">
        <f t="shared" si="2"/>
        <v>4.7677419354838725E-3</v>
      </c>
      <c r="S5" s="22">
        <f t="shared" si="3"/>
        <v>5.1163406298003068E-2</v>
      </c>
      <c r="T5" s="9" t="s">
        <v>1551</v>
      </c>
      <c r="U5" s="23">
        <f t="shared" ref="U5:U14" si="4">+P4</f>
        <v>1.7620967741935486E-3</v>
      </c>
      <c r="W5" s="19" t="s">
        <v>1554</v>
      </c>
      <c r="X5" s="20">
        <v>12.8527</v>
      </c>
    </row>
    <row r="6" spans="2:24" ht="15.75" thickBot="1" x14ac:dyDescent="0.3">
      <c r="B6" s="5" t="s">
        <v>1555</v>
      </c>
      <c r="C6" s="6">
        <v>4.6354838709677425E-3</v>
      </c>
      <c r="D6" s="6">
        <v>9.4714285714285716E-3</v>
      </c>
      <c r="E6" s="6">
        <v>3.7329032258064512E-2</v>
      </c>
      <c r="F6" s="6">
        <v>5.0656666666666676E-2</v>
      </c>
      <c r="G6" s="6">
        <v>6.134838709677419E-2</v>
      </c>
      <c r="H6" s="6">
        <v>5.2689999999999987E-2</v>
      </c>
      <c r="I6" s="6">
        <v>5.5070967741935491E-2</v>
      </c>
      <c r="J6" s="6">
        <v>5.9493548387096785E-2</v>
      </c>
      <c r="K6" s="6">
        <v>4.7313333333333332E-2</v>
      </c>
      <c r="L6" s="6">
        <v>6.2132258064516138E-2</v>
      </c>
      <c r="M6" s="6">
        <v>3.8806666666666663E-2</v>
      </c>
      <c r="N6" s="6">
        <v>1.2632258064516131E-2</v>
      </c>
      <c r="O6" s="2">
        <f t="shared" si="0"/>
        <v>4.6354838709677425E-3</v>
      </c>
      <c r="P6" s="21">
        <f t="shared" si="1"/>
        <v>1.1588709677419356E-3</v>
      </c>
      <c r="Q6" s="7">
        <v>1.1999999999999999E-3</v>
      </c>
      <c r="R6" s="22">
        <f t="shared" si="2"/>
        <v>3.4354838709677428E-3</v>
      </c>
      <c r="S6" s="22">
        <f t="shared" si="3"/>
        <v>4.0965002560163853E-2</v>
      </c>
      <c r="T6" s="9" t="s">
        <v>1556</v>
      </c>
      <c r="U6" s="23">
        <f t="shared" si="4"/>
        <v>1.5919354838709681E-3</v>
      </c>
      <c r="W6" s="19" t="s">
        <v>1557</v>
      </c>
      <c r="X6" s="20">
        <v>13.010300000000001</v>
      </c>
    </row>
    <row r="7" spans="2:24" ht="15.75" thickBot="1" x14ac:dyDescent="0.3">
      <c r="B7" s="5" t="s">
        <v>1558</v>
      </c>
      <c r="C7" s="6">
        <v>7.2483870967741939E-3</v>
      </c>
      <c r="D7" s="6">
        <v>1.6089285714285716E-2</v>
      </c>
      <c r="E7" s="6">
        <v>4.7441935483870976E-2</v>
      </c>
      <c r="F7" s="6">
        <v>7.2696666666666659E-2</v>
      </c>
      <c r="G7" s="6">
        <v>9.2561290322580606E-2</v>
      </c>
      <c r="H7" s="6">
        <v>8.6516666666666645E-2</v>
      </c>
      <c r="I7" s="6">
        <v>8.1467741935483853E-2</v>
      </c>
      <c r="J7" s="6">
        <v>8.5503225806451602E-2</v>
      </c>
      <c r="K7" s="6">
        <v>6.6619999999999999E-2</v>
      </c>
      <c r="L7" s="6">
        <v>8.0087096774193553E-2</v>
      </c>
      <c r="M7" s="6">
        <v>5.1129999999999995E-2</v>
      </c>
      <c r="N7" s="6">
        <v>1.4996774193548387E-2</v>
      </c>
      <c r="O7" s="2">
        <f t="shared" si="0"/>
        <v>7.2483870967741939E-3</v>
      </c>
      <c r="P7" s="21">
        <f t="shared" si="1"/>
        <v>1.8120967741935485E-3</v>
      </c>
      <c r="Q7" s="7">
        <v>1.8E-3</v>
      </c>
      <c r="R7" s="22">
        <f t="shared" si="2"/>
        <v>5.4483870967741935E-3</v>
      </c>
      <c r="S7" s="22">
        <f t="shared" si="3"/>
        <v>5.8529922555043516E-2</v>
      </c>
      <c r="T7" s="9" t="s">
        <v>1555</v>
      </c>
      <c r="U7" s="23">
        <f t="shared" si="4"/>
        <v>1.1588709677419356E-3</v>
      </c>
      <c r="W7" s="19" t="s">
        <v>1559</v>
      </c>
      <c r="X7" s="20">
        <v>13.6403</v>
      </c>
    </row>
    <row r="8" spans="2:24" ht="15.75" thickBot="1" x14ac:dyDescent="0.3">
      <c r="B8" s="5" t="s">
        <v>1560</v>
      </c>
      <c r="C8" s="6">
        <v>5.7258064516129041E-3</v>
      </c>
      <c r="D8" s="6">
        <v>1.3971428571428574E-2</v>
      </c>
      <c r="E8" s="6">
        <v>3.4238709677419349E-2</v>
      </c>
      <c r="F8" s="6">
        <v>5.7340000000000009E-2</v>
      </c>
      <c r="G8" s="6">
        <v>7.5335483870967751E-2</v>
      </c>
      <c r="H8" s="6">
        <v>7.3886666666666656E-2</v>
      </c>
      <c r="I8" s="6">
        <v>6.5509677419354845E-2</v>
      </c>
      <c r="J8" s="6">
        <v>6.7487096774193539E-2</v>
      </c>
      <c r="K8" s="6">
        <v>5.1843333333333345E-2</v>
      </c>
      <c r="L8" s="6">
        <v>5.8432258064516122E-2</v>
      </c>
      <c r="M8" s="6">
        <v>3.7943333333333336E-2</v>
      </c>
      <c r="N8" s="6">
        <v>1.0177419354838712E-2</v>
      </c>
      <c r="O8" s="2">
        <f t="shared" si="0"/>
        <v>5.7258064516129041E-3</v>
      </c>
      <c r="P8" s="21">
        <f t="shared" si="1"/>
        <v>1.431451612903226E-3</v>
      </c>
      <c r="Q8" s="7">
        <v>1.4E-3</v>
      </c>
      <c r="R8" s="22">
        <f t="shared" si="2"/>
        <v>4.3258064516129039E-3</v>
      </c>
      <c r="S8" s="22">
        <f t="shared" si="3"/>
        <v>4.5990934459805427E-2</v>
      </c>
      <c r="T8" s="9" t="s">
        <v>1561</v>
      </c>
      <c r="U8" s="23">
        <f t="shared" si="4"/>
        <v>1.8120967741935485E-3</v>
      </c>
      <c r="W8" s="19" t="s">
        <v>829</v>
      </c>
      <c r="X8" s="20">
        <v>14.580399999999999</v>
      </c>
    </row>
    <row r="9" spans="2:24" ht="15.75" thickBot="1" x14ac:dyDescent="0.3">
      <c r="B9" s="5" t="s">
        <v>1562</v>
      </c>
      <c r="C9" s="6">
        <v>1.5880645161290324E-2</v>
      </c>
      <c r="D9" s="6">
        <v>4.6646428571428582E-2</v>
      </c>
      <c r="E9" s="6">
        <v>0.18525806451612906</v>
      </c>
      <c r="F9" s="6">
        <v>0.35311000000000009</v>
      </c>
      <c r="G9" s="6">
        <v>0.48478709677419357</v>
      </c>
      <c r="H9" s="6">
        <v>0.47677999999999993</v>
      </c>
      <c r="I9" s="6">
        <v>0.4119225806451613</v>
      </c>
      <c r="J9" s="6">
        <v>0.42898064516129036</v>
      </c>
      <c r="K9" s="6">
        <v>0.31261333333333341</v>
      </c>
      <c r="L9" s="6">
        <v>0.36419354838709689</v>
      </c>
      <c r="M9" s="6">
        <v>0.21133333333333326</v>
      </c>
      <c r="N9" s="6">
        <v>3.4219354838709685E-2</v>
      </c>
      <c r="O9" s="2">
        <f t="shared" si="0"/>
        <v>1.5880645161290324E-2</v>
      </c>
      <c r="P9" s="21">
        <f t="shared" si="1"/>
        <v>3.9701612903225809E-3</v>
      </c>
      <c r="Q9" s="7">
        <v>4.0000000000000001E-3</v>
      </c>
      <c r="R9" s="22">
        <f t="shared" si="2"/>
        <v>1.1880645161290324E-2</v>
      </c>
      <c r="S9" s="22">
        <f t="shared" si="3"/>
        <v>0.27714375256016388</v>
      </c>
      <c r="T9" s="9" t="s">
        <v>1560</v>
      </c>
      <c r="U9" s="23">
        <f t="shared" si="4"/>
        <v>1.431451612903226E-3</v>
      </c>
      <c r="W9" s="19" t="s">
        <v>1563</v>
      </c>
      <c r="X9" s="20">
        <v>16.217099999999999</v>
      </c>
    </row>
    <row r="10" spans="2:24" ht="15.75" thickBot="1" x14ac:dyDescent="0.3">
      <c r="B10" s="5" t="s">
        <v>1564</v>
      </c>
      <c r="C10" s="6">
        <v>0.5</v>
      </c>
      <c r="D10" s="6">
        <v>0.5</v>
      </c>
      <c r="E10" s="6">
        <v>0.50778709677419354</v>
      </c>
      <c r="F10" s="6">
        <v>0.5367333333333334</v>
      </c>
      <c r="G10" s="6">
        <v>0.5640064516129033</v>
      </c>
      <c r="H10" s="6">
        <v>0.5639900000000001</v>
      </c>
      <c r="I10" s="6">
        <v>0.54699032258064495</v>
      </c>
      <c r="J10" s="6">
        <v>0.55047741935483874</v>
      </c>
      <c r="K10" s="6">
        <v>0.52189333333333332</v>
      </c>
      <c r="L10" s="6">
        <v>0.5340096774193549</v>
      </c>
      <c r="M10" s="6">
        <v>0.51364999999999994</v>
      </c>
      <c r="N10" s="6">
        <v>0.50001612903225801</v>
      </c>
      <c r="O10" s="2">
        <f t="shared" si="0"/>
        <v>0.5</v>
      </c>
      <c r="P10" s="21">
        <f t="shared" si="1"/>
        <v>0.125</v>
      </c>
      <c r="Q10" s="7">
        <v>0.125</v>
      </c>
      <c r="R10" s="22">
        <f t="shared" si="2"/>
        <v>0.375</v>
      </c>
      <c r="S10" s="22">
        <f t="shared" si="3"/>
        <v>0.52829614695340499</v>
      </c>
      <c r="T10" s="9" t="s">
        <v>1562</v>
      </c>
      <c r="U10" s="23">
        <f t="shared" si="4"/>
        <v>3.9701612903225809E-3</v>
      </c>
      <c r="W10" s="19" t="s">
        <v>1565</v>
      </c>
      <c r="X10" s="20">
        <v>17.9269</v>
      </c>
    </row>
    <row r="11" spans="2:24" ht="15.75" thickBot="1" x14ac:dyDescent="0.3">
      <c r="B11" s="5" t="s">
        <v>1566</v>
      </c>
      <c r="C11" s="6">
        <v>0.50492903225806451</v>
      </c>
      <c r="D11" s="6">
        <v>0.51061428571428558</v>
      </c>
      <c r="E11" s="6">
        <v>0.53405483870967752</v>
      </c>
      <c r="F11" s="6">
        <v>0.55025333333333337</v>
      </c>
      <c r="G11" s="6">
        <v>0.56302903225806444</v>
      </c>
      <c r="H11" s="6">
        <v>0.5575500000000001</v>
      </c>
      <c r="I11" s="6">
        <v>0.55579677419354856</v>
      </c>
      <c r="J11" s="6">
        <v>0.55906774193548392</v>
      </c>
      <c r="K11" s="6">
        <v>0.54629666666666665</v>
      </c>
      <c r="L11" s="6">
        <v>0.55722258064516117</v>
      </c>
      <c r="M11" s="6">
        <v>0.53628666666666669</v>
      </c>
      <c r="N11" s="6">
        <v>0.51102580645161289</v>
      </c>
      <c r="O11" s="2">
        <f t="shared" si="0"/>
        <v>0.50492903225806451</v>
      </c>
      <c r="P11" s="21">
        <f t="shared" si="1"/>
        <v>0.12623225806451613</v>
      </c>
      <c r="Q11" s="7">
        <v>0.126</v>
      </c>
      <c r="R11" s="22">
        <f t="shared" si="2"/>
        <v>0.37892903225806451</v>
      </c>
      <c r="S11" s="22">
        <f t="shared" si="3"/>
        <v>0.54051056323604718</v>
      </c>
      <c r="T11" s="9" t="s">
        <v>1567</v>
      </c>
      <c r="U11" s="23">
        <f t="shared" si="4"/>
        <v>0.125</v>
      </c>
      <c r="W11" s="19" t="s">
        <v>1568</v>
      </c>
      <c r="X11" s="20">
        <v>18.564</v>
      </c>
    </row>
    <row r="12" spans="2:24" ht="15.75" thickBot="1" x14ac:dyDescent="0.3">
      <c r="B12" s="5" t="s">
        <v>1569</v>
      </c>
      <c r="C12" s="6">
        <v>0.50831290322580636</v>
      </c>
      <c r="D12" s="6">
        <v>0.51739642857142853</v>
      </c>
      <c r="E12" s="6">
        <v>0.56000967741935481</v>
      </c>
      <c r="F12" s="6">
        <v>0.58581666666666665</v>
      </c>
      <c r="G12" s="6">
        <v>0.60628387096774217</v>
      </c>
      <c r="H12" s="6">
        <v>0.5949833333333332</v>
      </c>
      <c r="I12" s="6">
        <v>0.59455806451612891</v>
      </c>
      <c r="J12" s="6">
        <v>0.6008419354838711</v>
      </c>
      <c r="K12" s="6">
        <v>0.5794733333333334</v>
      </c>
      <c r="L12" s="6">
        <v>0.60048387096774203</v>
      </c>
      <c r="M12" s="6">
        <v>0.56334000000000006</v>
      </c>
      <c r="N12" s="6">
        <v>0.51979354838709668</v>
      </c>
      <c r="O12" s="2">
        <f t="shared" si="0"/>
        <v>0.50831290322580636</v>
      </c>
      <c r="P12" s="21">
        <f t="shared" si="1"/>
        <v>0.12707822580645159</v>
      </c>
      <c r="Q12" s="7">
        <v>0.127</v>
      </c>
      <c r="R12" s="22">
        <f t="shared" si="2"/>
        <v>0.38131290322580635</v>
      </c>
      <c r="S12" s="22">
        <f t="shared" si="3"/>
        <v>0.56927446940604198</v>
      </c>
      <c r="T12" s="9" t="s">
        <v>1570</v>
      </c>
      <c r="U12" s="23">
        <f t="shared" si="4"/>
        <v>0.12623225806451613</v>
      </c>
      <c r="W12" s="19" t="s">
        <v>1571</v>
      </c>
      <c r="X12" s="20">
        <v>19.008500000000002</v>
      </c>
    </row>
    <row r="13" spans="2:24" ht="15.75" thickBot="1" x14ac:dyDescent="0.3">
      <c r="B13" s="5" t="s">
        <v>1572</v>
      </c>
      <c r="C13" s="2">
        <v>2.144916129032258</v>
      </c>
      <c r="D13" s="2">
        <v>2.5000107142857142</v>
      </c>
      <c r="E13" s="2">
        <v>2.3645419354838708</v>
      </c>
      <c r="F13" s="2">
        <v>2.6705633333333334</v>
      </c>
      <c r="G13" s="2">
        <v>2.3866387096774195</v>
      </c>
      <c r="H13" s="2">
        <v>3.0104400000000013</v>
      </c>
      <c r="I13" s="2">
        <v>2.8657354838709672</v>
      </c>
      <c r="J13" s="2">
        <v>3.5265225806451612</v>
      </c>
      <c r="K13" s="2">
        <v>3.5325533333333334</v>
      </c>
      <c r="L13" s="2">
        <v>3.3255161290322577</v>
      </c>
      <c r="M13" s="2">
        <v>2.5473133333333333</v>
      </c>
      <c r="N13" s="2">
        <v>2.0045096774193549</v>
      </c>
      <c r="O13" s="2">
        <f t="shared" si="0"/>
        <v>2.0045096774193549</v>
      </c>
      <c r="P13" s="21">
        <f t="shared" si="1"/>
        <v>0.50112741935483873</v>
      </c>
      <c r="Q13" s="7">
        <v>0.501</v>
      </c>
      <c r="R13" s="22">
        <f t="shared" si="2"/>
        <v>1.503509677419355</v>
      </c>
      <c r="S13" s="22">
        <f t="shared" si="3"/>
        <v>2.7399384466205841</v>
      </c>
      <c r="T13" s="9" t="s">
        <v>1573</v>
      </c>
      <c r="U13" s="23">
        <f t="shared" si="4"/>
        <v>0.12707822580645159</v>
      </c>
      <c r="W13" s="19" t="s">
        <v>1574</v>
      </c>
      <c r="X13" s="20">
        <v>21.9832</v>
      </c>
    </row>
    <row r="14" spans="2:24" ht="15.75" thickBot="1" x14ac:dyDescent="0.3">
      <c r="T14" s="9" t="s">
        <v>1575</v>
      </c>
      <c r="U14" s="23">
        <f t="shared" si="4"/>
        <v>0.50112741935483873</v>
      </c>
    </row>
    <row r="15" spans="2:24" ht="15.75" thickBot="1" x14ac:dyDescent="0.3">
      <c r="B15" s="11" t="s">
        <v>1576</v>
      </c>
      <c r="C15" s="12" t="s">
        <v>1531</v>
      </c>
      <c r="D15" s="12" t="s">
        <v>1532</v>
      </c>
      <c r="E15" s="12" t="s">
        <v>1533</v>
      </c>
      <c r="F15" s="12" t="s">
        <v>1534</v>
      </c>
      <c r="G15" s="12" t="s">
        <v>1535</v>
      </c>
      <c r="H15" s="12" t="s">
        <v>1536</v>
      </c>
      <c r="I15" s="12" t="s">
        <v>1537</v>
      </c>
      <c r="J15" s="12" t="s">
        <v>1538</v>
      </c>
      <c r="K15" s="12" t="s">
        <v>1539</v>
      </c>
      <c r="L15" s="12" t="s">
        <v>1540</v>
      </c>
      <c r="M15" s="12" t="s">
        <v>1541</v>
      </c>
      <c r="N15" s="12" t="s">
        <v>1542</v>
      </c>
    </row>
    <row r="16" spans="2:24" ht="15.75" thickBot="1" x14ac:dyDescent="0.3">
      <c r="B16" s="367" t="str">
        <f>+B3</f>
        <v>Curiti Parte Alta</v>
      </c>
      <c r="C16" s="368"/>
      <c r="D16" s="368"/>
      <c r="E16" s="368"/>
      <c r="F16" s="368"/>
      <c r="G16" s="368"/>
      <c r="H16" s="368"/>
      <c r="I16" s="368"/>
      <c r="J16" s="368"/>
      <c r="K16" s="368"/>
      <c r="L16" s="368"/>
      <c r="M16" s="368"/>
      <c r="N16" s="369"/>
    </row>
    <row r="17" spans="2:14" ht="15.75" thickBot="1" x14ac:dyDescent="0.3">
      <c r="B17" s="13" t="s">
        <v>1577</v>
      </c>
      <c r="C17" s="14">
        <f>+C3</f>
        <v>1.3354838709677421E-3</v>
      </c>
      <c r="D17" s="14">
        <f t="shared" ref="D17:N17" si="5">+D3</f>
        <v>1.3354838709677421E-3</v>
      </c>
      <c r="E17" s="14">
        <f t="shared" si="5"/>
        <v>1.3354838709677421E-3</v>
      </c>
      <c r="F17" s="14">
        <f t="shared" si="5"/>
        <v>3.3600000000000001E-3</v>
      </c>
      <c r="G17" s="14">
        <f t="shared" si="5"/>
        <v>7.0516129032258072E-3</v>
      </c>
      <c r="H17" s="14">
        <f t="shared" si="5"/>
        <v>1.2966666666666665E-2</v>
      </c>
      <c r="I17" s="14">
        <f t="shared" si="5"/>
        <v>5.0322580645161298E-3</v>
      </c>
      <c r="J17" s="14">
        <f t="shared" si="5"/>
        <v>5.1000000000000004E-3</v>
      </c>
      <c r="K17" s="14">
        <f t="shared" si="5"/>
        <v>1.3354838709677421E-3</v>
      </c>
      <c r="L17" s="14">
        <f t="shared" si="5"/>
        <v>1.3354838709677421E-3</v>
      </c>
      <c r="M17" s="14">
        <f t="shared" si="5"/>
        <v>1.1366666666666667E-3</v>
      </c>
      <c r="N17" s="14">
        <f t="shared" si="5"/>
        <v>1.3354838709677421E-3</v>
      </c>
    </row>
    <row r="18" spans="2:14" ht="15.75" thickBot="1" x14ac:dyDescent="0.3">
      <c r="B18" s="13" t="s">
        <v>1578</v>
      </c>
      <c r="C18" s="14">
        <f t="shared" ref="C18:N18" si="6">+$U$4</f>
        <v>5.0000000000000004E-6</v>
      </c>
      <c r="D18" s="14">
        <f t="shared" si="6"/>
        <v>5.0000000000000004E-6</v>
      </c>
      <c r="E18" s="14">
        <f t="shared" si="6"/>
        <v>5.0000000000000004E-6</v>
      </c>
      <c r="F18" s="14">
        <f t="shared" si="6"/>
        <v>5.0000000000000004E-6</v>
      </c>
      <c r="G18" s="14">
        <f t="shared" si="6"/>
        <v>5.0000000000000004E-6</v>
      </c>
      <c r="H18" s="14">
        <f t="shared" si="6"/>
        <v>5.0000000000000004E-6</v>
      </c>
      <c r="I18" s="14">
        <f t="shared" si="6"/>
        <v>5.0000000000000004E-6</v>
      </c>
      <c r="J18" s="14">
        <f t="shared" si="6"/>
        <v>5.0000000000000004E-6</v>
      </c>
      <c r="K18" s="14">
        <f t="shared" si="6"/>
        <v>5.0000000000000004E-6</v>
      </c>
      <c r="L18" s="14">
        <f t="shared" si="6"/>
        <v>5.0000000000000004E-6</v>
      </c>
      <c r="M18" s="14">
        <f t="shared" si="6"/>
        <v>5.0000000000000004E-6</v>
      </c>
      <c r="N18" s="14">
        <f t="shared" si="6"/>
        <v>5.0000000000000004E-6</v>
      </c>
    </row>
    <row r="19" spans="2:14" ht="15.75" thickBot="1" x14ac:dyDescent="0.3">
      <c r="B19" s="13" t="s">
        <v>1579</v>
      </c>
      <c r="C19" s="15">
        <f>+C17-C18</f>
        <v>1.3304838709677421E-3</v>
      </c>
      <c r="D19" s="15">
        <f t="shared" ref="D19:N19" si="7">+D17-D18</f>
        <v>1.3304838709677421E-3</v>
      </c>
      <c r="E19" s="15">
        <f t="shared" si="7"/>
        <v>1.3304838709677421E-3</v>
      </c>
      <c r="F19" s="15">
        <f t="shared" si="7"/>
        <v>3.3550000000000003E-3</v>
      </c>
      <c r="G19" s="15">
        <f t="shared" si="7"/>
        <v>7.0466129032258074E-3</v>
      </c>
      <c r="H19" s="15">
        <f t="shared" si="7"/>
        <v>1.2961666666666665E-2</v>
      </c>
      <c r="I19" s="15">
        <f t="shared" si="7"/>
        <v>5.02725806451613E-3</v>
      </c>
      <c r="J19" s="15">
        <f t="shared" si="7"/>
        <v>5.0950000000000006E-3</v>
      </c>
      <c r="K19" s="15">
        <f t="shared" si="7"/>
        <v>1.3304838709677421E-3</v>
      </c>
      <c r="L19" s="15">
        <f t="shared" si="7"/>
        <v>1.3304838709677421E-3</v>
      </c>
      <c r="M19" s="15">
        <f t="shared" si="7"/>
        <v>1.1316666666666667E-3</v>
      </c>
      <c r="N19" s="15">
        <f t="shared" si="7"/>
        <v>1.3304838709677421E-3</v>
      </c>
    </row>
    <row r="20" spans="2:14" ht="15.75" thickBot="1" x14ac:dyDescent="0.3">
      <c r="B20" s="367" t="str">
        <f>+B4</f>
        <v xml:space="preserve"> Q Cañaveral</v>
      </c>
      <c r="C20" s="368"/>
      <c r="D20" s="368"/>
      <c r="E20" s="368"/>
      <c r="F20" s="368"/>
      <c r="G20" s="368"/>
      <c r="H20" s="368"/>
      <c r="I20" s="368"/>
      <c r="J20" s="368"/>
      <c r="K20" s="368"/>
      <c r="L20" s="368"/>
      <c r="M20" s="368"/>
      <c r="N20" s="369"/>
    </row>
    <row r="21" spans="2:14" ht="15.75" thickBot="1" x14ac:dyDescent="0.3">
      <c r="B21" s="13" t="s">
        <v>1577</v>
      </c>
      <c r="C21" s="16">
        <f>+C4</f>
        <v>7.0483870967741943E-3</v>
      </c>
      <c r="D21" s="16">
        <f t="shared" ref="D21:N21" si="8">+D4</f>
        <v>1.7182142857142854E-2</v>
      </c>
      <c r="E21" s="16">
        <f t="shared" si="8"/>
        <v>4.2099999999999999E-2</v>
      </c>
      <c r="F21" s="16">
        <f t="shared" si="8"/>
        <v>7.0526666666666668E-2</v>
      </c>
      <c r="G21" s="16">
        <f t="shared" si="8"/>
        <v>9.2641935483870966E-2</v>
      </c>
      <c r="H21" s="16">
        <f t="shared" si="8"/>
        <v>9.086333333333331E-2</v>
      </c>
      <c r="I21" s="16">
        <f t="shared" si="8"/>
        <v>8.056129032258065E-2</v>
      </c>
      <c r="J21" s="16">
        <f t="shared" si="8"/>
        <v>8.299999999999999E-2</v>
      </c>
      <c r="K21" s="16">
        <f t="shared" si="8"/>
        <v>6.3780000000000017E-2</v>
      </c>
      <c r="L21" s="16">
        <f t="shared" si="8"/>
        <v>7.1854838709677418E-2</v>
      </c>
      <c r="M21" s="16">
        <f t="shared" si="8"/>
        <v>4.6676666666666665E-2</v>
      </c>
      <c r="N21" s="16">
        <f t="shared" si="8"/>
        <v>1.2506451612903228E-2</v>
      </c>
    </row>
    <row r="22" spans="2:14" ht="15.75" thickBot="1" x14ac:dyDescent="0.3">
      <c r="B22" s="13" t="s">
        <v>1578</v>
      </c>
      <c r="C22" s="17">
        <f>+$U$5</f>
        <v>1.7620967741935486E-3</v>
      </c>
      <c r="D22" s="17">
        <f t="shared" ref="D22:N22" si="9">+$U$5</f>
        <v>1.7620967741935486E-3</v>
      </c>
      <c r="E22" s="17">
        <f t="shared" si="9"/>
        <v>1.7620967741935486E-3</v>
      </c>
      <c r="F22" s="17">
        <f t="shared" si="9"/>
        <v>1.7620967741935486E-3</v>
      </c>
      <c r="G22" s="17">
        <f t="shared" si="9"/>
        <v>1.7620967741935486E-3</v>
      </c>
      <c r="H22" s="17">
        <f t="shared" si="9"/>
        <v>1.7620967741935486E-3</v>
      </c>
      <c r="I22" s="17">
        <f t="shared" si="9"/>
        <v>1.7620967741935486E-3</v>
      </c>
      <c r="J22" s="17">
        <f t="shared" si="9"/>
        <v>1.7620967741935486E-3</v>
      </c>
      <c r="K22" s="17">
        <f t="shared" si="9"/>
        <v>1.7620967741935486E-3</v>
      </c>
      <c r="L22" s="17">
        <f t="shared" si="9"/>
        <v>1.7620967741935486E-3</v>
      </c>
      <c r="M22" s="17">
        <f t="shared" si="9"/>
        <v>1.7620967741935486E-3</v>
      </c>
      <c r="N22" s="17">
        <f t="shared" si="9"/>
        <v>1.7620967741935486E-3</v>
      </c>
    </row>
    <row r="23" spans="2:14" ht="15.75" thickBot="1" x14ac:dyDescent="0.3">
      <c r="B23" s="13" t="s">
        <v>1579</v>
      </c>
      <c r="C23" s="16">
        <f>+C21-C22</f>
        <v>5.2862903225806453E-3</v>
      </c>
      <c r="D23" s="16">
        <f t="shared" ref="D23:M23" si="10">+D21-D22</f>
        <v>1.5420046082949305E-2</v>
      </c>
      <c r="E23" s="16">
        <f t="shared" si="10"/>
        <v>4.0337903225806451E-2</v>
      </c>
      <c r="F23" s="16">
        <f t="shared" si="10"/>
        <v>6.8764569892473121E-2</v>
      </c>
      <c r="G23" s="16">
        <f t="shared" si="10"/>
        <v>9.0879838709677419E-2</v>
      </c>
      <c r="H23" s="16">
        <f t="shared" si="10"/>
        <v>8.9101236559139763E-2</v>
      </c>
      <c r="I23" s="16">
        <f t="shared" si="10"/>
        <v>7.8799193548387103E-2</v>
      </c>
      <c r="J23" s="16">
        <f t="shared" si="10"/>
        <v>8.1237903225806443E-2</v>
      </c>
      <c r="K23" s="16">
        <f t="shared" si="10"/>
        <v>6.201790322580647E-2</v>
      </c>
      <c r="L23" s="16">
        <f t="shared" si="10"/>
        <v>7.0092741935483871E-2</v>
      </c>
      <c r="M23" s="16">
        <f t="shared" si="10"/>
        <v>4.4914569892473118E-2</v>
      </c>
      <c r="N23" s="16">
        <f>+N21-N22</f>
        <v>1.0744354838709679E-2</v>
      </c>
    </row>
    <row r="24" spans="2:14" ht="15.75" thickBot="1" x14ac:dyDescent="0.3">
      <c r="B24" s="367" t="str">
        <f>+B5</f>
        <v>Curiti Parte Media</v>
      </c>
      <c r="C24" s="368"/>
      <c r="D24" s="368"/>
      <c r="E24" s="368"/>
      <c r="F24" s="368"/>
      <c r="G24" s="368"/>
      <c r="H24" s="368"/>
      <c r="I24" s="368"/>
      <c r="J24" s="368"/>
      <c r="K24" s="368"/>
      <c r="L24" s="368"/>
      <c r="M24" s="368"/>
      <c r="N24" s="369"/>
    </row>
    <row r="25" spans="2:14" ht="15.75" thickBot="1" x14ac:dyDescent="0.3">
      <c r="B25" s="13" t="s">
        <v>1577</v>
      </c>
      <c r="C25" s="16">
        <f>+C5</f>
        <v>6.3677419354838723E-3</v>
      </c>
      <c r="D25" s="16">
        <f t="shared" ref="D25:N25" si="11">+D5</f>
        <v>1.5535714285714283E-2</v>
      </c>
      <c r="E25" s="16">
        <f t="shared" si="11"/>
        <v>3.8083870967741934E-2</v>
      </c>
      <c r="F25" s="16">
        <f t="shared" si="11"/>
        <v>6.3793333333333341E-2</v>
      </c>
      <c r="G25" s="16">
        <f t="shared" si="11"/>
        <v>8.3809677419354842E-2</v>
      </c>
      <c r="H25" s="16">
        <f t="shared" si="11"/>
        <v>8.219333333333334E-2</v>
      </c>
      <c r="I25" s="16">
        <f t="shared" si="11"/>
        <v>7.2877419354838699E-2</v>
      </c>
      <c r="J25" s="16">
        <f t="shared" si="11"/>
        <v>7.5077419354838706E-2</v>
      </c>
      <c r="K25" s="16">
        <f t="shared" si="11"/>
        <v>5.7683333333333336E-2</v>
      </c>
      <c r="L25" s="16">
        <f t="shared" si="11"/>
        <v>6.5016129032258063E-2</v>
      </c>
      <c r="M25" s="16">
        <f t="shared" si="11"/>
        <v>4.2209999999999991E-2</v>
      </c>
      <c r="N25" s="16">
        <f t="shared" si="11"/>
        <v>1.1312903225806451E-2</v>
      </c>
    </row>
    <row r="26" spans="2:14" ht="15.75" thickBot="1" x14ac:dyDescent="0.3">
      <c r="B26" s="13" t="s">
        <v>1578</v>
      </c>
      <c r="C26" s="17">
        <f>+$U$6</f>
        <v>1.5919354838709681E-3</v>
      </c>
      <c r="D26" s="17">
        <f t="shared" ref="D26:N26" si="12">+$U$6</f>
        <v>1.5919354838709681E-3</v>
      </c>
      <c r="E26" s="17">
        <f t="shared" si="12"/>
        <v>1.5919354838709681E-3</v>
      </c>
      <c r="F26" s="17">
        <f t="shared" si="12"/>
        <v>1.5919354838709681E-3</v>
      </c>
      <c r="G26" s="17">
        <f t="shared" si="12"/>
        <v>1.5919354838709681E-3</v>
      </c>
      <c r="H26" s="17">
        <f t="shared" si="12"/>
        <v>1.5919354838709681E-3</v>
      </c>
      <c r="I26" s="17">
        <f t="shared" si="12"/>
        <v>1.5919354838709681E-3</v>
      </c>
      <c r="J26" s="17">
        <f t="shared" si="12"/>
        <v>1.5919354838709681E-3</v>
      </c>
      <c r="K26" s="17">
        <f t="shared" si="12"/>
        <v>1.5919354838709681E-3</v>
      </c>
      <c r="L26" s="17">
        <f t="shared" si="12"/>
        <v>1.5919354838709681E-3</v>
      </c>
      <c r="M26" s="17">
        <f t="shared" si="12"/>
        <v>1.5919354838709681E-3</v>
      </c>
      <c r="N26" s="17">
        <f t="shared" si="12"/>
        <v>1.5919354838709681E-3</v>
      </c>
    </row>
    <row r="27" spans="2:14" ht="15.75" thickBot="1" x14ac:dyDescent="0.3">
      <c r="B27" s="13" t="s">
        <v>1579</v>
      </c>
      <c r="C27" s="16">
        <f>+C25-C26</f>
        <v>4.7758064516129038E-3</v>
      </c>
      <c r="D27" s="16">
        <f t="shared" ref="D27:M27" si="13">+D25-D26</f>
        <v>1.3943778801843314E-2</v>
      </c>
      <c r="E27" s="16">
        <f t="shared" si="13"/>
        <v>3.6491935483870967E-2</v>
      </c>
      <c r="F27" s="16">
        <f t="shared" si="13"/>
        <v>6.2201397849462374E-2</v>
      </c>
      <c r="G27" s="16">
        <f t="shared" si="13"/>
        <v>8.2217741935483868E-2</v>
      </c>
      <c r="H27" s="16">
        <f t="shared" si="13"/>
        <v>8.0601397849462367E-2</v>
      </c>
      <c r="I27" s="16">
        <f t="shared" si="13"/>
        <v>7.1285483870967725E-2</v>
      </c>
      <c r="J27" s="16">
        <f t="shared" si="13"/>
        <v>7.3485483870967733E-2</v>
      </c>
      <c r="K27" s="16">
        <f t="shared" si="13"/>
        <v>5.609139784946237E-2</v>
      </c>
      <c r="L27" s="16">
        <f t="shared" si="13"/>
        <v>6.3424193548387089E-2</v>
      </c>
      <c r="M27" s="16">
        <f t="shared" si="13"/>
        <v>4.0618064516129024E-2</v>
      </c>
      <c r="N27" s="16">
        <f>+N25-N26</f>
        <v>9.7209677419354823E-3</v>
      </c>
    </row>
    <row r="28" spans="2:14" ht="15.75" thickBot="1" x14ac:dyDescent="0.3">
      <c r="B28" s="367" t="str">
        <f>+B6</f>
        <v xml:space="preserve"> Q Aguamarilla</v>
      </c>
      <c r="C28" s="368"/>
      <c r="D28" s="368"/>
      <c r="E28" s="368"/>
      <c r="F28" s="368"/>
      <c r="G28" s="368"/>
      <c r="H28" s="368"/>
      <c r="I28" s="368"/>
      <c r="J28" s="368"/>
      <c r="K28" s="368"/>
      <c r="L28" s="368"/>
      <c r="M28" s="368"/>
      <c r="N28" s="369"/>
    </row>
    <row r="29" spans="2:14" ht="15.75" thickBot="1" x14ac:dyDescent="0.3">
      <c r="B29" s="13" t="s">
        <v>1577</v>
      </c>
      <c r="C29" s="16">
        <f>+C6</f>
        <v>4.6354838709677425E-3</v>
      </c>
      <c r="D29" s="16">
        <f t="shared" ref="D29:N29" si="14">+D6</f>
        <v>9.4714285714285716E-3</v>
      </c>
      <c r="E29" s="16">
        <f t="shared" si="14"/>
        <v>3.7329032258064512E-2</v>
      </c>
      <c r="F29" s="16">
        <f t="shared" si="14"/>
        <v>5.0656666666666676E-2</v>
      </c>
      <c r="G29" s="16">
        <f t="shared" si="14"/>
        <v>6.134838709677419E-2</v>
      </c>
      <c r="H29" s="16">
        <f t="shared" si="14"/>
        <v>5.2689999999999987E-2</v>
      </c>
      <c r="I29" s="16">
        <f t="shared" si="14"/>
        <v>5.5070967741935491E-2</v>
      </c>
      <c r="J29" s="16">
        <f t="shared" si="14"/>
        <v>5.9493548387096785E-2</v>
      </c>
      <c r="K29" s="16">
        <f t="shared" si="14"/>
        <v>4.7313333333333332E-2</v>
      </c>
      <c r="L29" s="16">
        <f t="shared" si="14"/>
        <v>6.2132258064516138E-2</v>
      </c>
      <c r="M29" s="16">
        <f t="shared" si="14"/>
        <v>3.8806666666666663E-2</v>
      </c>
      <c r="N29" s="16">
        <f t="shared" si="14"/>
        <v>1.2632258064516131E-2</v>
      </c>
    </row>
    <row r="30" spans="2:14" ht="15.75" thickBot="1" x14ac:dyDescent="0.3">
      <c r="B30" s="13" t="s">
        <v>1578</v>
      </c>
      <c r="C30" s="17">
        <f>+$U$7</f>
        <v>1.1588709677419356E-3</v>
      </c>
      <c r="D30" s="17">
        <f t="shared" ref="D30:N30" si="15">+$U$7</f>
        <v>1.1588709677419356E-3</v>
      </c>
      <c r="E30" s="17">
        <f t="shared" si="15"/>
        <v>1.1588709677419356E-3</v>
      </c>
      <c r="F30" s="17">
        <f t="shared" si="15"/>
        <v>1.1588709677419356E-3</v>
      </c>
      <c r="G30" s="17">
        <f t="shared" si="15"/>
        <v>1.1588709677419356E-3</v>
      </c>
      <c r="H30" s="17">
        <f t="shared" si="15"/>
        <v>1.1588709677419356E-3</v>
      </c>
      <c r="I30" s="17">
        <f t="shared" si="15"/>
        <v>1.1588709677419356E-3</v>
      </c>
      <c r="J30" s="17">
        <f t="shared" si="15"/>
        <v>1.1588709677419356E-3</v>
      </c>
      <c r="K30" s="17">
        <f t="shared" si="15"/>
        <v>1.1588709677419356E-3</v>
      </c>
      <c r="L30" s="17">
        <f t="shared" si="15"/>
        <v>1.1588709677419356E-3</v>
      </c>
      <c r="M30" s="17">
        <f t="shared" si="15"/>
        <v>1.1588709677419356E-3</v>
      </c>
      <c r="N30" s="17">
        <f t="shared" si="15"/>
        <v>1.1588709677419356E-3</v>
      </c>
    </row>
    <row r="31" spans="2:14" ht="15.75" thickBot="1" x14ac:dyDescent="0.3">
      <c r="B31" s="13" t="s">
        <v>1579</v>
      </c>
      <c r="C31" s="16">
        <f>+C29-C30</f>
        <v>3.4766129032258071E-3</v>
      </c>
      <c r="D31" s="16">
        <f t="shared" ref="D31:M31" si="16">+D29-D30</f>
        <v>8.3125576036866353E-3</v>
      </c>
      <c r="E31" s="16">
        <f t="shared" si="16"/>
        <v>3.6170161290322578E-2</v>
      </c>
      <c r="F31" s="16">
        <f t="shared" si="16"/>
        <v>4.9497795698924742E-2</v>
      </c>
      <c r="G31" s="16">
        <f t="shared" si="16"/>
        <v>6.0189516129032256E-2</v>
      </c>
      <c r="H31" s="16">
        <f t="shared" si="16"/>
        <v>5.1531129032258052E-2</v>
      </c>
      <c r="I31" s="16">
        <f t="shared" si="16"/>
        <v>5.3912096774193556E-2</v>
      </c>
      <c r="J31" s="16">
        <f t="shared" si="16"/>
        <v>5.8334677419354851E-2</v>
      </c>
      <c r="K31" s="16">
        <f t="shared" si="16"/>
        <v>4.6154462365591398E-2</v>
      </c>
      <c r="L31" s="16">
        <f t="shared" si="16"/>
        <v>6.0973387096774204E-2</v>
      </c>
      <c r="M31" s="16">
        <f t="shared" si="16"/>
        <v>3.7647795698924728E-2</v>
      </c>
      <c r="N31" s="16">
        <f>+N29-N30</f>
        <v>1.1473387096774194E-2</v>
      </c>
    </row>
    <row r="32" spans="2:14" ht="15.75" thickBot="1" x14ac:dyDescent="0.3">
      <c r="B32" s="367" t="str">
        <f>+B7</f>
        <v xml:space="preserve"> Q Canterana</v>
      </c>
      <c r="C32" s="368"/>
      <c r="D32" s="368"/>
      <c r="E32" s="368"/>
      <c r="F32" s="368"/>
      <c r="G32" s="368"/>
      <c r="H32" s="368"/>
      <c r="I32" s="368"/>
      <c r="J32" s="368"/>
      <c r="K32" s="368"/>
      <c r="L32" s="368"/>
      <c r="M32" s="368"/>
      <c r="N32" s="369"/>
    </row>
    <row r="33" spans="2:14" ht="15.75" thickBot="1" x14ac:dyDescent="0.3">
      <c r="B33" s="13" t="s">
        <v>1577</v>
      </c>
      <c r="C33" s="16">
        <f>+C7</f>
        <v>7.2483870967741939E-3</v>
      </c>
      <c r="D33" s="16">
        <f t="shared" ref="D33:N33" si="17">+D7</f>
        <v>1.6089285714285716E-2</v>
      </c>
      <c r="E33" s="16">
        <f t="shared" si="17"/>
        <v>4.7441935483870976E-2</v>
      </c>
      <c r="F33" s="16">
        <f t="shared" si="17"/>
        <v>7.2696666666666659E-2</v>
      </c>
      <c r="G33" s="16">
        <f t="shared" si="17"/>
        <v>9.2561290322580606E-2</v>
      </c>
      <c r="H33" s="16">
        <f t="shared" si="17"/>
        <v>8.6516666666666645E-2</v>
      </c>
      <c r="I33" s="16">
        <f t="shared" si="17"/>
        <v>8.1467741935483853E-2</v>
      </c>
      <c r="J33" s="16">
        <f t="shared" si="17"/>
        <v>8.5503225806451602E-2</v>
      </c>
      <c r="K33" s="16">
        <f t="shared" si="17"/>
        <v>6.6619999999999999E-2</v>
      </c>
      <c r="L33" s="16">
        <f t="shared" si="17"/>
        <v>8.0087096774193553E-2</v>
      </c>
      <c r="M33" s="16">
        <f t="shared" si="17"/>
        <v>5.1129999999999995E-2</v>
      </c>
      <c r="N33" s="16">
        <f t="shared" si="17"/>
        <v>1.4996774193548387E-2</v>
      </c>
    </row>
    <row r="34" spans="2:14" ht="15.75" thickBot="1" x14ac:dyDescent="0.3">
      <c r="B34" s="13" t="s">
        <v>1578</v>
      </c>
      <c r="C34" s="15">
        <f>+$U$8</f>
        <v>1.8120967741935485E-3</v>
      </c>
      <c r="D34" s="15">
        <f t="shared" ref="D34:N34" si="18">+$U$8</f>
        <v>1.8120967741935485E-3</v>
      </c>
      <c r="E34" s="15">
        <f t="shared" si="18"/>
        <v>1.8120967741935485E-3</v>
      </c>
      <c r="F34" s="15">
        <f t="shared" si="18"/>
        <v>1.8120967741935485E-3</v>
      </c>
      <c r="G34" s="15">
        <f t="shared" si="18"/>
        <v>1.8120967741935485E-3</v>
      </c>
      <c r="H34" s="15">
        <f t="shared" si="18"/>
        <v>1.8120967741935485E-3</v>
      </c>
      <c r="I34" s="15">
        <f t="shared" si="18"/>
        <v>1.8120967741935485E-3</v>
      </c>
      <c r="J34" s="15">
        <f t="shared" si="18"/>
        <v>1.8120967741935485E-3</v>
      </c>
      <c r="K34" s="15">
        <f t="shared" si="18"/>
        <v>1.8120967741935485E-3</v>
      </c>
      <c r="L34" s="15">
        <f t="shared" si="18"/>
        <v>1.8120967741935485E-3</v>
      </c>
      <c r="M34" s="15">
        <f t="shared" si="18"/>
        <v>1.8120967741935485E-3</v>
      </c>
      <c r="N34" s="15">
        <f t="shared" si="18"/>
        <v>1.8120967741935485E-3</v>
      </c>
    </row>
    <row r="35" spans="2:14" ht="15.75" thickBot="1" x14ac:dyDescent="0.3">
      <c r="B35" s="13" t="s">
        <v>1579</v>
      </c>
      <c r="C35" s="16">
        <f>+C33-C34</f>
        <v>5.4362903225806452E-3</v>
      </c>
      <c r="D35" s="16">
        <f t="shared" ref="D35:M35" si="19">+D33-D34</f>
        <v>1.4277188940092167E-2</v>
      </c>
      <c r="E35" s="16">
        <f t="shared" si="19"/>
        <v>4.5629838709677427E-2</v>
      </c>
      <c r="F35" s="16">
        <f t="shared" si="19"/>
        <v>7.0884569892473118E-2</v>
      </c>
      <c r="G35" s="16">
        <f t="shared" si="19"/>
        <v>9.0749193548387064E-2</v>
      </c>
      <c r="H35" s="16">
        <f t="shared" si="19"/>
        <v>8.4704569892473103E-2</v>
      </c>
      <c r="I35" s="16">
        <f t="shared" si="19"/>
        <v>7.9655645161290312E-2</v>
      </c>
      <c r="J35" s="16">
        <f t="shared" si="19"/>
        <v>8.369112903225806E-2</v>
      </c>
      <c r="K35" s="16">
        <f t="shared" si="19"/>
        <v>6.4807903225806457E-2</v>
      </c>
      <c r="L35" s="16">
        <f t="shared" si="19"/>
        <v>7.8275000000000011E-2</v>
      </c>
      <c r="M35" s="16">
        <f t="shared" si="19"/>
        <v>4.9317903225806446E-2</v>
      </c>
      <c r="N35" s="16">
        <f>+N33-N34</f>
        <v>1.3184677419354838E-2</v>
      </c>
    </row>
    <row r="36" spans="2:14" ht="15.75" thickBot="1" x14ac:dyDescent="0.3">
      <c r="B36" s="367" t="str">
        <f>+B8</f>
        <v xml:space="preserve"> Q Cuchicute </v>
      </c>
      <c r="C36" s="368"/>
      <c r="D36" s="368"/>
      <c r="E36" s="368"/>
      <c r="F36" s="368"/>
      <c r="G36" s="368"/>
      <c r="H36" s="368"/>
      <c r="I36" s="368"/>
      <c r="J36" s="368"/>
      <c r="K36" s="368"/>
      <c r="L36" s="368"/>
      <c r="M36" s="368"/>
      <c r="N36" s="369"/>
    </row>
    <row r="37" spans="2:14" ht="15.75" thickBot="1" x14ac:dyDescent="0.3">
      <c r="B37" s="13" t="s">
        <v>1577</v>
      </c>
      <c r="C37" s="16">
        <f>+C8</f>
        <v>5.7258064516129041E-3</v>
      </c>
      <c r="D37" s="16">
        <f t="shared" ref="D37:N37" si="20">+D8</f>
        <v>1.3971428571428574E-2</v>
      </c>
      <c r="E37" s="16">
        <f t="shared" si="20"/>
        <v>3.4238709677419349E-2</v>
      </c>
      <c r="F37" s="16">
        <f t="shared" si="20"/>
        <v>5.7340000000000009E-2</v>
      </c>
      <c r="G37" s="16">
        <f t="shared" si="20"/>
        <v>7.5335483870967751E-2</v>
      </c>
      <c r="H37" s="16">
        <f t="shared" si="20"/>
        <v>7.3886666666666656E-2</v>
      </c>
      <c r="I37" s="16">
        <f t="shared" si="20"/>
        <v>6.5509677419354845E-2</v>
      </c>
      <c r="J37" s="16">
        <f t="shared" si="20"/>
        <v>6.7487096774193539E-2</v>
      </c>
      <c r="K37" s="16">
        <f t="shared" si="20"/>
        <v>5.1843333333333345E-2</v>
      </c>
      <c r="L37" s="16">
        <f t="shared" si="20"/>
        <v>5.8432258064516122E-2</v>
      </c>
      <c r="M37" s="16">
        <f t="shared" si="20"/>
        <v>3.7943333333333336E-2</v>
      </c>
      <c r="N37" s="16">
        <f t="shared" si="20"/>
        <v>1.0177419354838712E-2</v>
      </c>
    </row>
    <row r="38" spans="2:14" ht="15.75" thickBot="1" x14ac:dyDescent="0.3">
      <c r="B38" s="13" t="s">
        <v>1578</v>
      </c>
      <c r="C38" s="17">
        <f>+$U$9</f>
        <v>1.431451612903226E-3</v>
      </c>
      <c r="D38" s="17">
        <f t="shared" ref="D38:N38" si="21">+$U$9</f>
        <v>1.431451612903226E-3</v>
      </c>
      <c r="E38" s="17">
        <f t="shared" si="21"/>
        <v>1.431451612903226E-3</v>
      </c>
      <c r="F38" s="17">
        <f t="shared" si="21"/>
        <v>1.431451612903226E-3</v>
      </c>
      <c r="G38" s="17">
        <f t="shared" si="21"/>
        <v>1.431451612903226E-3</v>
      </c>
      <c r="H38" s="17">
        <f t="shared" si="21"/>
        <v>1.431451612903226E-3</v>
      </c>
      <c r="I38" s="17">
        <f t="shared" si="21"/>
        <v>1.431451612903226E-3</v>
      </c>
      <c r="J38" s="17">
        <f t="shared" si="21"/>
        <v>1.431451612903226E-3</v>
      </c>
      <c r="K38" s="17">
        <f t="shared" si="21"/>
        <v>1.431451612903226E-3</v>
      </c>
      <c r="L38" s="17">
        <f t="shared" si="21"/>
        <v>1.431451612903226E-3</v>
      </c>
      <c r="M38" s="17">
        <f t="shared" si="21"/>
        <v>1.431451612903226E-3</v>
      </c>
      <c r="N38" s="17">
        <f t="shared" si="21"/>
        <v>1.431451612903226E-3</v>
      </c>
    </row>
    <row r="39" spans="2:14" ht="15.75" thickBot="1" x14ac:dyDescent="0.3">
      <c r="B39" s="13" t="s">
        <v>1579</v>
      </c>
      <c r="C39" s="16">
        <f>+C37-C38</f>
        <v>4.2943548387096783E-3</v>
      </c>
      <c r="D39" s="16">
        <f t="shared" ref="D39:M39" si="22">+D37-D38</f>
        <v>1.2539976958525347E-2</v>
      </c>
      <c r="E39" s="16">
        <f t="shared" si="22"/>
        <v>3.280725806451612E-2</v>
      </c>
      <c r="F39" s="16">
        <f t="shared" si="22"/>
        <v>5.5908548387096781E-2</v>
      </c>
      <c r="G39" s="16">
        <f t="shared" si="22"/>
        <v>7.3904032258064523E-2</v>
      </c>
      <c r="H39" s="16">
        <f t="shared" si="22"/>
        <v>7.2455215053763428E-2</v>
      </c>
      <c r="I39" s="16">
        <f t="shared" si="22"/>
        <v>6.4078225806451616E-2</v>
      </c>
      <c r="J39" s="16">
        <f t="shared" si="22"/>
        <v>6.6055645161290311E-2</v>
      </c>
      <c r="K39" s="16">
        <f t="shared" si="22"/>
        <v>5.0411881720430117E-2</v>
      </c>
      <c r="L39" s="16">
        <f t="shared" si="22"/>
        <v>5.7000806451612894E-2</v>
      </c>
      <c r="M39" s="16">
        <f t="shared" si="22"/>
        <v>3.6511881720430107E-2</v>
      </c>
      <c r="N39" s="16">
        <f>+N37-N38</f>
        <v>8.7459677419354856E-3</v>
      </c>
    </row>
    <row r="40" spans="2:14" ht="15.75" thickBot="1" x14ac:dyDescent="0.3">
      <c r="B40" s="367" t="str">
        <f>+B9</f>
        <v xml:space="preserve"> Q Pescador</v>
      </c>
      <c r="C40" s="368"/>
      <c r="D40" s="368"/>
      <c r="E40" s="368"/>
      <c r="F40" s="368"/>
      <c r="G40" s="368"/>
      <c r="H40" s="368"/>
      <c r="I40" s="368"/>
      <c r="J40" s="368"/>
      <c r="K40" s="368"/>
      <c r="L40" s="368"/>
      <c r="M40" s="368"/>
      <c r="N40" s="369"/>
    </row>
    <row r="41" spans="2:14" ht="15.75" thickBot="1" x14ac:dyDescent="0.3">
      <c r="B41" s="13" t="s">
        <v>1577</v>
      </c>
      <c r="C41" s="16">
        <f>+C9</f>
        <v>1.5880645161290324E-2</v>
      </c>
      <c r="D41" s="16">
        <f t="shared" ref="D41:N41" si="23">+D9</f>
        <v>4.6646428571428582E-2</v>
      </c>
      <c r="E41" s="16">
        <f t="shared" si="23"/>
        <v>0.18525806451612906</v>
      </c>
      <c r="F41" s="16">
        <f t="shared" si="23"/>
        <v>0.35311000000000009</v>
      </c>
      <c r="G41" s="16">
        <f t="shared" si="23"/>
        <v>0.48478709677419357</v>
      </c>
      <c r="H41" s="16">
        <f t="shared" si="23"/>
        <v>0.47677999999999993</v>
      </c>
      <c r="I41" s="16">
        <f t="shared" si="23"/>
        <v>0.4119225806451613</v>
      </c>
      <c r="J41" s="16">
        <f t="shared" si="23"/>
        <v>0.42898064516129036</v>
      </c>
      <c r="K41" s="16">
        <f t="shared" si="23"/>
        <v>0.31261333333333341</v>
      </c>
      <c r="L41" s="16">
        <f t="shared" si="23"/>
        <v>0.36419354838709689</v>
      </c>
      <c r="M41" s="16">
        <f t="shared" si="23"/>
        <v>0.21133333333333326</v>
      </c>
      <c r="N41" s="16">
        <f t="shared" si="23"/>
        <v>3.4219354838709685E-2</v>
      </c>
    </row>
    <row r="42" spans="2:14" ht="15.75" thickBot="1" x14ac:dyDescent="0.3">
      <c r="B42" s="13" t="s">
        <v>1578</v>
      </c>
      <c r="C42" s="16">
        <f>+$U$10</f>
        <v>3.9701612903225809E-3</v>
      </c>
      <c r="D42" s="16">
        <f t="shared" ref="D42:N42" si="24">+$U$10</f>
        <v>3.9701612903225809E-3</v>
      </c>
      <c r="E42" s="16">
        <f t="shared" si="24"/>
        <v>3.9701612903225809E-3</v>
      </c>
      <c r="F42" s="16">
        <f t="shared" si="24"/>
        <v>3.9701612903225809E-3</v>
      </c>
      <c r="G42" s="16">
        <f t="shared" si="24"/>
        <v>3.9701612903225809E-3</v>
      </c>
      <c r="H42" s="16">
        <f t="shared" si="24"/>
        <v>3.9701612903225809E-3</v>
      </c>
      <c r="I42" s="16">
        <f t="shared" si="24"/>
        <v>3.9701612903225809E-3</v>
      </c>
      <c r="J42" s="16">
        <f t="shared" si="24"/>
        <v>3.9701612903225809E-3</v>
      </c>
      <c r="K42" s="16">
        <f t="shared" si="24"/>
        <v>3.9701612903225809E-3</v>
      </c>
      <c r="L42" s="16">
        <f t="shared" si="24"/>
        <v>3.9701612903225809E-3</v>
      </c>
      <c r="M42" s="16">
        <f t="shared" si="24"/>
        <v>3.9701612903225809E-3</v>
      </c>
      <c r="N42" s="16">
        <f t="shared" si="24"/>
        <v>3.9701612903225809E-3</v>
      </c>
    </row>
    <row r="43" spans="2:14" ht="15.75" thickBot="1" x14ac:dyDescent="0.3">
      <c r="B43" s="13" t="s">
        <v>1579</v>
      </c>
      <c r="C43" s="16">
        <f>+C41-C42</f>
        <v>1.1910483870967742E-2</v>
      </c>
      <c r="D43" s="16">
        <f t="shared" ref="D43:M43" si="25">+D41-D42</f>
        <v>4.2676267281106003E-2</v>
      </c>
      <c r="E43" s="16">
        <f t="shared" si="25"/>
        <v>0.18128790322580648</v>
      </c>
      <c r="F43" s="16">
        <f t="shared" si="25"/>
        <v>0.34913983870967752</v>
      </c>
      <c r="G43" s="16">
        <f t="shared" si="25"/>
        <v>0.480816935483871</v>
      </c>
      <c r="H43" s="16">
        <f t="shared" si="25"/>
        <v>0.47280983870967735</v>
      </c>
      <c r="I43" s="16">
        <f t="shared" si="25"/>
        <v>0.40795241935483872</v>
      </c>
      <c r="J43" s="16">
        <f t="shared" si="25"/>
        <v>0.42501048387096779</v>
      </c>
      <c r="K43" s="16">
        <f t="shared" si="25"/>
        <v>0.30864317204301084</v>
      </c>
      <c r="L43" s="16">
        <f t="shared" si="25"/>
        <v>0.36022338709677432</v>
      </c>
      <c r="M43" s="16">
        <f t="shared" si="25"/>
        <v>0.20736317204301069</v>
      </c>
      <c r="N43" s="16">
        <f>+N41-N42</f>
        <v>3.0249193548387104E-2</v>
      </c>
    </row>
    <row r="44" spans="2:14" ht="15.75" thickBot="1" x14ac:dyDescent="0.3">
      <c r="B44" s="367" t="str">
        <f>+B10</f>
        <v xml:space="preserve"> Q Cajonera</v>
      </c>
      <c r="C44" s="368"/>
      <c r="D44" s="368"/>
      <c r="E44" s="368"/>
      <c r="F44" s="368"/>
      <c r="G44" s="368"/>
      <c r="H44" s="368"/>
      <c r="I44" s="368"/>
      <c r="J44" s="368"/>
      <c r="K44" s="368"/>
      <c r="L44" s="368"/>
      <c r="M44" s="368"/>
      <c r="N44" s="369"/>
    </row>
    <row r="45" spans="2:14" ht="15.75" thickBot="1" x14ac:dyDescent="0.3">
      <c r="B45" s="13" t="s">
        <v>1577</v>
      </c>
      <c r="C45" s="16">
        <f>+C10</f>
        <v>0.5</v>
      </c>
      <c r="D45" s="16">
        <f t="shared" ref="D45:N45" si="26">+D10</f>
        <v>0.5</v>
      </c>
      <c r="E45" s="16">
        <f t="shared" si="26"/>
        <v>0.50778709677419354</v>
      </c>
      <c r="F45" s="16">
        <f t="shared" si="26"/>
        <v>0.5367333333333334</v>
      </c>
      <c r="G45" s="16">
        <f t="shared" si="26"/>
        <v>0.5640064516129033</v>
      </c>
      <c r="H45" s="16">
        <f t="shared" si="26"/>
        <v>0.5639900000000001</v>
      </c>
      <c r="I45" s="16">
        <f t="shared" si="26"/>
        <v>0.54699032258064495</v>
      </c>
      <c r="J45" s="16">
        <f t="shared" si="26"/>
        <v>0.55047741935483874</v>
      </c>
      <c r="K45" s="16">
        <f t="shared" si="26"/>
        <v>0.52189333333333332</v>
      </c>
      <c r="L45" s="16">
        <f t="shared" si="26"/>
        <v>0.5340096774193549</v>
      </c>
      <c r="M45" s="16">
        <f t="shared" si="26"/>
        <v>0.51364999999999994</v>
      </c>
      <c r="N45" s="16">
        <f t="shared" si="26"/>
        <v>0.50001612903225801</v>
      </c>
    </row>
    <row r="46" spans="2:14" ht="15.75" thickBot="1" x14ac:dyDescent="0.3">
      <c r="B46" s="13" t="s">
        <v>1578</v>
      </c>
      <c r="C46" s="17">
        <f>+$U$11</f>
        <v>0.125</v>
      </c>
      <c r="D46" s="17">
        <f t="shared" ref="D46:N46" si="27">+$U$11</f>
        <v>0.125</v>
      </c>
      <c r="E46" s="17">
        <f t="shared" si="27"/>
        <v>0.125</v>
      </c>
      <c r="F46" s="17">
        <f t="shared" si="27"/>
        <v>0.125</v>
      </c>
      <c r="G46" s="17">
        <f t="shared" si="27"/>
        <v>0.125</v>
      </c>
      <c r="H46" s="17">
        <f t="shared" si="27"/>
        <v>0.125</v>
      </c>
      <c r="I46" s="17">
        <f t="shared" si="27"/>
        <v>0.125</v>
      </c>
      <c r="J46" s="17">
        <f t="shared" si="27"/>
        <v>0.125</v>
      </c>
      <c r="K46" s="17">
        <f t="shared" si="27"/>
        <v>0.125</v>
      </c>
      <c r="L46" s="17">
        <f t="shared" si="27"/>
        <v>0.125</v>
      </c>
      <c r="M46" s="17">
        <f t="shared" si="27"/>
        <v>0.125</v>
      </c>
      <c r="N46" s="17">
        <f t="shared" si="27"/>
        <v>0.125</v>
      </c>
    </row>
    <row r="47" spans="2:14" ht="15.75" thickBot="1" x14ac:dyDescent="0.3">
      <c r="B47" s="13" t="s">
        <v>1579</v>
      </c>
      <c r="C47" s="16">
        <f>+C45-C46</f>
        <v>0.375</v>
      </c>
      <c r="D47" s="16">
        <f t="shared" ref="D47:M47" si="28">+D45-D46</f>
        <v>0.375</v>
      </c>
      <c r="E47" s="16">
        <f t="shared" si="28"/>
        <v>0.38278709677419354</v>
      </c>
      <c r="F47" s="16">
        <f t="shared" si="28"/>
        <v>0.4117333333333334</v>
      </c>
      <c r="G47" s="16">
        <f t="shared" si="28"/>
        <v>0.4390064516129033</v>
      </c>
      <c r="H47" s="16">
        <f t="shared" si="28"/>
        <v>0.4389900000000001</v>
      </c>
      <c r="I47" s="16">
        <f t="shared" si="28"/>
        <v>0.42199032258064495</v>
      </c>
      <c r="J47" s="16">
        <f t="shared" si="28"/>
        <v>0.42547741935483874</v>
      </c>
      <c r="K47" s="16">
        <f t="shared" si="28"/>
        <v>0.39689333333333332</v>
      </c>
      <c r="L47" s="16">
        <f t="shared" si="28"/>
        <v>0.4090096774193549</v>
      </c>
      <c r="M47" s="16">
        <f t="shared" si="28"/>
        <v>0.38864999999999994</v>
      </c>
      <c r="N47" s="16">
        <f>+N45-N46</f>
        <v>0.37501612903225801</v>
      </c>
    </row>
    <row r="48" spans="2:14" ht="15.75" thickBot="1" x14ac:dyDescent="0.3">
      <c r="B48" s="367" t="str">
        <f>+B11</f>
        <v>Curiti Parte Baja</v>
      </c>
      <c r="C48" s="368"/>
      <c r="D48" s="368"/>
      <c r="E48" s="368"/>
      <c r="F48" s="368"/>
      <c r="G48" s="368"/>
      <c r="H48" s="368"/>
      <c r="I48" s="368"/>
      <c r="J48" s="368"/>
      <c r="K48" s="368"/>
      <c r="L48" s="368"/>
      <c r="M48" s="368"/>
      <c r="N48" s="369"/>
    </row>
    <row r="49" spans="2:14" ht="15.75" thickBot="1" x14ac:dyDescent="0.3">
      <c r="B49" s="13" t="s">
        <v>1577</v>
      </c>
      <c r="C49" s="16">
        <f>+C11</f>
        <v>0.50492903225806451</v>
      </c>
      <c r="D49" s="16">
        <f t="shared" ref="D49:N49" si="29">+D11</f>
        <v>0.51061428571428558</v>
      </c>
      <c r="E49" s="16">
        <f t="shared" si="29"/>
        <v>0.53405483870967752</v>
      </c>
      <c r="F49" s="16">
        <f t="shared" si="29"/>
        <v>0.55025333333333337</v>
      </c>
      <c r="G49" s="16">
        <f t="shared" si="29"/>
        <v>0.56302903225806444</v>
      </c>
      <c r="H49" s="16">
        <f t="shared" si="29"/>
        <v>0.5575500000000001</v>
      </c>
      <c r="I49" s="16">
        <f t="shared" si="29"/>
        <v>0.55579677419354856</v>
      </c>
      <c r="J49" s="16">
        <f t="shared" si="29"/>
        <v>0.55906774193548392</v>
      </c>
      <c r="K49" s="16">
        <f t="shared" si="29"/>
        <v>0.54629666666666665</v>
      </c>
      <c r="L49" s="16">
        <f t="shared" si="29"/>
        <v>0.55722258064516117</v>
      </c>
      <c r="M49" s="16">
        <f t="shared" si="29"/>
        <v>0.53628666666666669</v>
      </c>
      <c r="N49" s="16">
        <f t="shared" si="29"/>
        <v>0.51102580645161289</v>
      </c>
    </row>
    <row r="50" spans="2:14" ht="15.75" thickBot="1" x14ac:dyDescent="0.3">
      <c r="B50" s="13" t="s">
        <v>1578</v>
      </c>
      <c r="C50" s="16">
        <f>+$U$12</f>
        <v>0.12623225806451613</v>
      </c>
      <c r="D50" s="16">
        <f t="shared" ref="D50:N50" si="30">+$U$12</f>
        <v>0.12623225806451613</v>
      </c>
      <c r="E50" s="16">
        <f t="shared" si="30"/>
        <v>0.12623225806451613</v>
      </c>
      <c r="F50" s="16">
        <f t="shared" si="30"/>
        <v>0.12623225806451613</v>
      </c>
      <c r="G50" s="16">
        <f t="shared" si="30"/>
        <v>0.12623225806451613</v>
      </c>
      <c r="H50" s="16">
        <f t="shared" si="30"/>
        <v>0.12623225806451613</v>
      </c>
      <c r="I50" s="16">
        <f t="shared" si="30"/>
        <v>0.12623225806451613</v>
      </c>
      <c r="J50" s="16">
        <f t="shared" si="30"/>
        <v>0.12623225806451613</v>
      </c>
      <c r="K50" s="16">
        <f t="shared" si="30"/>
        <v>0.12623225806451613</v>
      </c>
      <c r="L50" s="16">
        <f t="shared" si="30"/>
        <v>0.12623225806451613</v>
      </c>
      <c r="M50" s="16">
        <f t="shared" si="30"/>
        <v>0.12623225806451613</v>
      </c>
      <c r="N50" s="16">
        <f t="shared" si="30"/>
        <v>0.12623225806451613</v>
      </c>
    </row>
    <row r="51" spans="2:14" ht="15.75" thickBot="1" x14ac:dyDescent="0.3">
      <c r="B51" s="13" t="s">
        <v>1579</v>
      </c>
      <c r="C51" s="16">
        <f>+C49-C50</f>
        <v>0.37869677419354841</v>
      </c>
      <c r="D51" s="16">
        <f t="shared" ref="D51:M51" si="31">+D49-D50</f>
        <v>0.38438202764976948</v>
      </c>
      <c r="E51" s="16">
        <f t="shared" si="31"/>
        <v>0.40782258064516141</v>
      </c>
      <c r="F51" s="16">
        <f t="shared" si="31"/>
        <v>0.42402107526881727</v>
      </c>
      <c r="G51" s="16">
        <f t="shared" si="31"/>
        <v>0.43679677419354834</v>
      </c>
      <c r="H51" s="16">
        <f t="shared" si="31"/>
        <v>0.431317741935484</v>
      </c>
      <c r="I51" s="16">
        <f t="shared" si="31"/>
        <v>0.42956451612903246</v>
      </c>
      <c r="J51" s="16">
        <f t="shared" si="31"/>
        <v>0.43283548387096782</v>
      </c>
      <c r="K51" s="16">
        <f t="shared" si="31"/>
        <v>0.42006440860215055</v>
      </c>
      <c r="L51" s="16">
        <f t="shared" si="31"/>
        <v>0.43099032258064507</v>
      </c>
      <c r="M51" s="16">
        <f t="shared" si="31"/>
        <v>0.41005440860215059</v>
      </c>
      <c r="N51" s="16">
        <f>+N49-N50</f>
        <v>0.38479354838709678</v>
      </c>
    </row>
    <row r="52" spans="2:14" ht="15.75" thickBot="1" x14ac:dyDescent="0.3">
      <c r="B52" s="367" t="str">
        <f>+B12</f>
        <v xml:space="preserve"> Q Paloblanco</v>
      </c>
      <c r="C52" s="368"/>
      <c r="D52" s="368"/>
      <c r="E52" s="368"/>
      <c r="F52" s="368"/>
      <c r="G52" s="368"/>
      <c r="H52" s="368"/>
      <c r="I52" s="368"/>
      <c r="J52" s="368"/>
      <c r="K52" s="368"/>
      <c r="L52" s="368"/>
      <c r="M52" s="368"/>
      <c r="N52" s="369"/>
    </row>
    <row r="53" spans="2:14" ht="15.75" thickBot="1" x14ac:dyDescent="0.3">
      <c r="B53" s="13" t="s">
        <v>1577</v>
      </c>
      <c r="C53" s="16">
        <f>+C12</f>
        <v>0.50831290322580636</v>
      </c>
      <c r="D53" s="16">
        <f t="shared" ref="D53:N53" si="32">+D12</f>
        <v>0.51739642857142853</v>
      </c>
      <c r="E53" s="16">
        <f t="shared" si="32"/>
        <v>0.56000967741935481</v>
      </c>
      <c r="F53" s="16">
        <f t="shared" si="32"/>
        <v>0.58581666666666665</v>
      </c>
      <c r="G53" s="16">
        <f t="shared" si="32"/>
        <v>0.60628387096774217</v>
      </c>
      <c r="H53" s="16">
        <f t="shared" si="32"/>
        <v>0.5949833333333332</v>
      </c>
      <c r="I53" s="16">
        <f t="shared" si="32"/>
        <v>0.59455806451612891</v>
      </c>
      <c r="J53" s="16">
        <f t="shared" si="32"/>
        <v>0.6008419354838711</v>
      </c>
      <c r="K53" s="16">
        <f t="shared" si="32"/>
        <v>0.5794733333333334</v>
      </c>
      <c r="L53" s="16">
        <f t="shared" si="32"/>
        <v>0.60048387096774203</v>
      </c>
      <c r="M53" s="16">
        <f t="shared" si="32"/>
        <v>0.56334000000000006</v>
      </c>
      <c r="N53" s="16">
        <f t="shared" si="32"/>
        <v>0.51979354838709668</v>
      </c>
    </row>
    <row r="54" spans="2:14" ht="15.75" thickBot="1" x14ac:dyDescent="0.3">
      <c r="B54" s="13" t="s">
        <v>1578</v>
      </c>
      <c r="C54" s="17">
        <f>+$U$13</f>
        <v>0.12707822580645159</v>
      </c>
      <c r="D54" s="17">
        <f t="shared" ref="D54:N54" si="33">+$U$13</f>
        <v>0.12707822580645159</v>
      </c>
      <c r="E54" s="17">
        <f t="shared" si="33"/>
        <v>0.12707822580645159</v>
      </c>
      <c r="F54" s="17">
        <f t="shared" si="33"/>
        <v>0.12707822580645159</v>
      </c>
      <c r="G54" s="17">
        <f t="shared" si="33"/>
        <v>0.12707822580645159</v>
      </c>
      <c r="H54" s="17">
        <f t="shared" si="33"/>
        <v>0.12707822580645159</v>
      </c>
      <c r="I54" s="17">
        <f t="shared" si="33"/>
        <v>0.12707822580645159</v>
      </c>
      <c r="J54" s="17">
        <f t="shared" si="33"/>
        <v>0.12707822580645159</v>
      </c>
      <c r="K54" s="17">
        <f t="shared" si="33"/>
        <v>0.12707822580645159</v>
      </c>
      <c r="L54" s="17">
        <f t="shared" si="33"/>
        <v>0.12707822580645159</v>
      </c>
      <c r="M54" s="17">
        <f t="shared" si="33"/>
        <v>0.12707822580645159</v>
      </c>
      <c r="N54" s="17">
        <f t="shared" si="33"/>
        <v>0.12707822580645159</v>
      </c>
    </row>
    <row r="55" spans="2:14" ht="15.75" thickBot="1" x14ac:dyDescent="0.3">
      <c r="B55" s="13" t="s">
        <v>1579</v>
      </c>
      <c r="C55" s="16">
        <f>+C53-C54</f>
        <v>0.38123467741935479</v>
      </c>
      <c r="D55" s="16">
        <f t="shared" ref="D55:M55" si="34">+D53-D54</f>
        <v>0.39031820276497697</v>
      </c>
      <c r="E55" s="16">
        <f t="shared" si="34"/>
        <v>0.43293145161290325</v>
      </c>
      <c r="F55" s="16">
        <f t="shared" si="34"/>
        <v>0.45873844086021509</v>
      </c>
      <c r="G55" s="16">
        <f t="shared" si="34"/>
        <v>0.47920564516129061</v>
      </c>
      <c r="H55" s="16">
        <f t="shared" si="34"/>
        <v>0.46790510752688164</v>
      </c>
      <c r="I55" s="16">
        <f t="shared" si="34"/>
        <v>0.46747983870967735</v>
      </c>
      <c r="J55" s="16">
        <f t="shared" si="34"/>
        <v>0.47376370967741954</v>
      </c>
      <c r="K55" s="16">
        <f t="shared" si="34"/>
        <v>0.45239510752688183</v>
      </c>
      <c r="L55" s="16">
        <f t="shared" si="34"/>
        <v>0.47340564516129047</v>
      </c>
      <c r="M55" s="16">
        <f t="shared" si="34"/>
        <v>0.4362617741935485</v>
      </c>
      <c r="N55" s="16">
        <f>+N53-N54</f>
        <v>0.39271532258064512</v>
      </c>
    </row>
    <row r="56" spans="2:14" ht="15.75" thickBot="1" x14ac:dyDescent="0.3">
      <c r="B56" s="367" t="str">
        <f>+B13</f>
        <v>curiti</v>
      </c>
      <c r="C56" s="368"/>
      <c r="D56" s="368"/>
      <c r="E56" s="368"/>
      <c r="F56" s="368"/>
      <c r="G56" s="368"/>
      <c r="H56" s="368"/>
      <c r="I56" s="368"/>
      <c r="J56" s="368"/>
      <c r="K56" s="368"/>
      <c r="L56" s="368"/>
      <c r="M56" s="368"/>
      <c r="N56" s="369"/>
    </row>
    <row r="57" spans="2:14" ht="15.75" thickBot="1" x14ac:dyDescent="0.3">
      <c r="B57" s="13" t="s">
        <v>1577</v>
      </c>
      <c r="C57" s="16">
        <f>+C13</f>
        <v>2.144916129032258</v>
      </c>
      <c r="D57" s="16">
        <f t="shared" ref="D57:N57" si="35">+D13</f>
        <v>2.5000107142857142</v>
      </c>
      <c r="E57" s="16">
        <f t="shared" si="35"/>
        <v>2.3645419354838708</v>
      </c>
      <c r="F57" s="16">
        <f t="shared" si="35"/>
        <v>2.6705633333333334</v>
      </c>
      <c r="G57" s="16">
        <f t="shared" si="35"/>
        <v>2.3866387096774195</v>
      </c>
      <c r="H57" s="16">
        <f t="shared" si="35"/>
        <v>3.0104400000000013</v>
      </c>
      <c r="I57" s="16">
        <f t="shared" si="35"/>
        <v>2.8657354838709672</v>
      </c>
      <c r="J57" s="16">
        <f t="shared" si="35"/>
        <v>3.5265225806451612</v>
      </c>
      <c r="K57" s="16">
        <f t="shared" si="35"/>
        <v>3.5325533333333334</v>
      </c>
      <c r="L57" s="16">
        <f t="shared" si="35"/>
        <v>3.3255161290322577</v>
      </c>
      <c r="M57" s="16">
        <f t="shared" si="35"/>
        <v>2.5473133333333333</v>
      </c>
      <c r="N57" s="16">
        <f t="shared" si="35"/>
        <v>2.0045096774193549</v>
      </c>
    </row>
    <row r="58" spans="2:14" ht="15.75" thickBot="1" x14ac:dyDescent="0.3">
      <c r="B58" s="13" t="s">
        <v>1578</v>
      </c>
      <c r="C58" s="17">
        <f>+$U$14</f>
        <v>0.50112741935483873</v>
      </c>
      <c r="D58" s="17">
        <f t="shared" ref="D58:N58" si="36">+$U$14</f>
        <v>0.50112741935483873</v>
      </c>
      <c r="E58" s="17">
        <f t="shared" si="36"/>
        <v>0.50112741935483873</v>
      </c>
      <c r="F58" s="17">
        <f t="shared" si="36"/>
        <v>0.50112741935483873</v>
      </c>
      <c r="G58" s="17">
        <f t="shared" si="36"/>
        <v>0.50112741935483873</v>
      </c>
      <c r="H58" s="17">
        <f t="shared" si="36"/>
        <v>0.50112741935483873</v>
      </c>
      <c r="I58" s="17">
        <f t="shared" si="36"/>
        <v>0.50112741935483873</v>
      </c>
      <c r="J58" s="17">
        <f t="shared" si="36"/>
        <v>0.50112741935483873</v>
      </c>
      <c r="K58" s="17">
        <f t="shared" si="36"/>
        <v>0.50112741935483873</v>
      </c>
      <c r="L58" s="17">
        <f t="shared" si="36"/>
        <v>0.50112741935483873</v>
      </c>
      <c r="M58" s="17">
        <f t="shared" si="36"/>
        <v>0.50112741935483873</v>
      </c>
      <c r="N58" s="17">
        <f t="shared" si="36"/>
        <v>0.50112741935483873</v>
      </c>
    </row>
    <row r="59" spans="2:14" ht="15.75" thickBot="1" x14ac:dyDescent="0.3">
      <c r="B59" s="13" t="s">
        <v>1579</v>
      </c>
      <c r="C59" s="16">
        <f>+C57-C58</f>
        <v>1.6437887096774193</v>
      </c>
      <c r="D59" s="16">
        <f t="shared" ref="D59:M59" si="37">+D57-D58</f>
        <v>1.9988832949308755</v>
      </c>
      <c r="E59" s="16">
        <f t="shared" si="37"/>
        <v>1.8634145161290321</v>
      </c>
      <c r="F59" s="16">
        <f t="shared" si="37"/>
        <v>2.1694359139784947</v>
      </c>
      <c r="G59" s="16">
        <f t="shared" si="37"/>
        <v>1.8855112903225808</v>
      </c>
      <c r="H59" s="16">
        <f t="shared" si="37"/>
        <v>2.5093125806451626</v>
      </c>
      <c r="I59" s="16">
        <f t="shared" si="37"/>
        <v>2.3646080645161285</v>
      </c>
      <c r="J59" s="16">
        <f t="shared" si="37"/>
        <v>3.0253951612903225</v>
      </c>
      <c r="K59" s="16">
        <f t="shared" si="37"/>
        <v>3.0314259139784947</v>
      </c>
      <c r="L59" s="16">
        <f t="shared" si="37"/>
        <v>2.824388709677419</v>
      </c>
      <c r="M59" s="16">
        <f t="shared" si="37"/>
        <v>2.0461859139784946</v>
      </c>
      <c r="N59" s="16">
        <f>+N57-N58</f>
        <v>1.5033822580645162</v>
      </c>
    </row>
  </sheetData>
  <sheetProtection algorithmName="SHA-512" hashValue="bW+ihqNIlTE938/jxmZx9iL6X5ytii1yfceNBp3IteDHt0fqVUgsIxJgb5x+zkU3usSry6qIAUOWg5PVs0Hq1w==" saltValue="MAYlYeIVhwAYowqeE+psHQ==" spinCount="100000" sheet="1" objects="1" scenarios="1"/>
  <mergeCells count="14">
    <mergeCell ref="B1:B2"/>
    <mergeCell ref="C1:N1"/>
    <mergeCell ref="T2:T3"/>
    <mergeCell ref="B16:N16"/>
    <mergeCell ref="B44:N44"/>
    <mergeCell ref="B48:N48"/>
    <mergeCell ref="B52:N52"/>
    <mergeCell ref="B56:N56"/>
    <mergeCell ref="B20:N20"/>
    <mergeCell ref="B24:N24"/>
    <mergeCell ref="B28:N28"/>
    <mergeCell ref="B32:N32"/>
    <mergeCell ref="B36:N36"/>
    <mergeCell ref="B40:N4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2D139-7A1E-42BD-9896-4554085A316E}">
  <dimension ref="A1:V28"/>
  <sheetViews>
    <sheetView topLeftCell="N1" workbookViewId="0">
      <selection activeCell="N1" sqref="A1:XFD1048576"/>
    </sheetView>
  </sheetViews>
  <sheetFormatPr baseColWidth="10" defaultColWidth="11.42578125" defaultRowHeight="15" x14ac:dyDescent="0.25"/>
  <cols>
    <col min="1" max="1" width="6.85546875" style="28" bestFit="1" customWidth="1"/>
    <col min="2" max="13" width="8.85546875" bestFit="1" customWidth="1"/>
    <col min="14" max="14" width="12.5703125" bestFit="1" customWidth="1"/>
    <col min="16" max="16" width="14.7109375" bestFit="1" customWidth="1"/>
    <col min="17" max="17" width="17.7109375" customWidth="1"/>
    <col min="18" max="18" width="15.7109375" customWidth="1"/>
    <col min="19" max="19" width="13.42578125" bestFit="1" customWidth="1"/>
    <col min="21" max="21" width="15.7109375" customWidth="1"/>
    <col min="22" max="22" width="13.28515625" customWidth="1"/>
  </cols>
  <sheetData>
    <row r="1" spans="1:17" ht="36" customHeight="1" x14ac:dyDescent="0.25">
      <c r="A1" s="24" t="s">
        <v>1576</v>
      </c>
      <c r="B1" s="24" t="s">
        <v>1531</v>
      </c>
      <c r="C1" s="24" t="s">
        <v>1532</v>
      </c>
      <c r="D1" s="24" t="s">
        <v>1533</v>
      </c>
      <c r="E1" s="24" t="s">
        <v>1534</v>
      </c>
      <c r="F1" s="24" t="s">
        <v>1535</v>
      </c>
      <c r="G1" s="24" t="s">
        <v>1536</v>
      </c>
      <c r="H1" s="24" t="s">
        <v>1537</v>
      </c>
      <c r="I1" s="24" t="s">
        <v>1538</v>
      </c>
      <c r="J1" s="24" t="s">
        <v>1539</v>
      </c>
      <c r="K1" s="24" t="s">
        <v>1540</v>
      </c>
      <c r="L1" s="24" t="s">
        <v>1541</v>
      </c>
      <c r="M1" s="24" t="s">
        <v>1542</v>
      </c>
      <c r="P1" s="370" t="s">
        <v>1529</v>
      </c>
      <c r="Q1" s="31" t="s">
        <v>1530</v>
      </c>
    </row>
    <row r="2" spans="1:17" x14ac:dyDescent="0.25">
      <c r="A2" s="374" t="s">
        <v>1548</v>
      </c>
      <c r="B2" s="375"/>
      <c r="C2" s="375"/>
      <c r="D2" s="375"/>
      <c r="E2" s="375"/>
      <c r="F2" s="375"/>
      <c r="G2" s="375"/>
      <c r="H2" s="375"/>
      <c r="I2" s="375"/>
      <c r="J2" s="375"/>
      <c r="K2" s="375"/>
      <c r="L2" s="375"/>
      <c r="M2" s="376"/>
      <c r="P2" s="370"/>
      <c r="Q2" s="1" t="s">
        <v>1531</v>
      </c>
    </row>
    <row r="3" spans="1:17" x14ac:dyDescent="0.25">
      <c r="A3" s="24" t="s">
        <v>1579</v>
      </c>
      <c r="B3" s="25">
        <v>1.3304838709677421E-3</v>
      </c>
      <c r="C3" s="25">
        <v>1.3304838709677421E-3</v>
      </c>
      <c r="D3" s="25">
        <v>1.3304838709677421E-3</v>
      </c>
      <c r="E3" s="25">
        <v>3.3550000000000003E-3</v>
      </c>
      <c r="F3" s="25">
        <v>7.0466129032258074E-3</v>
      </c>
      <c r="G3" s="25">
        <v>1.2961666666666665E-2</v>
      </c>
      <c r="H3" s="25">
        <v>5.02725806451613E-3</v>
      </c>
      <c r="I3" s="25">
        <v>5.0950000000000006E-3</v>
      </c>
      <c r="J3" s="25">
        <v>1.3304838709677421E-3</v>
      </c>
      <c r="K3" s="25">
        <v>1.3304838709677421E-3</v>
      </c>
      <c r="L3" s="25">
        <v>1.1316666666666667E-3</v>
      </c>
      <c r="M3" s="25">
        <v>1.3304838709677421E-3</v>
      </c>
      <c r="N3" s="30">
        <f>MAX(B3:M3)</f>
        <v>1.2961666666666665E-2</v>
      </c>
      <c r="P3" s="5" t="s">
        <v>1548</v>
      </c>
      <c r="Q3" s="29">
        <f>+N3</f>
        <v>1.2961666666666665E-2</v>
      </c>
    </row>
    <row r="4" spans="1:17" x14ac:dyDescent="0.25">
      <c r="A4" s="374" t="s">
        <v>1551</v>
      </c>
      <c r="B4" s="375"/>
      <c r="C4" s="375"/>
      <c r="D4" s="375"/>
      <c r="E4" s="375"/>
      <c r="F4" s="375"/>
      <c r="G4" s="375"/>
      <c r="H4" s="375"/>
      <c r="I4" s="375"/>
      <c r="J4" s="375"/>
      <c r="K4" s="375"/>
      <c r="L4" s="375"/>
      <c r="M4" s="376"/>
      <c r="N4" s="30"/>
      <c r="P4" s="5" t="s">
        <v>1551</v>
      </c>
      <c r="Q4" s="29">
        <f>+N5</f>
        <v>5.4761809395801331E-2</v>
      </c>
    </row>
    <row r="5" spans="1:17" x14ac:dyDescent="0.25">
      <c r="A5" s="24" t="s">
        <v>1579</v>
      </c>
      <c r="B5" s="25">
        <v>5.2483870967741948E-3</v>
      </c>
      <c r="C5" s="25">
        <v>1.5382142857142855E-2</v>
      </c>
      <c r="D5" s="25">
        <v>4.0299999999999996E-2</v>
      </c>
      <c r="E5" s="25">
        <v>6.8726666666666672E-2</v>
      </c>
      <c r="F5" s="25">
        <v>9.084193548387097E-2</v>
      </c>
      <c r="G5" s="25">
        <v>8.9063333333333314E-2</v>
      </c>
      <c r="H5" s="25">
        <v>7.8761290322580654E-2</v>
      </c>
      <c r="I5" s="25">
        <v>8.1199999999999994E-2</v>
      </c>
      <c r="J5" s="25">
        <v>6.1980000000000014E-2</v>
      </c>
      <c r="K5" s="25">
        <v>7.0054838709677422E-2</v>
      </c>
      <c r="L5" s="25">
        <v>4.4876666666666662E-2</v>
      </c>
      <c r="M5" s="25">
        <v>1.0706451612903229E-2</v>
      </c>
      <c r="N5" s="30">
        <f t="shared" ref="N5:N23" si="0">AVERAGE(B5:M5)</f>
        <v>5.4761809395801331E-2</v>
      </c>
      <c r="P5" s="5" t="s">
        <v>1553</v>
      </c>
      <c r="Q5" s="29">
        <f>+N7</f>
        <v>4.9563406298003071E-2</v>
      </c>
    </row>
    <row r="6" spans="1:17" x14ac:dyDescent="0.25">
      <c r="A6" s="374" t="s">
        <v>1553</v>
      </c>
      <c r="B6" s="375"/>
      <c r="C6" s="375"/>
      <c r="D6" s="375"/>
      <c r="E6" s="375"/>
      <c r="F6" s="375"/>
      <c r="G6" s="375"/>
      <c r="H6" s="375"/>
      <c r="I6" s="375"/>
      <c r="J6" s="375"/>
      <c r="K6" s="375"/>
      <c r="L6" s="375"/>
      <c r="M6" s="376"/>
      <c r="N6" s="30"/>
      <c r="P6" s="5" t="s">
        <v>1555</v>
      </c>
      <c r="Q6" s="29">
        <f>+N9</f>
        <v>3.9765002560163853E-2</v>
      </c>
    </row>
    <row r="7" spans="1:17" x14ac:dyDescent="0.25">
      <c r="A7" s="24" t="s">
        <v>1579</v>
      </c>
      <c r="B7" s="25">
        <v>4.7677419354838725E-3</v>
      </c>
      <c r="C7" s="25">
        <v>1.3935714285714282E-2</v>
      </c>
      <c r="D7" s="25">
        <v>3.6483870967741937E-2</v>
      </c>
      <c r="E7" s="25">
        <v>6.2193333333333344E-2</v>
      </c>
      <c r="F7" s="25">
        <v>8.2209677419354837E-2</v>
      </c>
      <c r="G7" s="25">
        <v>8.0593333333333336E-2</v>
      </c>
      <c r="H7" s="25">
        <v>7.1277419354838695E-2</v>
      </c>
      <c r="I7" s="25">
        <v>7.3477419354838702E-2</v>
      </c>
      <c r="J7" s="25">
        <v>5.6083333333333339E-2</v>
      </c>
      <c r="K7" s="25">
        <v>6.3416129032258059E-2</v>
      </c>
      <c r="L7" s="25">
        <v>4.0609999999999993E-2</v>
      </c>
      <c r="M7" s="25">
        <v>9.7129032258064501E-3</v>
      </c>
      <c r="N7" s="30">
        <f t="shared" si="0"/>
        <v>4.9563406298003071E-2</v>
      </c>
      <c r="P7" s="5" t="s">
        <v>1558</v>
      </c>
      <c r="Q7" s="29">
        <v>5.672992255504352E-2</v>
      </c>
    </row>
    <row r="8" spans="1:17" x14ac:dyDescent="0.25">
      <c r="A8" s="374" t="s">
        <v>1555</v>
      </c>
      <c r="B8" s="375"/>
      <c r="C8" s="375"/>
      <c r="D8" s="375"/>
      <c r="E8" s="375"/>
      <c r="F8" s="375"/>
      <c r="G8" s="375"/>
      <c r="H8" s="375"/>
      <c r="I8" s="375"/>
      <c r="J8" s="375"/>
      <c r="K8" s="375"/>
      <c r="L8" s="375"/>
      <c r="M8" s="376"/>
      <c r="N8" s="30"/>
      <c r="P8" s="5" t="s">
        <v>1560</v>
      </c>
      <c r="Q8" s="29">
        <f>+N13</f>
        <v>4.4590934459805422E-2</v>
      </c>
    </row>
    <row r="9" spans="1:17" x14ac:dyDescent="0.25">
      <c r="A9" s="24" t="s">
        <v>1579</v>
      </c>
      <c r="B9" s="25">
        <v>3.4354838709677428E-3</v>
      </c>
      <c r="C9" s="25">
        <v>8.2714285714285719E-3</v>
      </c>
      <c r="D9" s="25">
        <v>3.6129032258064513E-2</v>
      </c>
      <c r="E9" s="25">
        <v>4.9456666666666677E-2</v>
      </c>
      <c r="F9" s="25">
        <v>6.014838709677419E-2</v>
      </c>
      <c r="G9" s="25">
        <v>5.1489999999999987E-2</v>
      </c>
      <c r="H9" s="25">
        <v>5.3870967741935491E-2</v>
      </c>
      <c r="I9" s="25">
        <v>5.8293548387096786E-2</v>
      </c>
      <c r="J9" s="25">
        <v>4.6113333333333333E-2</v>
      </c>
      <c r="K9" s="25">
        <v>6.0932258064516139E-2</v>
      </c>
      <c r="L9" s="25">
        <v>3.7606666666666663E-2</v>
      </c>
      <c r="M9" s="25">
        <v>1.1432258064516131E-2</v>
      </c>
      <c r="N9" s="30">
        <f t="shared" si="0"/>
        <v>3.9765002560163853E-2</v>
      </c>
      <c r="P9" s="5" t="s">
        <v>1562</v>
      </c>
      <c r="Q9" s="29">
        <f>+N15</f>
        <v>0.27314375256016382</v>
      </c>
    </row>
    <row r="10" spans="1:17" x14ac:dyDescent="0.25">
      <c r="A10" s="374" t="s">
        <v>1558</v>
      </c>
      <c r="B10" s="375"/>
      <c r="C10" s="375"/>
      <c r="D10" s="375"/>
      <c r="E10" s="375"/>
      <c r="F10" s="375"/>
      <c r="G10" s="375"/>
      <c r="H10" s="375"/>
      <c r="I10" s="375"/>
      <c r="J10" s="375"/>
      <c r="K10" s="375"/>
      <c r="L10" s="375"/>
      <c r="M10" s="376"/>
      <c r="N10" s="30"/>
      <c r="P10" s="5" t="s">
        <v>1564</v>
      </c>
      <c r="Q10" s="29">
        <f>+N17</f>
        <v>0.40329614695340504</v>
      </c>
    </row>
    <row r="11" spans="1:17" x14ac:dyDescent="0.25">
      <c r="A11" s="24" t="s">
        <v>1579</v>
      </c>
      <c r="B11" s="25">
        <v>5.4483870967741935E-3</v>
      </c>
      <c r="C11" s="25">
        <v>1.4289285714285716E-2</v>
      </c>
      <c r="D11" s="25">
        <v>4.5641935483870973E-2</v>
      </c>
      <c r="E11" s="25">
        <v>7.0896666666666663E-2</v>
      </c>
      <c r="F11" s="25">
        <v>9.0761290322580609E-2</v>
      </c>
      <c r="G11" s="25">
        <v>8.4716666666666648E-2</v>
      </c>
      <c r="H11" s="25">
        <v>7.9667741935483857E-2</v>
      </c>
      <c r="I11" s="25">
        <v>8.3703225806451606E-2</v>
      </c>
      <c r="J11" s="25">
        <v>6.4820000000000003E-2</v>
      </c>
      <c r="K11" s="25">
        <v>7.8287096774193557E-2</v>
      </c>
      <c r="L11" s="25">
        <v>4.9329999999999992E-2</v>
      </c>
      <c r="M11" s="25">
        <v>1.3196774193548387E-2</v>
      </c>
      <c r="N11" s="30">
        <f t="shared" si="0"/>
        <v>5.672992255504352E-2</v>
      </c>
      <c r="P11" s="5" t="s">
        <v>1566</v>
      </c>
      <c r="Q11" s="29">
        <f>+N19</f>
        <v>0.41451056323604712</v>
      </c>
    </row>
    <row r="12" spans="1:17" x14ac:dyDescent="0.25">
      <c r="A12" s="374" t="s">
        <v>1560</v>
      </c>
      <c r="B12" s="375"/>
      <c r="C12" s="375"/>
      <c r="D12" s="375"/>
      <c r="E12" s="375"/>
      <c r="F12" s="375"/>
      <c r="G12" s="375"/>
      <c r="H12" s="375"/>
      <c r="I12" s="375"/>
      <c r="J12" s="375"/>
      <c r="K12" s="375"/>
      <c r="L12" s="375"/>
      <c r="M12" s="376"/>
      <c r="N12" s="30"/>
      <c r="P12" s="5" t="s">
        <v>1569</v>
      </c>
      <c r="Q12" s="29">
        <f>+N21</f>
        <v>0.44227446940604204</v>
      </c>
    </row>
    <row r="13" spans="1:17" x14ac:dyDescent="0.25">
      <c r="A13" s="24" t="s">
        <v>1579</v>
      </c>
      <c r="B13" s="25">
        <v>4.3258064516129039E-3</v>
      </c>
      <c r="C13" s="25">
        <v>1.2571428571428574E-2</v>
      </c>
      <c r="D13" s="25">
        <v>3.283870967741935E-2</v>
      </c>
      <c r="E13" s="25">
        <v>5.5940000000000011E-2</v>
      </c>
      <c r="F13" s="25">
        <v>7.3935483870967753E-2</v>
      </c>
      <c r="G13" s="25">
        <v>7.2486666666666658E-2</v>
      </c>
      <c r="H13" s="25">
        <v>6.4109677419354846E-2</v>
      </c>
      <c r="I13" s="25">
        <v>6.6087096774193541E-2</v>
      </c>
      <c r="J13" s="25">
        <v>5.0443333333333347E-2</v>
      </c>
      <c r="K13" s="25">
        <v>5.7032258064516124E-2</v>
      </c>
      <c r="L13" s="25">
        <v>3.6543333333333337E-2</v>
      </c>
      <c r="M13" s="25">
        <v>8.7774193548387121E-3</v>
      </c>
      <c r="N13" s="30">
        <f t="shared" si="0"/>
        <v>4.4590934459805422E-2</v>
      </c>
      <c r="P13" s="5" t="s">
        <v>1572</v>
      </c>
      <c r="Q13" s="21">
        <f>+N23</f>
        <v>2.2389384466205842</v>
      </c>
    </row>
    <row r="14" spans="1:17" x14ac:dyDescent="0.25">
      <c r="A14" s="374" t="s">
        <v>1562</v>
      </c>
      <c r="B14" s="375"/>
      <c r="C14" s="375"/>
      <c r="D14" s="375"/>
      <c r="E14" s="375"/>
      <c r="F14" s="375"/>
      <c r="G14" s="375"/>
      <c r="H14" s="375"/>
      <c r="I14" s="375"/>
      <c r="J14" s="375"/>
      <c r="K14" s="375"/>
      <c r="L14" s="375"/>
      <c r="M14" s="376"/>
      <c r="N14" s="30"/>
    </row>
    <row r="15" spans="1:17" x14ac:dyDescent="0.25">
      <c r="A15" s="24" t="s">
        <v>1579</v>
      </c>
      <c r="B15" s="25">
        <v>1.1880645161290324E-2</v>
      </c>
      <c r="C15" s="25">
        <v>4.2646428571428585E-2</v>
      </c>
      <c r="D15" s="25">
        <v>0.18125806451612905</v>
      </c>
      <c r="E15" s="25">
        <v>0.34911000000000009</v>
      </c>
      <c r="F15" s="25">
        <v>0.48078709677419357</v>
      </c>
      <c r="G15" s="25">
        <v>0.47277999999999992</v>
      </c>
      <c r="H15" s="25">
        <v>0.40792258064516129</v>
      </c>
      <c r="I15" s="25">
        <v>0.42498064516129036</v>
      </c>
      <c r="J15" s="25">
        <v>0.30861333333333341</v>
      </c>
      <c r="K15" s="25">
        <v>0.36019354838709688</v>
      </c>
      <c r="L15" s="25">
        <v>0.20733333333333326</v>
      </c>
      <c r="M15" s="25">
        <v>3.0219354838709685E-2</v>
      </c>
      <c r="N15" s="30">
        <f t="shared" si="0"/>
        <v>0.27314375256016382</v>
      </c>
    </row>
    <row r="16" spans="1:17" x14ac:dyDescent="0.25">
      <c r="A16" s="374" t="s">
        <v>1564</v>
      </c>
      <c r="B16" s="375"/>
      <c r="C16" s="375"/>
      <c r="D16" s="375"/>
      <c r="E16" s="375"/>
      <c r="F16" s="375"/>
      <c r="G16" s="375"/>
      <c r="H16" s="375"/>
      <c r="I16" s="375"/>
      <c r="J16" s="375"/>
      <c r="K16" s="375"/>
      <c r="L16" s="375"/>
      <c r="M16" s="376"/>
      <c r="N16" s="30"/>
    </row>
    <row r="17" spans="1:22" ht="29.25" customHeight="1" x14ac:dyDescent="0.25">
      <c r="A17" s="24" t="s">
        <v>1579</v>
      </c>
      <c r="B17" s="25">
        <v>0.375</v>
      </c>
      <c r="C17" s="25">
        <v>0.375</v>
      </c>
      <c r="D17" s="25">
        <v>0.38278709677419354</v>
      </c>
      <c r="E17" s="25">
        <v>0.4117333333333334</v>
      </c>
      <c r="F17" s="25">
        <v>0.4390064516129033</v>
      </c>
      <c r="G17" s="25">
        <v>0.4389900000000001</v>
      </c>
      <c r="H17" s="25">
        <v>0.42199032258064495</v>
      </c>
      <c r="I17" s="25">
        <v>0.42547741935483874</v>
      </c>
      <c r="J17" s="25">
        <v>0.39689333333333332</v>
      </c>
      <c r="K17" s="25">
        <v>0.4090096774193549</v>
      </c>
      <c r="L17" s="25">
        <v>0.38864999999999994</v>
      </c>
      <c r="M17" s="25">
        <v>0.37501612903225801</v>
      </c>
      <c r="N17" s="30">
        <f t="shared" si="0"/>
        <v>0.40329614695340504</v>
      </c>
      <c r="P17" s="26" t="s">
        <v>1546</v>
      </c>
      <c r="Q17" s="26" t="s">
        <v>1580</v>
      </c>
      <c r="R17" s="26" t="s">
        <v>1581</v>
      </c>
      <c r="S17" s="26" t="s">
        <v>1582</v>
      </c>
      <c r="T17" s="26" t="s">
        <v>1583</v>
      </c>
      <c r="U17" s="26" t="s">
        <v>1584</v>
      </c>
      <c r="V17" s="26" t="s">
        <v>1585</v>
      </c>
    </row>
    <row r="18" spans="1:22" x14ac:dyDescent="0.25">
      <c r="A18" s="374" t="s">
        <v>1566</v>
      </c>
      <c r="B18" s="375"/>
      <c r="C18" s="375"/>
      <c r="D18" s="375"/>
      <c r="E18" s="375"/>
      <c r="F18" s="375"/>
      <c r="G18" s="375"/>
      <c r="H18" s="375"/>
      <c r="I18" s="375"/>
      <c r="J18" s="375"/>
      <c r="K18" s="375"/>
      <c r="L18" s="375"/>
      <c r="M18" s="376"/>
      <c r="N18" s="30"/>
      <c r="P18" s="19" t="s">
        <v>1548</v>
      </c>
      <c r="Q18" s="27">
        <f>+Q3</f>
        <v>1.2961666666666665E-2</v>
      </c>
      <c r="R18" s="27">
        <f>+Q18*1000</f>
        <v>12.961666666666664</v>
      </c>
      <c r="S18" s="32">
        <f>+Caudales!U4</f>
        <v>5.0000000000000004E-6</v>
      </c>
      <c r="T18" s="27">
        <f>+S18*1000</f>
        <v>5.0000000000000001E-3</v>
      </c>
      <c r="U18" s="27">
        <f>+Q18-S18</f>
        <v>1.2956666666666665E-2</v>
      </c>
      <c r="V18" s="27">
        <f>+R18-T18</f>
        <v>12.956666666666663</v>
      </c>
    </row>
    <row r="19" spans="1:22" x14ac:dyDescent="0.25">
      <c r="A19" s="24" t="s">
        <v>1579</v>
      </c>
      <c r="B19" s="25">
        <v>0.37892903225806451</v>
      </c>
      <c r="C19" s="25">
        <v>0.38461428571428558</v>
      </c>
      <c r="D19" s="25">
        <v>0.40805483870967751</v>
      </c>
      <c r="E19" s="25">
        <v>0.42425333333333337</v>
      </c>
      <c r="F19" s="25">
        <v>0.43702903225806444</v>
      </c>
      <c r="G19" s="25">
        <v>0.4315500000000001</v>
      </c>
      <c r="H19" s="25">
        <v>0.42979677419354856</v>
      </c>
      <c r="I19" s="25">
        <v>0.43306774193548392</v>
      </c>
      <c r="J19" s="25">
        <v>0.42029666666666665</v>
      </c>
      <c r="K19" s="25">
        <v>0.43122258064516117</v>
      </c>
      <c r="L19" s="25">
        <v>0.41028666666666669</v>
      </c>
      <c r="M19" s="25">
        <v>0.38502580645161288</v>
      </c>
      <c r="N19" s="30">
        <f t="shared" si="0"/>
        <v>0.41451056323604712</v>
      </c>
      <c r="P19" s="19" t="s">
        <v>1551</v>
      </c>
      <c r="Q19" s="27">
        <f t="shared" ref="Q19:Q28" si="1">+Q4</f>
        <v>5.4761809395801331E-2</v>
      </c>
      <c r="R19" s="27">
        <f t="shared" ref="R19:R28" si="2">+Q19*1000</f>
        <v>54.761809395801329</v>
      </c>
      <c r="S19" s="27">
        <f>+Caudales!U5</f>
        <v>1.7620967741935486E-3</v>
      </c>
      <c r="T19" s="27">
        <f t="shared" ref="T19:T28" si="3">+S19*1000</f>
        <v>1.7620967741935485</v>
      </c>
      <c r="U19" s="27">
        <f t="shared" ref="U19:V28" si="4">+Q19-S19</f>
        <v>5.2999712621607784E-2</v>
      </c>
      <c r="V19" s="27">
        <f t="shared" si="4"/>
        <v>52.999712621607777</v>
      </c>
    </row>
    <row r="20" spans="1:22" x14ac:dyDescent="0.25">
      <c r="A20" s="374" t="s">
        <v>1569</v>
      </c>
      <c r="B20" s="375"/>
      <c r="C20" s="375"/>
      <c r="D20" s="375"/>
      <c r="E20" s="375"/>
      <c r="F20" s="375"/>
      <c r="G20" s="375"/>
      <c r="H20" s="375"/>
      <c r="I20" s="375"/>
      <c r="J20" s="375"/>
      <c r="K20" s="375"/>
      <c r="L20" s="375"/>
      <c r="M20" s="376"/>
      <c r="N20" s="30"/>
      <c r="P20" s="19" t="s">
        <v>1553</v>
      </c>
      <c r="Q20" s="27">
        <f t="shared" si="1"/>
        <v>4.9563406298003071E-2</v>
      </c>
      <c r="R20" s="27">
        <f t="shared" si="2"/>
        <v>49.563406298003073</v>
      </c>
      <c r="S20" s="27">
        <f>+Caudales!U6</f>
        <v>1.5919354838709681E-3</v>
      </c>
      <c r="T20" s="27">
        <f t="shared" si="3"/>
        <v>1.5919354838709681</v>
      </c>
      <c r="U20" s="27">
        <f t="shared" si="4"/>
        <v>4.7971470814132104E-2</v>
      </c>
      <c r="V20" s="27">
        <f t="shared" si="4"/>
        <v>47.971470814132104</v>
      </c>
    </row>
    <row r="21" spans="1:22" x14ac:dyDescent="0.25">
      <c r="A21" s="24" t="s">
        <v>1579</v>
      </c>
      <c r="B21" s="25">
        <v>0.38131290322580635</v>
      </c>
      <c r="C21" s="25">
        <v>0.39039642857142853</v>
      </c>
      <c r="D21" s="25">
        <v>0.43300967741935481</v>
      </c>
      <c r="E21" s="25">
        <v>0.45881666666666665</v>
      </c>
      <c r="F21" s="25">
        <v>0.47928387096774216</v>
      </c>
      <c r="G21" s="25">
        <v>0.4679833333333332</v>
      </c>
      <c r="H21" s="25">
        <v>0.46755806451612891</v>
      </c>
      <c r="I21" s="25">
        <v>0.4738419354838711</v>
      </c>
      <c r="J21" s="25">
        <v>0.45247333333333339</v>
      </c>
      <c r="K21" s="25">
        <v>0.47348387096774203</v>
      </c>
      <c r="L21" s="25">
        <v>0.43634000000000006</v>
      </c>
      <c r="M21" s="25">
        <v>0.39279354838709668</v>
      </c>
      <c r="N21" s="30">
        <f t="shared" si="0"/>
        <v>0.44227446940604204</v>
      </c>
      <c r="P21" s="19" t="s">
        <v>1555</v>
      </c>
      <c r="Q21" s="27">
        <f t="shared" si="1"/>
        <v>3.9765002560163853E-2</v>
      </c>
      <c r="R21" s="27">
        <f t="shared" si="2"/>
        <v>39.76500256016385</v>
      </c>
      <c r="S21" s="27">
        <f>+Caudales!U7</f>
        <v>1.1588709677419356E-3</v>
      </c>
      <c r="T21" s="27">
        <f t="shared" si="3"/>
        <v>1.1588709677419355</v>
      </c>
      <c r="U21" s="27">
        <f t="shared" si="4"/>
        <v>3.8606131592421919E-2</v>
      </c>
      <c r="V21" s="27">
        <f t="shared" si="4"/>
        <v>38.606131592421917</v>
      </c>
    </row>
    <row r="22" spans="1:22" x14ac:dyDescent="0.25">
      <c r="A22" s="374" t="s">
        <v>1572</v>
      </c>
      <c r="B22" s="375"/>
      <c r="C22" s="375"/>
      <c r="D22" s="375"/>
      <c r="E22" s="375"/>
      <c r="F22" s="375"/>
      <c r="G22" s="375"/>
      <c r="H22" s="375"/>
      <c r="I22" s="375"/>
      <c r="J22" s="375"/>
      <c r="K22" s="375"/>
      <c r="L22" s="375"/>
      <c r="M22" s="376"/>
      <c r="N22" s="30"/>
      <c r="P22" s="19" t="s">
        <v>1558</v>
      </c>
      <c r="Q22" s="27">
        <f t="shared" si="1"/>
        <v>5.672992255504352E-2</v>
      </c>
      <c r="R22" s="27">
        <f t="shared" si="2"/>
        <v>56.729922555043522</v>
      </c>
      <c r="S22" s="27">
        <f>+Caudales!U8</f>
        <v>1.8120967741935485E-3</v>
      </c>
      <c r="T22" s="27">
        <f t="shared" si="3"/>
        <v>1.8120967741935485</v>
      </c>
      <c r="U22" s="27">
        <f t="shared" si="4"/>
        <v>5.4917825780849971E-2</v>
      </c>
      <c r="V22" s="27">
        <f t="shared" si="4"/>
        <v>54.917825780849974</v>
      </c>
    </row>
    <row r="23" spans="1:22" x14ac:dyDescent="0.25">
      <c r="A23" s="24" t="s">
        <v>1579</v>
      </c>
      <c r="B23" s="25">
        <v>1.6439161290322581</v>
      </c>
      <c r="C23" s="25">
        <v>1.9990107142857143</v>
      </c>
      <c r="D23" s="25">
        <v>1.8635419354838709</v>
      </c>
      <c r="E23" s="25">
        <v>2.1695633333333335</v>
      </c>
      <c r="F23" s="25">
        <v>1.8856387096774196</v>
      </c>
      <c r="G23" s="25">
        <v>2.5094400000000014</v>
      </c>
      <c r="H23" s="25">
        <v>2.3647354838709673</v>
      </c>
      <c r="I23" s="25">
        <v>3.0255225806451613</v>
      </c>
      <c r="J23" s="25">
        <v>3.0315533333333335</v>
      </c>
      <c r="K23" s="25">
        <v>2.8245161290322578</v>
      </c>
      <c r="L23" s="25">
        <v>2.0463133333333334</v>
      </c>
      <c r="M23" s="25">
        <v>1.503509677419355</v>
      </c>
      <c r="N23" s="30">
        <f t="shared" si="0"/>
        <v>2.2389384466205842</v>
      </c>
      <c r="P23" s="19" t="s">
        <v>1560</v>
      </c>
      <c r="Q23" s="27">
        <f t="shared" si="1"/>
        <v>4.4590934459805422E-2</v>
      </c>
      <c r="R23" s="27">
        <f t="shared" si="2"/>
        <v>44.590934459805425</v>
      </c>
      <c r="S23" s="27">
        <f>+Caudales!U9</f>
        <v>1.431451612903226E-3</v>
      </c>
      <c r="T23" s="27">
        <f t="shared" si="3"/>
        <v>1.431451612903226</v>
      </c>
      <c r="U23" s="27">
        <f t="shared" si="4"/>
        <v>4.3159482846902193E-2</v>
      </c>
      <c r="V23" s="27">
        <f t="shared" si="4"/>
        <v>43.1594828469022</v>
      </c>
    </row>
    <row r="24" spans="1:22" x14ac:dyDescent="0.25">
      <c r="P24" s="19" t="s">
        <v>1562</v>
      </c>
      <c r="Q24" s="27">
        <f t="shared" si="1"/>
        <v>0.27314375256016382</v>
      </c>
      <c r="R24" s="27">
        <f t="shared" si="2"/>
        <v>273.14375256016382</v>
      </c>
      <c r="S24" s="27">
        <f>+Caudales!U10</f>
        <v>3.9701612903225809E-3</v>
      </c>
      <c r="T24" s="27">
        <f t="shared" si="3"/>
        <v>3.9701612903225807</v>
      </c>
      <c r="U24" s="27">
        <f t="shared" si="4"/>
        <v>0.26917359126984125</v>
      </c>
      <c r="V24" s="27">
        <f t="shared" si="4"/>
        <v>269.17359126984121</v>
      </c>
    </row>
    <row r="25" spans="1:22" x14ac:dyDescent="0.25">
      <c r="P25" s="19" t="s">
        <v>1564</v>
      </c>
      <c r="Q25" s="27">
        <f t="shared" si="1"/>
        <v>0.40329614695340504</v>
      </c>
      <c r="R25" s="27">
        <f t="shared" si="2"/>
        <v>403.29614695340507</v>
      </c>
      <c r="S25" s="27">
        <f>+Caudales!U11</f>
        <v>0.125</v>
      </c>
      <c r="T25" s="27">
        <f t="shared" si="3"/>
        <v>125</v>
      </c>
      <c r="U25" s="27">
        <f t="shared" si="4"/>
        <v>0.27829614695340504</v>
      </c>
      <c r="V25" s="27">
        <f t="shared" si="4"/>
        <v>278.29614695340507</v>
      </c>
    </row>
    <row r="26" spans="1:22" x14ac:dyDescent="0.25">
      <c r="P26" s="19" t="s">
        <v>1566</v>
      </c>
      <c r="Q26" s="27">
        <f t="shared" si="1"/>
        <v>0.41451056323604712</v>
      </c>
      <c r="R26" s="27">
        <f t="shared" si="2"/>
        <v>414.51056323604712</v>
      </c>
      <c r="S26" s="27">
        <f>+Caudales!U12</f>
        <v>0.12623225806451613</v>
      </c>
      <c r="T26" s="27">
        <f t="shared" si="3"/>
        <v>126.23225806451613</v>
      </c>
      <c r="U26" s="27">
        <f t="shared" si="4"/>
        <v>0.28827830517153097</v>
      </c>
      <c r="V26" s="27">
        <f t="shared" si="4"/>
        <v>288.27830517153097</v>
      </c>
    </row>
    <row r="27" spans="1:22" x14ac:dyDescent="0.25">
      <c r="P27" s="19" t="s">
        <v>1569</v>
      </c>
      <c r="Q27" s="27">
        <f t="shared" si="1"/>
        <v>0.44227446940604204</v>
      </c>
      <c r="R27" s="27">
        <f t="shared" si="2"/>
        <v>442.27446940604204</v>
      </c>
      <c r="S27" s="27">
        <f>+Caudales!U13</f>
        <v>0.12707822580645159</v>
      </c>
      <c r="T27" s="27">
        <f t="shared" si="3"/>
        <v>127.07822580645158</v>
      </c>
      <c r="U27" s="27">
        <f t="shared" si="4"/>
        <v>0.31519624359959042</v>
      </c>
      <c r="V27" s="27">
        <f t="shared" si="4"/>
        <v>315.19624359959045</v>
      </c>
    </row>
    <row r="28" spans="1:22" x14ac:dyDescent="0.25">
      <c r="P28" s="5" t="s">
        <v>1572</v>
      </c>
      <c r="Q28" s="27">
        <f t="shared" si="1"/>
        <v>2.2389384466205842</v>
      </c>
      <c r="R28" s="27">
        <f t="shared" si="2"/>
        <v>2238.9384466205843</v>
      </c>
      <c r="S28" s="27">
        <f>+Caudales!U14</f>
        <v>0.50112741935483873</v>
      </c>
      <c r="T28" s="27">
        <f t="shared" si="3"/>
        <v>501.12741935483871</v>
      </c>
      <c r="U28" s="27">
        <f t="shared" si="4"/>
        <v>1.7378110272657454</v>
      </c>
      <c r="V28" s="27">
        <f t="shared" si="4"/>
        <v>1737.8110272657455</v>
      </c>
    </row>
  </sheetData>
  <sheetProtection algorithmName="SHA-512" hashValue="ApTc99+0AMEMycd5J6rsNODbr0fGN6+0fE3RKNSTTjjdOk2jeR7HAFH6xpFjm6zARc2JeBaaHWvJRx494sGH0A==" saltValue="8qV2uyaw33NXE6TUHLExig==" spinCount="100000" sheet="1" objects="1" scenarios="1"/>
  <mergeCells count="12">
    <mergeCell ref="A22:M22"/>
    <mergeCell ref="P1:P2"/>
    <mergeCell ref="A2:M2"/>
    <mergeCell ref="A4:M4"/>
    <mergeCell ref="A6:M6"/>
    <mergeCell ref="A8:M8"/>
    <mergeCell ref="A10:M10"/>
    <mergeCell ref="A12:M12"/>
    <mergeCell ref="A14:M14"/>
    <mergeCell ref="A16:M16"/>
    <mergeCell ref="A18:M18"/>
    <mergeCell ref="A20:M2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65BE2-EFD9-4141-8A62-F756CD8CF01E}">
  <dimension ref="A1:U545"/>
  <sheetViews>
    <sheetView topLeftCell="A521" zoomScaleNormal="100" workbookViewId="0">
      <pane xSplit="1" topLeftCell="B1" activePane="topRight" state="frozen"/>
      <selection pane="topRight" activeCell="A521" sqref="A1:XFD1048576"/>
    </sheetView>
  </sheetViews>
  <sheetFormatPr baseColWidth="10" defaultColWidth="11.42578125" defaultRowHeight="12.75" x14ac:dyDescent="0.2"/>
  <cols>
    <col min="1" max="1" width="9.140625" style="36" bestFit="1" customWidth="1"/>
    <col min="2" max="2" width="44.85546875" style="36" customWidth="1"/>
    <col min="3" max="3" width="25.7109375" style="36" bestFit="1" customWidth="1"/>
    <col min="4" max="4" width="9.140625" style="36" customWidth="1"/>
    <col min="5" max="5" width="16.140625" style="36" bestFit="1" customWidth="1"/>
    <col min="6" max="6" width="11.85546875" style="36" customWidth="1"/>
    <col min="7" max="7" width="13.7109375" style="63" customWidth="1"/>
    <col min="8" max="8" width="13.140625" style="36" customWidth="1"/>
    <col min="9" max="16384" width="11.42578125" style="36"/>
  </cols>
  <sheetData>
    <row r="1" spans="1:8" ht="25.5" x14ac:dyDescent="0.2">
      <c r="A1" s="33" t="s">
        <v>1</v>
      </c>
      <c r="B1" s="33" t="s">
        <v>2</v>
      </c>
      <c r="C1" s="33" t="s">
        <v>1586</v>
      </c>
      <c r="D1" s="33" t="s">
        <v>4</v>
      </c>
      <c r="E1" s="33" t="s">
        <v>8</v>
      </c>
      <c r="F1" s="33" t="s">
        <v>6</v>
      </c>
      <c r="G1" s="34" t="s">
        <v>44</v>
      </c>
      <c r="H1" s="35" t="s">
        <v>1587</v>
      </c>
    </row>
    <row r="2" spans="1:8" x14ac:dyDescent="0.2">
      <c r="A2" s="37">
        <v>307</v>
      </c>
      <c r="B2" s="38" t="s">
        <v>139</v>
      </c>
      <c r="C2" s="37" t="s">
        <v>140</v>
      </c>
      <c r="D2" s="37" t="s">
        <v>58</v>
      </c>
      <c r="E2" s="37" t="s">
        <v>142</v>
      </c>
      <c r="F2" s="37">
        <v>0</v>
      </c>
      <c r="G2" s="39">
        <v>1.7999999999999999E-2</v>
      </c>
      <c r="H2" s="39">
        <v>0.15585488491211091</v>
      </c>
    </row>
    <row r="3" spans="1:8" x14ac:dyDescent="0.2">
      <c r="A3" s="37">
        <v>279</v>
      </c>
      <c r="B3" s="38" t="s">
        <v>156</v>
      </c>
      <c r="C3" s="37" t="s">
        <v>157</v>
      </c>
      <c r="D3" s="37" t="s">
        <v>58</v>
      </c>
      <c r="E3" s="37" t="s">
        <v>142</v>
      </c>
      <c r="F3" s="37">
        <v>0</v>
      </c>
      <c r="G3" s="39">
        <v>6.447916666666666E-3</v>
      </c>
      <c r="H3" s="39">
        <v>0.43441291826120632</v>
      </c>
    </row>
    <row r="4" spans="1:8" x14ac:dyDescent="0.2">
      <c r="A4" s="37">
        <v>281</v>
      </c>
      <c r="B4" s="38" t="s">
        <v>159</v>
      </c>
      <c r="C4" s="37" t="s">
        <v>160</v>
      </c>
      <c r="D4" s="37" t="s">
        <v>58</v>
      </c>
      <c r="E4" s="37" t="s">
        <v>142</v>
      </c>
      <c r="F4" s="37">
        <v>0</v>
      </c>
      <c r="G4" s="39">
        <v>2.7940972222222221E-2</v>
      </c>
      <c r="H4" s="39">
        <v>0.41291986270565073</v>
      </c>
    </row>
    <row r="5" spans="1:8" x14ac:dyDescent="0.2">
      <c r="A5" s="37">
        <v>283</v>
      </c>
      <c r="B5" s="38" t="s">
        <v>161</v>
      </c>
      <c r="C5" s="37" t="s">
        <v>162</v>
      </c>
      <c r="D5" s="37" t="s">
        <v>58</v>
      </c>
      <c r="E5" s="37" t="s">
        <v>142</v>
      </c>
      <c r="F5" s="37">
        <v>0</v>
      </c>
      <c r="G5" s="39">
        <v>3.4388888888888886E-2</v>
      </c>
      <c r="H5" s="39">
        <v>0.40647194603898407</v>
      </c>
    </row>
    <row r="6" spans="1:8" x14ac:dyDescent="0.2">
      <c r="A6" s="37">
        <v>284</v>
      </c>
      <c r="B6" s="38" t="s">
        <v>164</v>
      </c>
      <c r="C6" s="37" t="s">
        <v>165</v>
      </c>
      <c r="D6" s="37" t="s">
        <v>166</v>
      </c>
      <c r="E6" s="37" t="s">
        <v>142</v>
      </c>
      <c r="F6" s="37">
        <v>0</v>
      </c>
      <c r="G6" s="39">
        <v>3.4388888888888886E-2</v>
      </c>
      <c r="H6" s="39">
        <v>0.40647194603898407</v>
      </c>
    </row>
    <row r="7" spans="1:8" x14ac:dyDescent="0.2">
      <c r="A7" s="37">
        <v>285</v>
      </c>
      <c r="B7" s="38" t="s">
        <v>168</v>
      </c>
      <c r="C7" s="37" t="s">
        <v>169</v>
      </c>
      <c r="D7" s="37" t="s">
        <v>170</v>
      </c>
      <c r="E7" s="37" t="s">
        <v>142</v>
      </c>
      <c r="F7" s="37">
        <v>0</v>
      </c>
      <c r="G7" s="39">
        <v>2.5791666666666664E-2</v>
      </c>
      <c r="H7" s="39">
        <v>0.41506916826120632</v>
      </c>
    </row>
    <row r="8" spans="1:8" x14ac:dyDescent="0.2">
      <c r="A8" s="37">
        <v>471</v>
      </c>
      <c r="B8" s="38" t="s">
        <v>156</v>
      </c>
      <c r="C8" s="37" t="s">
        <v>173</v>
      </c>
      <c r="D8" s="37" t="s">
        <v>174</v>
      </c>
      <c r="E8" s="37" t="s">
        <v>142</v>
      </c>
      <c r="F8" s="37">
        <v>0</v>
      </c>
      <c r="G8" s="39">
        <v>3.4388888888888886E-2</v>
      </c>
      <c r="H8" s="39">
        <v>0.6943192428970687</v>
      </c>
    </row>
    <row r="9" spans="1:8" x14ac:dyDescent="0.2">
      <c r="A9" s="37">
        <v>488</v>
      </c>
      <c r="B9" s="38" t="s">
        <v>175</v>
      </c>
      <c r="C9" s="37" t="s">
        <v>176</v>
      </c>
      <c r="D9" s="37" t="s">
        <v>58</v>
      </c>
      <c r="E9" s="37" t="s">
        <v>142</v>
      </c>
      <c r="F9" s="37">
        <v>0</v>
      </c>
      <c r="G9" s="39">
        <v>4.0239583333333334E-3</v>
      </c>
      <c r="H9" s="39">
        <v>0.72468417345262426</v>
      </c>
    </row>
    <row r="10" spans="1:8" x14ac:dyDescent="0.2">
      <c r="A10" s="37">
        <v>489</v>
      </c>
      <c r="B10" s="38" t="s">
        <v>175</v>
      </c>
      <c r="C10" s="37" t="s">
        <v>177</v>
      </c>
      <c r="D10" s="37" t="s">
        <v>178</v>
      </c>
      <c r="E10" s="37" t="s">
        <v>142</v>
      </c>
      <c r="F10" s="37">
        <v>0</v>
      </c>
      <c r="G10" s="39">
        <v>3.4388888888888886E-2</v>
      </c>
      <c r="H10" s="39">
        <v>0.6943192428970687</v>
      </c>
    </row>
    <row r="11" spans="1:8" x14ac:dyDescent="0.2">
      <c r="A11" s="37">
        <v>490</v>
      </c>
      <c r="B11" s="38" t="s">
        <v>180</v>
      </c>
      <c r="C11" s="37" t="s">
        <v>181</v>
      </c>
      <c r="D11" s="37" t="s">
        <v>182</v>
      </c>
      <c r="E11" s="37" t="s">
        <v>142</v>
      </c>
      <c r="F11" s="37">
        <v>0</v>
      </c>
      <c r="G11" s="39">
        <v>7.2777777777777775E-2</v>
      </c>
      <c r="H11" s="39">
        <v>0.65593035400817978</v>
      </c>
    </row>
    <row r="12" spans="1:8" x14ac:dyDescent="0.2">
      <c r="A12" s="37">
        <v>491</v>
      </c>
      <c r="B12" s="38" t="s">
        <v>184</v>
      </c>
      <c r="C12" s="37" t="s">
        <v>185</v>
      </c>
      <c r="D12" s="37" t="s">
        <v>58</v>
      </c>
      <c r="E12" s="37" t="s">
        <v>142</v>
      </c>
      <c r="F12" s="37">
        <v>0</v>
      </c>
      <c r="G12" s="39">
        <v>3.4388888888888886E-2</v>
      </c>
      <c r="H12" s="39">
        <v>0.6943192428970687</v>
      </c>
    </row>
    <row r="13" spans="1:8" x14ac:dyDescent="0.2">
      <c r="A13" s="37">
        <v>492</v>
      </c>
      <c r="B13" s="38" t="s">
        <v>156</v>
      </c>
      <c r="C13" s="37" t="s">
        <v>187</v>
      </c>
      <c r="D13" s="37" t="s">
        <v>188</v>
      </c>
      <c r="E13" s="37" t="s">
        <v>142</v>
      </c>
      <c r="F13" s="37">
        <v>0</v>
      </c>
      <c r="G13" s="39">
        <v>1.0746527777777778E-2</v>
      </c>
      <c r="H13" s="39">
        <v>0.71796160400817988</v>
      </c>
    </row>
    <row r="14" spans="1:8" x14ac:dyDescent="0.2">
      <c r="A14" s="37">
        <v>493</v>
      </c>
      <c r="B14" s="38" t="s">
        <v>189</v>
      </c>
      <c r="C14" s="37" t="s">
        <v>190</v>
      </c>
      <c r="D14" s="37" t="s">
        <v>191</v>
      </c>
      <c r="E14" s="37" t="s">
        <v>142</v>
      </c>
      <c r="F14" s="37">
        <v>0</v>
      </c>
      <c r="G14" s="39">
        <v>3.4388888888888886E-2</v>
      </c>
      <c r="H14" s="39">
        <v>0.6943192428970687</v>
      </c>
    </row>
    <row r="15" spans="1:8" x14ac:dyDescent="0.2">
      <c r="A15" s="37">
        <v>497</v>
      </c>
      <c r="B15" s="38" t="s">
        <v>192</v>
      </c>
      <c r="C15" s="37" t="s">
        <v>58</v>
      </c>
      <c r="D15" s="37" t="s">
        <v>193</v>
      </c>
      <c r="E15" s="37" t="s">
        <v>142</v>
      </c>
      <c r="F15" s="37">
        <v>0</v>
      </c>
      <c r="G15" s="39">
        <v>3.4388888888888886E-2</v>
      </c>
      <c r="H15" s="39">
        <v>0.6943192428970687</v>
      </c>
    </row>
    <row r="16" spans="1:8" ht="15.75" customHeight="1" x14ac:dyDescent="0.2">
      <c r="A16" s="37">
        <v>0</v>
      </c>
      <c r="B16" s="38" t="s">
        <v>172</v>
      </c>
      <c r="C16" s="37" t="s">
        <v>58</v>
      </c>
      <c r="D16" s="37" t="s">
        <v>58</v>
      </c>
      <c r="E16" s="37" t="s">
        <v>142</v>
      </c>
      <c r="F16" s="37">
        <v>0</v>
      </c>
      <c r="G16" s="39">
        <v>0</v>
      </c>
      <c r="H16" s="39">
        <v>0.72870813178595761</v>
      </c>
    </row>
    <row r="17" spans="1:8" x14ac:dyDescent="0.2">
      <c r="A17" s="37">
        <v>282</v>
      </c>
      <c r="B17" s="38" t="s">
        <v>161</v>
      </c>
      <c r="C17" s="37" t="s">
        <v>195</v>
      </c>
      <c r="D17" s="37" t="s">
        <v>58</v>
      </c>
      <c r="E17" s="37" t="s">
        <v>142</v>
      </c>
      <c r="F17" s="37">
        <v>7.8E-2</v>
      </c>
      <c r="G17" s="39">
        <v>7.8E-2</v>
      </c>
      <c r="H17" s="39">
        <v>0.95083074541371271</v>
      </c>
    </row>
    <row r="18" spans="1:8" x14ac:dyDescent="0.2">
      <c r="A18" s="37">
        <v>454</v>
      </c>
      <c r="B18" s="38" t="s">
        <v>161</v>
      </c>
      <c r="C18" s="37" t="s">
        <v>195</v>
      </c>
      <c r="D18" s="37" t="s">
        <v>197</v>
      </c>
      <c r="E18" s="37" t="s">
        <v>142</v>
      </c>
      <c r="F18" s="37">
        <v>7.8E-2</v>
      </c>
      <c r="G18" s="39">
        <v>7.8E-2</v>
      </c>
      <c r="H18" s="39">
        <v>0.95083074541371271</v>
      </c>
    </row>
    <row r="19" spans="1:8" x14ac:dyDescent="0.2">
      <c r="A19" s="37">
        <v>453</v>
      </c>
      <c r="B19" s="38" t="s">
        <v>198</v>
      </c>
      <c r="C19" s="37" t="s">
        <v>199</v>
      </c>
      <c r="D19" s="37" t="s">
        <v>58</v>
      </c>
      <c r="E19" s="37" t="s">
        <v>142</v>
      </c>
      <c r="F19" s="37">
        <v>2.4E-2</v>
      </c>
      <c r="G19" s="39">
        <v>2.4E-2</v>
      </c>
      <c r="H19" s="39">
        <v>2.1903586687976069</v>
      </c>
    </row>
    <row r="20" spans="1:8" x14ac:dyDescent="0.2">
      <c r="A20" s="37">
        <v>286</v>
      </c>
      <c r="B20" s="38" t="s">
        <v>200</v>
      </c>
      <c r="C20" s="37" t="s">
        <v>201</v>
      </c>
      <c r="D20" s="37" t="s">
        <v>202</v>
      </c>
      <c r="E20" s="37" t="s">
        <v>142</v>
      </c>
      <c r="F20" s="37">
        <v>1.7999999999999999E-2</v>
      </c>
      <c r="G20" s="39">
        <v>1.7999999999999999E-2</v>
      </c>
      <c r="H20" s="39">
        <v>2.7216069634343332</v>
      </c>
    </row>
    <row r="21" spans="1:8" x14ac:dyDescent="0.2">
      <c r="A21" s="37">
        <v>78</v>
      </c>
      <c r="B21" s="38" t="s">
        <v>206</v>
      </c>
      <c r="C21" s="37" t="s">
        <v>207</v>
      </c>
      <c r="D21" s="37" t="s">
        <v>208</v>
      </c>
      <c r="E21" s="37" t="s">
        <v>142</v>
      </c>
      <c r="F21" s="37">
        <v>0.31</v>
      </c>
      <c r="G21" s="39">
        <v>1.0746527777777778E-2</v>
      </c>
      <c r="H21" s="39">
        <v>2.9492804044255707</v>
      </c>
    </row>
    <row r="22" spans="1:8" x14ac:dyDescent="0.2">
      <c r="A22" s="37">
        <v>496</v>
      </c>
      <c r="B22" s="38" t="s">
        <v>209</v>
      </c>
      <c r="C22" s="37" t="s">
        <v>210</v>
      </c>
      <c r="D22" s="37" t="s">
        <v>211</v>
      </c>
      <c r="E22" s="37" t="s">
        <v>142</v>
      </c>
      <c r="F22" s="37">
        <v>0</v>
      </c>
      <c r="G22" s="39">
        <v>0.3331510416666667</v>
      </c>
      <c r="H22" s="39">
        <v>2.9364621721189534</v>
      </c>
    </row>
    <row r="23" spans="1:8" x14ac:dyDescent="0.2">
      <c r="A23" s="37">
        <v>452</v>
      </c>
      <c r="B23" s="38" t="s">
        <v>144</v>
      </c>
      <c r="C23" s="37" t="s">
        <v>145</v>
      </c>
      <c r="D23" s="37" t="s">
        <v>58</v>
      </c>
      <c r="E23" s="37" t="s">
        <v>142</v>
      </c>
      <c r="F23" s="37">
        <v>2.4E-2</v>
      </c>
      <c r="G23" s="39">
        <v>2.4E-2</v>
      </c>
      <c r="H23" s="39">
        <v>0.49334338198817707</v>
      </c>
    </row>
    <row r="24" spans="1:8" x14ac:dyDescent="0.2">
      <c r="A24" s="37">
        <v>455</v>
      </c>
      <c r="B24" s="38" t="s">
        <v>148</v>
      </c>
      <c r="C24" s="37" t="s">
        <v>149</v>
      </c>
      <c r="D24" s="37" t="s">
        <v>150</v>
      </c>
      <c r="E24" s="37" t="s">
        <v>142</v>
      </c>
      <c r="F24" s="37">
        <v>6.3E-2</v>
      </c>
      <c r="G24" s="39">
        <v>6.3E-2</v>
      </c>
      <c r="H24" s="39">
        <v>0.45434338198817709</v>
      </c>
    </row>
    <row r="25" spans="1:8" x14ac:dyDescent="0.2">
      <c r="A25" s="37">
        <v>79</v>
      </c>
      <c r="B25" s="38" t="s">
        <v>213</v>
      </c>
      <c r="C25" s="37" t="s">
        <v>214</v>
      </c>
      <c r="D25" s="37" t="s">
        <v>215</v>
      </c>
      <c r="E25" s="37" t="s">
        <v>142</v>
      </c>
      <c r="F25" s="37">
        <v>0</v>
      </c>
      <c r="G25" s="39">
        <v>0.71504513888888899</v>
      </c>
      <c r="H25" s="39">
        <v>3.683440324773934</v>
      </c>
    </row>
    <row r="26" spans="1:8" x14ac:dyDescent="0.2">
      <c r="A26" s="37">
        <v>74</v>
      </c>
      <c r="B26" s="38" t="s">
        <v>217</v>
      </c>
      <c r="C26" s="37" t="s">
        <v>207</v>
      </c>
      <c r="D26" s="37" t="s">
        <v>208</v>
      </c>
      <c r="E26" s="37" t="s">
        <v>142</v>
      </c>
      <c r="F26" s="37">
        <v>0.32</v>
      </c>
      <c r="G26" s="39">
        <v>0.32</v>
      </c>
      <c r="H26" s="39">
        <v>4.4077846330359289</v>
      </c>
    </row>
    <row r="27" spans="1:8" x14ac:dyDescent="0.2">
      <c r="A27" s="37">
        <v>75</v>
      </c>
      <c r="B27" s="38" t="s">
        <v>219</v>
      </c>
      <c r="C27" s="37" t="s">
        <v>207</v>
      </c>
      <c r="D27" s="37" t="s">
        <v>208</v>
      </c>
      <c r="E27" s="37" t="s">
        <v>142</v>
      </c>
      <c r="F27" s="37">
        <v>0.32</v>
      </c>
      <c r="G27" s="39">
        <v>0.32</v>
      </c>
      <c r="H27" s="39">
        <v>4.4077846330359289</v>
      </c>
    </row>
    <row r="28" spans="1:8" x14ac:dyDescent="0.2">
      <c r="A28" s="37">
        <v>77</v>
      </c>
      <c r="B28" s="38" t="s">
        <v>222</v>
      </c>
      <c r="C28" s="37" t="s">
        <v>207</v>
      </c>
      <c r="D28" s="37" t="s">
        <v>208</v>
      </c>
      <c r="E28" s="37" t="s">
        <v>142</v>
      </c>
      <c r="F28" s="37">
        <v>0.32</v>
      </c>
      <c r="G28" s="39">
        <v>0.32</v>
      </c>
      <c r="H28" s="39">
        <v>4.4077846330359289</v>
      </c>
    </row>
    <row r="29" spans="1:8" x14ac:dyDescent="0.2">
      <c r="A29" s="37">
        <v>87</v>
      </c>
      <c r="B29" s="38" t="s">
        <v>224</v>
      </c>
      <c r="C29" s="37" t="s">
        <v>207</v>
      </c>
      <c r="D29" s="37" t="s">
        <v>208</v>
      </c>
      <c r="E29" s="37" t="s">
        <v>142</v>
      </c>
      <c r="F29" s="37">
        <v>0</v>
      </c>
      <c r="G29" s="39">
        <v>0.32149305555555563</v>
      </c>
      <c r="H29" s="39">
        <v>5.0420500190102517</v>
      </c>
    </row>
    <row r="30" spans="1:8" x14ac:dyDescent="0.2">
      <c r="A30" s="37">
        <v>98</v>
      </c>
      <c r="B30" s="38" t="s">
        <v>226</v>
      </c>
      <c r="C30" s="37" t="s">
        <v>227</v>
      </c>
      <c r="D30" s="37" t="s">
        <v>228</v>
      </c>
      <c r="E30" s="37" t="s">
        <v>142</v>
      </c>
      <c r="F30" s="37">
        <v>0</v>
      </c>
      <c r="G30" s="39">
        <v>0.21611979166666667</v>
      </c>
      <c r="H30" s="39">
        <v>5.1474232828991413</v>
      </c>
    </row>
    <row r="31" spans="1:8" x14ac:dyDescent="0.2">
      <c r="A31" s="37">
        <v>108</v>
      </c>
      <c r="B31" s="38" t="s">
        <v>229</v>
      </c>
      <c r="C31" s="37" t="s">
        <v>230</v>
      </c>
      <c r="D31" s="37" t="s">
        <v>231</v>
      </c>
      <c r="E31" s="37" t="s">
        <v>142</v>
      </c>
      <c r="F31" s="37">
        <v>0</v>
      </c>
      <c r="G31" s="39">
        <v>0</v>
      </c>
      <c r="H31" s="39">
        <v>5.3635430745658077</v>
      </c>
    </row>
    <row r="32" spans="1:8" x14ac:dyDescent="0.2">
      <c r="A32" s="37">
        <v>112</v>
      </c>
      <c r="B32" s="38" t="s">
        <v>232</v>
      </c>
      <c r="C32" s="37" t="s">
        <v>233</v>
      </c>
      <c r="D32" s="37" t="s">
        <v>58</v>
      </c>
      <c r="E32" s="37" t="s">
        <v>142</v>
      </c>
      <c r="F32" s="37">
        <v>0</v>
      </c>
      <c r="G32" s="39">
        <v>1.7194444444444443E-2</v>
      </c>
      <c r="H32" s="39">
        <v>5.346348630121363</v>
      </c>
    </row>
    <row r="33" spans="1:8" x14ac:dyDescent="0.2">
      <c r="A33" s="37">
        <v>80</v>
      </c>
      <c r="B33" s="38" t="s">
        <v>118</v>
      </c>
      <c r="C33" s="37" t="s">
        <v>119</v>
      </c>
      <c r="D33" s="37" t="s">
        <v>120</v>
      </c>
      <c r="E33" s="37" t="s">
        <v>142</v>
      </c>
      <c r="F33" s="37">
        <v>0</v>
      </c>
      <c r="G33" s="39">
        <v>0.21611979166666667</v>
      </c>
      <c r="H33" s="39">
        <v>0.41738458140430684</v>
      </c>
    </row>
    <row r="34" spans="1:8" x14ac:dyDescent="0.2">
      <c r="A34" s="37">
        <v>81</v>
      </c>
      <c r="B34" s="38" t="s">
        <v>118</v>
      </c>
      <c r="C34" s="37" t="s">
        <v>152</v>
      </c>
      <c r="D34" s="37" t="s">
        <v>120</v>
      </c>
      <c r="E34" s="37" t="s">
        <v>142</v>
      </c>
      <c r="F34" s="37">
        <v>0</v>
      </c>
      <c r="G34" s="39">
        <v>0.21611979166666667</v>
      </c>
      <c r="H34" s="39">
        <v>0.79143266148074698</v>
      </c>
    </row>
    <row r="35" spans="1:8" x14ac:dyDescent="0.2">
      <c r="A35" s="37">
        <v>99</v>
      </c>
      <c r="B35" s="38" t="s">
        <v>154</v>
      </c>
      <c r="C35" s="37" t="s">
        <v>155</v>
      </c>
      <c r="D35" s="37" t="s">
        <v>58</v>
      </c>
      <c r="E35" s="37" t="s">
        <v>142</v>
      </c>
      <c r="F35" s="37">
        <v>0</v>
      </c>
      <c r="G35" s="39">
        <v>0.1</v>
      </c>
      <c r="H35" s="39">
        <v>1.2227800801057647</v>
      </c>
    </row>
    <row r="36" spans="1:8" x14ac:dyDescent="0.2">
      <c r="A36" s="37">
        <v>223</v>
      </c>
      <c r="B36" s="38" t="s">
        <v>234</v>
      </c>
      <c r="C36" s="37" t="s">
        <v>235</v>
      </c>
      <c r="D36" s="37" t="s">
        <v>236</v>
      </c>
      <c r="E36" s="37" t="s">
        <v>142</v>
      </c>
      <c r="F36" s="37">
        <v>0.63800000000000001</v>
      </c>
      <c r="G36" s="39">
        <v>0.63653819444444448</v>
      </c>
      <c r="H36" s="39">
        <v>12.320156968662916</v>
      </c>
    </row>
    <row r="37" spans="1:8" x14ac:dyDescent="0.2">
      <c r="A37" s="37">
        <v>337</v>
      </c>
      <c r="B37" s="38" t="s">
        <v>239</v>
      </c>
      <c r="C37" s="37" t="s">
        <v>240</v>
      </c>
      <c r="D37" s="37" t="s">
        <v>236</v>
      </c>
      <c r="E37" s="37" t="s">
        <v>142</v>
      </c>
      <c r="F37" s="37">
        <v>0.59399999999999997</v>
      </c>
      <c r="G37" s="39">
        <v>0.59399999999999997</v>
      </c>
      <c r="H37" s="39">
        <v>12.362695163107361</v>
      </c>
    </row>
    <row r="38" spans="1:8" ht="17.25" customHeight="1" x14ac:dyDescent="0.2">
      <c r="A38" s="37">
        <v>369</v>
      </c>
      <c r="B38" s="38" t="s">
        <v>242</v>
      </c>
      <c r="C38" s="37" t="s">
        <v>243</v>
      </c>
      <c r="D38" s="37" t="s">
        <v>58</v>
      </c>
      <c r="E38" s="37" t="s">
        <v>142</v>
      </c>
      <c r="F38" s="37">
        <v>0.34699999999999998</v>
      </c>
      <c r="G38" s="39">
        <v>9.2916666666666651E-3</v>
      </c>
      <c r="H38" s="39">
        <v>12.947403496440694</v>
      </c>
    </row>
    <row r="39" spans="1:8" x14ac:dyDescent="0.2">
      <c r="A39" s="37">
        <v>307</v>
      </c>
      <c r="B39" s="38" t="s">
        <v>139</v>
      </c>
      <c r="C39" s="37" t="s">
        <v>140</v>
      </c>
      <c r="D39" s="37" t="s">
        <v>58</v>
      </c>
      <c r="E39" s="37" t="s">
        <v>142</v>
      </c>
      <c r="F39" s="37">
        <v>0</v>
      </c>
      <c r="G39" s="39">
        <v>1.7999999999999999E-2</v>
      </c>
      <c r="H39" s="39">
        <v>0.15585488491211091</v>
      </c>
    </row>
    <row r="40" spans="1:8" ht="25.5" x14ac:dyDescent="0.2">
      <c r="A40" s="33" t="s">
        <v>1</v>
      </c>
      <c r="B40" s="33" t="s">
        <v>2</v>
      </c>
      <c r="C40" s="33" t="s">
        <v>1586</v>
      </c>
      <c r="D40" s="33" t="s">
        <v>4</v>
      </c>
      <c r="E40" s="33" t="s">
        <v>8</v>
      </c>
      <c r="F40" s="33" t="s">
        <v>6</v>
      </c>
      <c r="G40" s="34" t="s">
        <v>44</v>
      </c>
      <c r="H40" s="35" t="s">
        <v>1587</v>
      </c>
    </row>
    <row r="41" spans="1:8" x14ac:dyDescent="0.2">
      <c r="A41" s="44">
        <v>70</v>
      </c>
      <c r="B41" s="44" t="s">
        <v>83</v>
      </c>
      <c r="C41" s="44" t="s">
        <v>80</v>
      </c>
      <c r="D41" s="44" t="s">
        <v>81</v>
      </c>
      <c r="E41" s="44" t="s">
        <v>53</v>
      </c>
      <c r="F41" s="44">
        <v>0.32600000000000001</v>
      </c>
      <c r="G41" s="46">
        <v>0.32600000000000001</v>
      </c>
      <c r="H41" s="46">
        <v>8.3151690725934237</v>
      </c>
    </row>
    <row r="42" spans="1:8" x14ac:dyDescent="0.2">
      <c r="A42" s="44">
        <v>72</v>
      </c>
      <c r="B42" s="44" t="s">
        <v>110</v>
      </c>
      <c r="C42" s="44" t="s">
        <v>111</v>
      </c>
      <c r="D42" s="44" t="s">
        <v>112</v>
      </c>
      <c r="E42" s="44" t="s">
        <v>53</v>
      </c>
      <c r="F42" s="44">
        <v>0</v>
      </c>
      <c r="G42" s="46">
        <v>0.36074652777777783</v>
      </c>
      <c r="H42" s="46">
        <v>71.646137647296229</v>
      </c>
    </row>
    <row r="43" spans="1:8" x14ac:dyDescent="0.2">
      <c r="A43" s="44">
        <v>73</v>
      </c>
      <c r="B43" s="44" t="s">
        <v>106</v>
      </c>
      <c r="C43" s="44" t="s">
        <v>107</v>
      </c>
      <c r="D43" s="44" t="s">
        <v>108</v>
      </c>
      <c r="E43" s="44" t="s">
        <v>53</v>
      </c>
      <c r="F43" s="44">
        <v>3.5000000000000003E-2</v>
      </c>
      <c r="G43" s="46">
        <v>3.5000000000000003E-2</v>
      </c>
      <c r="H43" s="46">
        <v>71.97188417507401</v>
      </c>
    </row>
    <row r="44" spans="1:8" x14ac:dyDescent="0.2">
      <c r="A44" s="44">
        <v>76</v>
      </c>
      <c r="B44" s="44" t="s">
        <v>88</v>
      </c>
      <c r="C44" s="44" t="s">
        <v>89</v>
      </c>
      <c r="D44" s="44" t="s">
        <v>90</v>
      </c>
      <c r="E44" s="44" t="s">
        <v>53</v>
      </c>
      <c r="F44" s="44">
        <v>0.38800000000000001</v>
      </c>
      <c r="G44" s="46">
        <v>0.38800000000000001</v>
      </c>
      <c r="H44" s="46">
        <v>40.534423339315772</v>
      </c>
    </row>
    <row r="45" spans="1:8" x14ac:dyDescent="0.2">
      <c r="A45" s="44">
        <v>82</v>
      </c>
      <c r="B45" s="44" t="s">
        <v>118</v>
      </c>
      <c r="C45" s="44" t="s">
        <v>119</v>
      </c>
      <c r="D45" s="44" t="s">
        <v>120</v>
      </c>
      <c r="E45" s="44" t="s">
        <v>53</v>
      </c>
      <c r="F45" s="44">
        <v>0</v>
      </c>
      <c r="G45" s="46">
        <v>0.21388888888888891</v>
      </c>
      <c r="H45" s="46">
        <v>97.051374162076712</v>
      </c>
    </row>
    <row r="46" spans="1:8" x14ac:dyDescent="0.2">
      <c r="A46" s="44">
        <v>83</v>
      </c>
      <c r="B46" s="44" t="s">
        <v>127</v>
      </c>
      <c r="C46" s="44" t="s">
        <v>128</v>
      </c>
      <c r="D46" s="44" t="s">
        <v>129</v>
      </c>
      <c r="E46" s="44" t="s">
        <v>53</v>
      </c>
      <c r="F46" s="44">
        <v>0.312</v>
      </c>
      <c r="G46" s="46">
        <v>0.312</v>
      </c>
      <c r="H46" s="46">
        <v>438.53788233396631</v>
      </c>
    </row>
    <row r="47" spans="1:8" x14ac:dyDescent="0.2">
      <c r="A47" s="44">
        <v>84</v>
      </c>
      <c r="B47" s="44" t="s">
        <v>127</v>
      </c>
      <c r="C47" s="44" t="s">
        <v>128</v>
      </c>
      <c r="D47" s="44" t="s">
        <v>129</v>
      </c>
      <c r="E47" s="44" t="s">
        <v>53</v>
      </c>
      <c r="F47" s="44">
        <v>0.312</v>
      </c>
      <c r="G47" s="46">
        <v>0.312</v>
      </c>
      <c r="H47" s="46">
        <v>438.53788233396631</v>
      </c>
    </row>
    <row r="48" spans="1:8" x14ac:dyDescent="0.2">
      <c r="A48" s="44">
        <v>85</v>
      </c>
      <c r="B48" s="44" t="s">
        <v>68</v>
      </c>
      <c r="C48" s="44" t="s">
        <v>69</v>
      </c>
      <c r="D48" s="44" t="s">
        <v>70</v>
      </c>
      <c r="E48" s="44" t="s">
        <v>53</v>
      </c>
      <c r="F48" s="44">
        <v>0.32</v>
      </c>
      <c r="G48" s="46">
        <v>0.32</v>
      </c>
      <c r="H48" s="46">
        <v>34.483337206791063</v>
      </c>
    </row>
    <row r="49" spans="1:8" x14ac:dyDescent="0.2">
      <c r="A49" s="44">
        <v>86</v>
      </c>
      <c r="B49" s="44" t="s">
        <v>110</v>
      </c>
      <c r="C49" s="44" t="s">
        <v>115</v>
      </c>
      <c r="D49" s="44" t="s">
        <v>112</v>
      </c>
      <c r="E49" s="44" t="s">
        <v>53</v>
      </c>
      <c r="F49" s="44">
        <v>0</v>
      </c>
      <c r="G49" s="46">
        <v>0.36074652777777783</v>
      </c>
      <c r="H49" s="46">
        <v>71.646137647296229</v>
      </c>
    </row>
    <row r="50" spans="1:8" x14ac:dyDescent="0.2">
      <c r="A50" s="44">
        <v>88</v>
      </c>
      <c r="B50" s="44" t="s">
        <v>122</v>
      </c>
      <c r="C50" s="44" t="s">
        <v>123</v>
      </c>
      <c r="D50" s="44" t="s">
        <v>124</v>
      </c>
      <c r="E50" s="44" t="s">
        <v>53</v>
      </c>
      <c r="F50" s="44">
        <v>0</v>
      </c>
      <c r="G50" s="46">
        <v>0.30537326388888891</v>
      </c>
      <c r="H50" s="46">
        <v>438.54450907007742</v>
      </c>
    </row>
    <row r="51" spans="1:8" x14ac:dyDescent="0.2">
      <c r="A51" s="44">
        <v>89</v>
      </c>
      <c r="B51" s="44" t="s">
        <v>79</v>
      </c>
      <c r="C51" s="44" t="s">
        <v>80</v>
      </c>
      <c r="D51" s="44" t="s">
        <v>81</v>
      </c>
      <c r="E51" s="44" t="s">
        <v>53</v>
      </c>
      <c r="F51" s="44">
        <v>0.32600000000000001</v>
      </c>
      <c r="G51" s="46">
        <v>0.32600000000000001</v>
      </c>
      <c r="H51" s="46">
        <v>8.3151690725934237</v>
      </c>
    </row>
    <row r="52" spans="1:8" x14ac:dyDescent="0.2">
      <c r="A52" s="44">
        <v>90</v>
      </c>
      <c r="B52" s="44" t="s">
        <v>74</v>
      </c>
      <c r="C52" s="44" t="s">
        <v>75</v>
      </c>
      <c r="D52" s="44" t="s">
        <v>76</v>
      </c>
      <c r="E52" s="44" t="s">
        <v>53</v>
      </c>
      <c r="F52" s="44">
        <v>0.16800000000000001</v>
      </c>
      <c r="G52" s="46">
        <v>0.16800000000000001</v>
      </c>
      <c r="H52" s="46">
        <v>43.10437002376235</v>
      </c>
    </row>
    <row r="53" spans="1:8" x14ac:dyDescent="0.2">
      <c r="A53" s="44">
        <v>106</v>
      </c>
      <c r="B53" s="44" t="s">
        <v>133</v>
      </c>
      <c r="C53" s="44" t="s">
        <v>134</v>
      </c>
      <c r="D53" s="44" t="s">
        <v>135</v>
      </c>
      <c r="E53" s="44" t="s">
        <v>53</v>
      </c>
      <c r="F53" s="44">
        <v>1.7999999999999999E-2</v>
      </c>
      <c r="G53" s="46">
        <v>1.7999999999999999E-2</v>
      </c>
      <c r="H53" s="46">
        <v>121.75406109245067</v>
      </c>
    </row>
    <row r="54" spans="1:8" x14ac:dyDescent="0.2">
      <c r="A54" s="44">
        <v>107</v>
      </c>
      <c r="B54" s="44" t="s">
        <v>93</v>
      </c>
      <c r="C54" s="44" t="s">
        <v>94</v>
      </c>
      <c r="D54" s="44" t="s">
        <v>95</v>
      </c>
      <c r="E54" s="44" t="s">
        <v>53</v>
      </c>
      <c r="F54" s="44">
        <v>3.3000000000000002E-2</v>
      </c>
      <c r="G54" s="46">
        <v>3.3000000000000002E-2</v>
      </c>
      <c r="H54" s="46">
        <v>57.87036042132636</v>
      </c>
    </row>
    <row r="55" spans="1:8" x14ac:dyDescent="0.2">
      <c r="A55" s="44">
        <v>109</v>
      </c>
      <c r="B55" s="44" t="s">
        <v>97</v>
      </c>
      <c r="C55" s="44" t="s">
        <v>98</v>
      </c>
      <c r="D55" s="44" t="s">
        <v>99</v>
      </c>
      <c r="E55" s="44" t="s">
        <v>53</v>
      </c>
      <c r="F55" s="44">
        <v>3.4000000000000002E-2</v>
      </c>
      <c r="G55" s="46">
        <v>3.4000000000000002E-2</v>
      </c>
      <c r="H55" s="46">
        <v>57.869360421326363</v>
      </c>
    </row>
    <row r="56" spans="1:8" x14ac:dyDescent="0.2">
      <c r="A56" s="44">
        <v>110</v>
      </c>
      <c r="B56" s="44" t="s">
        <v>100</v>
      </c>
      <c r="C56" s="44" t="s">
        <v>101</v>
      </c>
      <c r="D56" s="44" t="s">
        <v>102</v>
      </c>
      <c r="E56" s="44" t="s">
        <v>53</v>
      </c>
      <c r="F56" s="44">
        <v>0.02</v>
      </c>
      <c r="G56" s="46">
        <v>0.02</v>
      </c>
      <c r="H56" s="46">
        <v>57.883360421326358</v>
      </c>
    </row>
    <row r="57" spans="1:8" x14ac:dyDescent="0.2">
      <c r="A57" s="44">
        <v>111</v>
      </c>
      <c r="B57" s="44" t="s">
        <v>103</v>
      </c>
      <c r="C57" s="44" t="s">
        <v>104</v>
      </c>
      <c r="D57" s="44" t="s">
        <v>105</v>
      </c>
      <c r="E57" s="44" t="s">
        <v>53</v>
      </c>
      <c r="F57" s="44">
        <v>0.02</v>
      </c>
      <c r="G57" s="46">
        <v>0.02</v>
      </c>
      <c r="H57" s="46">
        <v>57.883360421326358</v>
      </c>
    </row>
    <row r="58" spans="1:8" x14ac:dyDescent="0.2">
      <c r="A58" s="44">
        <v>503</v>
      </c>
      <c r="B58" s="44" t="s">
        <v>61</v>
      </c>
      <c r="C58" s="44" t="s">
        <v>62</v>
      </c>
      <c r="D58" s="44" t="s">
        <v>63</v>
      </c>
      <c r="E58" s="44" t="s">
        <v>53</v>
      </c>
      <c r="F58" s="44">
        <v>0.13</v>
      </c>
      <c r="G58" s="46">
        <v>0.13</v>
      </c>
      <c r="H58" s="46">
        <v>89.858352155444848</v>
      </c>
    </row>
    <row r="59" spans="1:8" x14ac:dyDescent="0.2">
      <c r="A59" s="44">
        <v>504</v>
      </c>
      <c r="B59" s="44" t="s">
        <v>61</v>
      </c>
      <c r="C59" s="44" t="s">
        <v>65</v>
      </c>
      <c r="D59" s="44" t="s">
        <v>66</v>
      </c>
      <c r="E59" s="44" t="s">
        <v>53</v>
      </c>
      <c r="F59" s="44">
        <v>0.13</v>
      </c>
      <c r="G59" s="46">
        <v>0.13</v>
      </c>
      <c r="H59" s="46">
        <v>89.858352155444848</v>
      </c>
    </row>
    <row r="60" spans="1:8" x14ac:dyDescent="0.2">
      <c r="A60" s="44">
        <v>512</v>
      </c>
      <c r="B60" s="44" t="s">
        <v>48</v>
      </c>
      <c r="C60" s="44" t="s">
        <v>49</v>
      </c>
      <c r="D60" s="44" t="s">
        <v>50</v>
      </c>
      <c r="E60" s="44" t="s">
        <v>53</v>
      </c>
      <c r="F60" s="44">
        <v>0</v>
      </c>
      <c r="G60" s="46">
        <v>0.7300902777777778</v>
      </c>
      <c r="H60" s="46">
        <v>10.451552107779758</v>
      </c>
    </row>
    <row r="61" spans="1:8" x14ac:dyDescent="0.2">
      <c r="A61" s="44">
        <v>0</v>
      </c>
      <c r="B61" s="44" t="s">
        <v>85</v>
      </c>
      <c r="C61" s="44"/>
      <c r="D61" s="44"/>
      <c r="E61" s="44" t="s">
        <v>53</v>
      </c>
      <c r="F61" s="44">
        <v>0</v>
      </c>
      <c r="G61" s="46">
        <v>1.5</v>
      </c>
      <c r="H61" s="46">
        <v>50.754973222072799</v>
      </c>
    </row>
    <row r="62" spans="1:8" x14ac:dyDescent="0.2">
      <c r="A62" s="44">
        <v>0</v>
      </c>
      <c r="B62" s="44" t="s">
        <v>59</v>
      </c>
      <c r="C62" s="44"/>
      <c r="D62" s="44"/>
      <c r="E62" s="44" t="s">
        <v>53</v>
      </c>
      <c r="F62" s="44">
        <v>0</v>
      </c>
      <c r="G62" s="46">
        <v>1.5</v>
      </c>
      <c r="H62" s="46">
        <v>28.793260870033635</v>
      </c>
    </row>
    <row r="63" spans="1:8" x14ac:dyDescent="0.2">
      <c r="A63" s="44">
        <v>0</v>
      </c>
      <c r="B63" s="44" t="s">
        <v>67</v>
      </c>
      <c r="C63" s="44"/>
      <c r="D63" s="44"/>
      <c r="E63" s="44" t="s">
        <v>53</v>
      </c>
      <c r="F63" s="44">
        <v>0</v>
      </c>
      <c r="G63" s="46">
        <v>1.5</v>
      </c>
      <c r="H63" s="46">
        <v>115.810473841784</v>
      </c>
    </row>
    <row r="64" spans="1:8" ht="25.5" x14ac:dyDescent="0.2">
      <c r="A64" s="33" t="s">
        <v>1</v>
      </c>
      <c r="B64" s="33" t="s">
        <v>2</v>
      </c>
      <c r="C64" s="33" t="s">
        <v>1586</v>
      </c>
      <c r="D64" s="33" t="s">
        <v>4</v>
      </c>
      <c r="E64" s="33" t="s">
        <v>8</v>
      </c>
      <c r="F64" s="33" t="s">
        <v>6</v>
      </c>
      <c r="G64" s="34" t="s">
        <v>44</v>
      </c>
      <c r="H64" s="35" t="s">
        <v>1587</v>
      </c>
    </row>
    <row r="65" spans="1:8" x14ac:dyDescent="0.2">
      <c r="A65" s="48">
        <v>160</v>
      </c>
      <c r="B65" s="48" t="s">
        <v>61</v>
      </c>
      <c r="C65" s="48" t="s">
        <v>247</v>
      </c>
      <c r="D65" s="48" t="s">
        <v>248</v>
      </c>
      <c r="E65" s="48" t="s">
        <v>246</v>
      </c>
      <c r="F65" s="48">
        <v>0.13</v>
      </c>
      <c r="G65" s="50">
        <v>7.364236111111111E-2</v>
      </c>
      <c r="H65" s="50">
        <v>65.900557226951108</v>
      </c>
    </row>
    <row r="66" spans="1:8" x14ac:dyDescent="0.2">
      <c r="A66" s="48">
        <v>308</v>
      </c>
      <c r="B66" s="48" t="s">
        <v>253</v>
      </c>
      <c r="C66" s="48" t="s">
        <v>254</v>
      </c>
      <c r="D66" s="48" t="s">
        <v>58</v>
      </c>
      <c r="E66" s="48" t="s">
        <v>246</v>
      </c>
      <c r="F66" s="48">
        <v>9.6000000000000002E-2</v>
      </c>
      <c r="G66" s="50">
        <v>9.6000000000000002E-2</v>
      </c>
      <c r="H66" s="50">
        <v>97.894168542153295</v>
      </c>
    </row>
    <row r="67" spans="1:8" x14ac:dyDescent="0.2">
      <c r="A67" s="48">
        <v>314</v>
      </c>
      <c r="B67" s="48" t="s">
        <v>257</v>
      </c>
      <c r="C67" s="48" t="s">
        <v>258</v>
      </c>
      <c r="D67" s="48" t="s">
        <v>58</v>
      </c>
      <c r="E67" s="48" t="s">
        <v>246</v>
      </c>
      <c r="F67" s="48">
        <v>0</v>
      </c>
      <c r="G67" s="50">
        <v>0.41182118055555555</v>
      </c>
      <c r="H67" s="50">
        <v>93.35967080880144</v>
      </c>
    </row>
    <row r="68" spans="1:8" x14ac:dyDescent="0.2">
      <c r="A68" s="48">
        <v>418</v>
      </c>
      <c r="B68" s="48" t="s">
        <v>244</v>
      </c>
      <c r="C68" s="48" t="s">
        <v>245</v>
      </c>
      <c r="D68" s="48" t="s">
        <v>58</v>
      </c>
      <c r="E68" s="48" t="s">
        <v>246</v>
      </c>
      <c r="F68" s="48">
        <v>6.9000000000000006E-2</v>
      </c>
      <c r="G68" s="50">
        <v>6.9000000000000006E-2</v>
      </c>
      <c r="H68" s="50">
        <v>11.81119030374194</v>
      </c>
    </row>
    <row r="69" spans="1:8" x14ac:dyDescent="0.2">
      <c r="A69" s="48">
        <v>482</v>
      </c>
      <c r="B69" s="48" t="s">
        <v>260</v>
      </c>
      <c r="C69" s="48" t="s">
        <v>261</v>
      </c>
      <c r="D69" s="48" t="s">
        <v>58</v>
      </c>
      <c r="E69" s="48" t="s">
        <v>246</v>
      </c>
      <c r="F69" s="48">
        <v>9.5000000000000001E-2</v>
      </c>
      <c r="G69" s="50">
        <v>9.5000000000000001E-2</v>
      </c>
      <c r="H69" s="50">
        <v>93.67649198935699</v>
      </c>
    </row>
    <row r="70" spans="1:8" x14ac:dyDescent="0.2">
      <c r="A70" s="48">
        <v>483</v>
      </c>
      <c r="B70" s="48" t="s">
        <v>263</v>
      </c>
      <c r="C70" s="48" t="s">
        <v>264</v>
      </c>
      <c r="D70" s="48" t="s">
        <v>265</v>
      </c>
      <c r="E70" s="48" t="s">
        <v>246</v>
      </c>
      <c r="F70" s="48">
        <v>1.7999999999999999E-2</v>
      </c>
      <c r="G70" s="50">
        <v>1.7194444444444443E-2</v>
      </c>
      <c r="H70" s="50">
        <v>93.754297544912546</v>
      </c>
    </row>
    <row r="71" spans="1:8" x14ac:dyDescent="0.2">
      <c r="A71" s="48">
        <v>484</v>
      </c>
      <c r="B71" s="48" t="s">
        <v>267</v>
      </c>
      <c r="C71" s="48" t="s">
        <v>268</v>
      </c>
      <c r="D71" s="48" t="s">
        <v>58</v>
      </c>
      <c r="E71" s="48" t="s">
        <v>246</v>
      </c>
      <c r="F71" s="48">
        <v>0.24299999999999999</v>
      </c>
      <c r="G71" s="50">
        <v>1.0227430555555556E-2</v>
      </c>
      <c r="H71" s="50">
        <v>93.761264558801429</v>
      </c>
    </row>
    <row r="72" spans="1:8" x14ac:dyDescent="0.2">
      <c r="A72" s="48">
        <v>0</v>
      </c>
      <c r="B72" s="48" t="s">
        <v>251</v>
      </c>
      <c r="C72" s="48"/>
      <c r="D72" s="48" t="s">
        <v>58</v>
      </c>
      <c r="E72" s="48" t="s">
        <v>246</v>
      </c>
      <c r="F72" s="48">
        <v>0</v>
      </c>
      <c r="G72" s="50">
        <v>4.2986111111111114E-2</v>
      </c>
      <c r="H72" s="50">
        <v>6.7792498411569628</v>
      </c>
    </row>
    <row r="73" spans="1:8" ht="25.5" x14ac:dyDescent="0.2">
      <c r="A73" s="33" t="s">
        <v>1</v>
      </c>
      <c r="B73" s="33" t="s">
        <v>2</v>
      </c>
      <c r="C73" s="33" t="s">
        <v>1586</v>
      </c>
      <c r="D73" s="33" t="s">
        <v>4</v>
      </c>
      <c r="E73" s="33" t="s">
        <v>8</v>
      </c>
      <c r="F73" s="33" t="s">
        <v>6</v>
      </c>
      <c r="G73" s="34" t="s">
        <v>44</v>
      </c>
      <c r="H73" s="35" t="s">
        <v>1587</v>
      </c>
    </row>
    <row r="74" spans="1:8" x14ac:dyDescent="0.2">
      <c r="A74" s="51">
        <v>99</v>
      </c>
      <c r="B74" s="51" t="s">
        <v>154</v>
      </c>
      <c r="C74" s="51" t="s">
        <v>155</v>
      </c>
      <c r="D74" s="51" t="s">
        <v>277</v>
      </c>
      <c r="E74" s="51" t="s">
        <v>272</v>
      </c>
      <c r="F74" s="51">
        <v>0</v>
      </c>
      <c r="G74" s="53">
        <v>0.2</v>
      </c>
      <c r="H74" s="53">
        <v>4.2334291248960438</v>
      </c>
    </row>
    <row r="75" spans="1:8" x14ac:dyDescent="0.2">
      <c r="A75" s="51">
        <v>120</v>
      </c>
      <c r="B75" s="51" t="s">
        <v>333</v>
      </c>
      <c r="C75" s="51" t="s">
        <v>334</v>
      </c>
      <c r="D75" s="51" t="s">
        <v>335</v>
      </c>
      <c r="E75" s="51" t="s">
        <v>272</v>
      </c>
      <c r="F75" s="51">
        <v>0</v>
      </c>
      <c r="G75" s="53">
        <v>0.20805034722222224</v>
      </c>
      <c r="H75" s="53">
        <v>15.172618884306205</v>
      </c>
    </row>
    <row r="76" spans="1:8" x14ac:dyDescent="0.2">
      <c r="A76" s="51">
        <v>121</v>
      </c>
      <c r="B76" s="51" t="s">
        <v>333</v>
      </c>
      <c r="C76" s="51" t="s">
        <v>337</v>
      </c>
      <c r="D76" s="51" t="s">
        <v>338</v>
      </c>
      <c r="E76" s="51" t="s">
        <v>272</v>
      </c>
      <c r="F76" s="51">
        <v>0</v>
      </c>
      <c r="G76" s="53">
        <v>3.1800000000000002E-2</v>
      </c>
      <c r="H76" s="53">
        <v>15.348869231528427</v>
      </c>
    </row>
    <row r="77" spans="1:8" x14ac:dyDescent="0.2">
      <c r="A77" s="51">
        <v>175</v>
      </c>
      <c r="B77" s="51" t="s">
        <v>285</v>
      </c>
      <c r="C77" s="51" t="s">
        <v>396</v>
      </c>
      <c r="D77" s="51" t="s">
        <v>397</v>
      </c>
      <c r="E77" s="51" t="s">
        <v>272</v>
      </c>
      <c r="F77" s="51">
        <v>8.6999999999999994E-2</v>
      </c>
      <c r="G77" s="53">
        <v>1.2895833333333332E-2</v>
      </c>
      <c r="H77" s="53">
        <v>8.9207879705320945</v>
      </c>
    </row>
    <row r="78" spans="1:8" x14ac:dyDescent="0.2">
      <c r="A78" s="51">
        <v>176</v>
      </c>
      <c r="B78" s="51" t="s">
        <v>285</v>
      </c>
      <c r="C78" s="51" t="s">
        <v>398</v>
      </c>
      <c r="D78" s="51" t="s">
        <v>399</v>
      </c>
      <c r="E78" s="51" t="s">
        <v>272</v>
      </c>
      <c r="F78" s="51">
        <v>0</v>
      </c>
      <c r="G78" s="53">
        <v>5.3732638888888892E-3</v>
      </c>
      <c r="H78" s="53">
        <v>8.9283105399765397</v>
      </c>
    </row>
    <row r="79" spans="1:8" x14ac:dyDescent="0.2">
      <c r="A79" s="51">
        <v>177</v>
      </c>
      <c r="B79" s="51" t="s">
        <v>352</v>
      </c>
      <c r="C79" s="51" t="s">
        <v>381</v>
      </c>
      <c r="D79" s="51" t="s">
        <v>382</v>
      </c>
      <c r="E79" s="51" t="s">
        <v>272</v>
      </c>
      <c r="F79" s="51">
        <v>0</v>
      </c>
      <c r="G79" s="53">
        <v>5.3732638888888892E-3</v>
      </c>
      <c r="H79" s="53">
        <v>1.283679356278796</v>
      </c>
    </row>
    <row r="80" spans="1:8" x14ac:dyDescent="0.2">
      <c r="A80" s="51">
        <v>178</v>
      </c>
      <c r="B80" s="51" t="s">
        <v>279</v>
      </c>
      <c r="C80" s="51" t="s">
        <v>390</v>
      </c>
      <c r="D80" s="51" t="s">
        <v>391</v>
      </c>
      <c r="E80" s="51" t="s">
        <v>272</v>
      </c>
      <c r="F80" s="51">
        <v>3.2000000000000001E-2</v>
      </c>
      <c r="G80" s="53">
        <v>3.223958333333333E-3</v>
      </c>
      <c r="H80" s="53">
        <v>1.2858286618343515</v>
      </c>
    </row>
    <row r="81" spans="1:8" x14ac:dyDescent="0.2">
      <c r="A81" s="51">
        <v>183</v>
      </c>
      <c r="B81" s="51" t="s">
        <v>340</v>
      </c>
      <c r="C81" s="51" t="s">
        <v>341</v>
      </c>
      <c r="D81" s="51" t="s">
        <v>342</v>
      </c>
      <c r="E81" s="51" t="s">
        <v>272</v>
      </c>
      <c r="F81" s="51">
        <v>0</v>
      </c>
      <c r="G81" s="53">
        <v>1.2895833333333332E-2</v>
      </c>
      <c r="H81" s="53">
        <v>0.88352804204642754</v>
      </c>
    </row>
    <row r="82" spans="1:8" x14ac:dyDescent="0.2">
      <c r="A82" s="51">
        <v>184</v>
      </c>
      <c r="B82" s="51" t="s">
        <v>285</v>
      </c>
      <c r="C82" s="51" t="s">
        <v>402</v>
      </c>
      <c r="D82" s="51" t="s">
        <v>403</v>
      </c>
      <c r="E82" s="51" t="s">
        <v>272</v>
      </c>
      <c r="F82" s="51">
        <v>0</v>
      </c>
      <c r="G82" s="53">
        <v>5.3732638888888892E-3</v>
      </c>
      <c r="H82" s="53">
        <v>8.9283105399765397</v>
      </c>
    </row>
    <row r="83" spans="1:8" x14ac:dyDescent="0.2">
      <c r="A83" s="51">
        <v>186</v>
      </c>
      <c r="B83" s="51" t="s">
        <v>340</v>
      </c>
      <c r="C83" s="51" t="s">
        <v>355</v>
      </c>
      <c r="D83" s="51" t="s">
        <v>356</v>
      </c>
      <c r="E83" s="51" t="s">
        <v>272</v>
      </c>
      <c r="F83" s="51">
        <v>0</v>
      </c>
      <c r="G83" s="53">
        <v>1.2895833333333332E-2</v>
      </c>
      <c r="H83" s="53">
        <v>2.2729225509496502</v>
      </c>
    </row>
    <row r="84" spans="1:8" x14ac:dyDescent="0.2">
      <c r="A84" s="51">
        <v>187</v>
      </c>
      <c r="B84" s="51" t="s">
        <v>352</v>
      </c>
      <c r="C84" s="51" t="s">
        <v>353</v>
      </c>
      <c r="D84" s="51" t="s">
        <v>354</v>
      </c>
      <c r="E84" s="51" t="s">
        <v>272</v>
      </c>
      <c r="F84" s="51">
        <v>0</v>
      </c>
      <c r="G84" s="53">
        <v>0.15752256944444445</v>
      </c>
      <c r="H84" s="53">
        <v>1.2284999578275424</v>
      </c>
    </row>
    <row r="85" spans="1:8" x14ac:dyDescent="0.2">
      <c r="A85" s="51">
        <v>188</v>
      </c>
      <c r="B85" s="51" t="s">
        <v>288</v>
      </c>
      <c r="C85" s="51" t="s">
        <v>289</v>
      </c>
      <c r="D85" s="51" t="s">
        <v>290</v>
      </c>
      <c r="E85" s="51" t="s">
        <v>272</v>
      </c>
      <c r="F85" s="51">
        <v>0</v>
      </c>
      <c r="G85" s="53">
        <v>1.2895833333333332E-2</v>
      </c>
      <c r="H85" s="53">
        <v>3.7322566098938514</v>
      </c>
    </row>
    <row r="86" spans="1:8" x14ac:dyDescent="0.2">
      <c r="A86" s="51">
        <v>189</v>
      </c>
      <c r="B86" s="51" t="s">
        <v>279</v>
      </c>
      <c r="C86" s="51" t="s">
        <v>283</v>
      </c>
      <c r="D86" s="51" t="s">
        <v>284</v>
      </c>
      <c r="E86" s="51" t="s">
        <v>272</v>
      </c>
      <c r="F86" s="51">
        <v>0</v>
      </c>
      <c r="G86" s="53">
        <v>5.3732638888888892E-3</v>
      </c>
      <c r="H86" s="53">
        <v>2.8343657753425036</v>
      </c>
    </row>
    <row r="87" spans="1:8" x14ac:dyDescent="0.2">
      <c r="A87" s="51">
        <v>190</v>
      </c>
      <c r="B87" s="51" t="s">
        <v>285</v>
      </c>
      <c r="C87" s="51" t="s">
        <v>291</v>
      </c>
      <c r="D87" s="51" t="s">
        <v>292</v>
      </c>
      <c r="E87" s="51" t="s">
        <v>272</v>
      </c>
      <c r="F87" s="51">
        <v>4.7E-2</v>
      </c>
      <c r="G87" s="53">
        <v>5.3732638888888892E-3</v>
      </c>
      <c r="H87" s="53">
        <v>3.7397791793382957</v>
      </c>
    </row>
    <row r="88" spans="1:8" x14ac:dyDescent="0.2">
      <c r="A88" s="51">
        <v>191</v>
      </c>
      <c r="B88" s="51" t="s">
        <v>279</v>
      </c>
      <c r="C88" s="51" t="s">
        <v>280</v>
      </c>
      <c r="D88" s="51" t="s">
        <v>281</v>
      </c>
      <c r="E88" s="51" t="s">
        <v>272</v>
      </c>
      <c r="F88" s="51">
        <v>0</v>
      </c>
      <c r="G88" s="53">
        <v>5.3732638888888892E-3</v>
      </c>
      <c r="H88" s="53">
        <v>1.8743538842874967</v>
      </c>
    </row>
    <row r="89" spans="1:8" x14ac:dyDescent="0.2">
      <c r="A89" s="51">
        <v>192</v>
      </c>
      <c r="B89" s="51" t="s">
        <v>340</v>
      </c>
      <c r="C89" s="51" t="s">
        <v>345</v>
      </c>
      <c r="D89" s="51" t="s">
        <v>346</v>
      </c>
      <c r="E89" s="51" t="s">
        <v>272</v>
      </c>
      <c r="F89" s="51">
        <v>0</v>
      </c>
      <c r="G89" s="53">
        <v>5.3732638888888892E-3</v>
      </c>
      <c r="H89" s="53">
        <v>0.89105061149087195</v>
      </c>
    </row>
    <row r="90" spans="1:8" x14ac:dyDescent="0.2">
      <c r="A90" s="51">
        <v>193</v>
      </c>
      <c r="B90" s="51" t="s">
        <v>285</v>
      </c>
      <c r="C90" s="51" t="s">
        <v>286</v>
      </c>
      <c r="D90" s="51" t="s">
        <v>287</v>
      </c>
      <c r="E90" s="51" t="s">
        <v>272</v>
      </c>
      <c r="F90" s="51">
        <v>0</v>
      </c>
      <c r="G90" s="53">
        <v>1.0746527777777778E-2</v>
      </c>
      <c r="H90" s="53">
        <v>2.828992511453615</v>
      </c>
    </row>
    <row r="91" spans="1:8" x14ac:dyDescent="0.2">
      <c r="A91" s="51">
        <v>194</v>
      </c>
      <c r="B91" s="51" t="s">
        <v>285</v>
      </c>
      <c r="C91" s="51" t="s">
        <v>370</v>
      </c>
      <c r="D91" s="51" t="s">
        <v>371</v>
      </c>
      <c r="E91" s="51" t="s">
        <v>272</v>
      </c>
      <c r="F91" s="51">
        <v>0</v>
      </c>
      <c r="G91" s="53">
        <v>5.3732638888888892E-3</v>
      </c>
      <c r="H91" s="53">
        <v>2.9695393622644923</v>
      </c>
    </row>
    <row r="92" spans="1:8" x14ac:dyDescent="0.2">
      <c r="A92" s="51">
        <v>195</v>
      </c>
      <c r="B92" s="51" t="s">
        <v>285</v>
      </c>
      <c r="C92" s="51" t="s">
        <v>372</v>
      </c>
      <c r="D92" s="51" t="s">
        <v>373</v>
      </c>
      <c r="E92" s="51" t="s">
        <v>272</v>
      </c>
      <c r="F92" s="51">
        <v>0</v>
      </c>
      <c r="G92" s="53">
        <v>1.2895833333333332E-2</v>
      </c>
      <c r="H92" s="53">
        <v>2.962016792820048</v>
      </c>
    </row>
    <row r="93" spans="1:8" x14ac:dyDescent="0.2">
      <c r="A93" s="51">
        <v>197</v>
      </c>
      <c r="B93" s="51" t="s">
        <v>285</v>
      </c>
      <c r="C93" s="51" t="s">
        <v>374</v>
      </c>
      <c r="D93" s="51" t="s">
        <v>375</v>
      </c>
      <c r="E93" s="51" t="s">
        <v>272</v>
      </c>
      <c r="F93" s="51">
        <v>0</v>
      </c>
      <c r="G93" s="53">
        <v>1.2895833333333332E-2</v>
      </c>
      <c r="H93" s="53">
        <v>2.962016792820048</v>
      </c>
    </row>
    <row r="94" spans="1:8" x14ac:dyDescent="0.2">
      <c r="A94" s="51">
        <v>198</v>
      </c>
      <c r="B94" s="51" t="s">
        <v>340</v>
      </c>
      <c r="C94" s="51" t="s">
        <v>347</v>
      </c>
      <c r="D94" s="51" t="s">
        <v>348</v>
      </c>
      <c r="E94" s="51" t="s">
        <v>272</v>
      </c>
      <c r="F94" s="51">
        <v>0</v>
      </c>
      <c r="G94" s="53">
        <v>5.3732638888888892E-3</v>
      </c>
      <c r="H94" s="53">
        <v>0.89105061149087195</v>
      </c>
    </row>
    <row r="95" spans="1:8" x14ac:dyDescent="0.2">
      <c r="A95" s="51">
        <v>199</v>
      </c>
      <c r="B95" s="51" t="s">
        <v>340</v>
      </c>
      <c r="C95" s="51" t="s">
        <v>350</v>
      </c>
      <c r="D95" s="51" t="s">
        <v>351</v>
      </c>
      <c r="E95" s="51" t="s">
        <v>272</v>
      </c>
      <c r="F95" s="51">
        <v>0</v>
      </c>
      <c r="G95" s="53">
        <v>1.0746527777777778E-2</v>
      </c>
      <c r="H95" s="53">
        <v>0.88567734760198313</v>
      </c>
    </row>
    <row r="96" spans="1:8" x14ac:dyDescent="0.2">
      <c r="A96" s="51">
        <v>200</v>
      </c>
      <c r="B96" s="51" t="s">
        <v>285</v>
      </c>
      <c r="C96" s="51" t="s">
        <v>404</v>
      </c>
      <c r="D96" s="51" t="s">
        <v>405</v>
      </c>
      <c r="E96" s="51" t="s">
        <v>272</v>
      </c>
      <c r="F96" s="51">
        <v>0</v>
      </c>
      <c r="G96" s="53">
        <v>5.3732638888888892E-3</v>
      </c>
      <c r="H96" s="53">
        <v>8.9283105399765397</v>
      </c>
    </row>
    <row r="97" spans="1:8" x14ac:dyDescent="0.2">
      <c r="A97" s="51">
        <v>201</v>
      </c>
      <c r="B97" s="51" t="s">
        <v>352</v>
      </c>
      <c r="C97" s="51" t="s">
        <v>358</v>
      </c>
      <c r="D97" s="51" t="s">
        <v>359</v>
      </c>
      <c r="E97" s="51" t="s">
        <v>272</v>
      </c>
      <c r="F97" s="51">
        <v>0.38800000000000001</v>
      </c>
      <c r="G97" s="53">
        <v>5.3732638888888892E-3</v>
      </c>
      <c r="H97" s="53">
        <v>2.648256371064194</v>
      </c>
    </row>
    <row r="98" spans="1:8" x14ac:dyDescent="0.2">
      <c r="A98" s="51">
        <v>202</v>
      </c>
      <c r="B98" s="51" t="s">
        <v>285</v>
      </c>
      <c r="C98" s="51" t="s">
        <v>400</v>
      </c>
      <c r="D98" s="51" t="s">
        <v>401</v>
      </c>
      <c r="E98" s="51" t="s">
        <v>272</v>
      </c>
      <c r="F98" s="51">
        <v>0</v>
      </c>
      <c r="G98" s="53">
        <v>5.3732638888888892E-3</v>
      </c>
      <c r="H98" s="53">
        <v>8.9283105399765397</v>
      </c>
    </row>
    <row r="99" spans="1:8" x14ac:dyDescent="0.2">
      <c r="A99" s="51">
        <v>203</v>
      </c>
      <c r="B99" s="51" t="s">
        <v>288</v>
      </c>
      <c r="C99" s="51" t="s">
        <v>294</v>
      </c>
      <c r="D99" s="51" t="s">
        <v>295</v>
      </c>
      <c r="E99" s="51" t="s">
        <v>272</v>
      </c>
      <c r="F99" s="51">
        <v>0</v>
      </c>
      <c r="G99" s="53">
        <v>0.05</v>
      </c>
      <c r="H99" s="53">
        <v>3.6951524432271849</v>
      </c>
    </row>
    <row r="100" spans="1:8" x14ac:dyDescent="0.2">
      <c r="A100" s="51">
        <v>204</v>
      </c>
      <c r="B100" s="51" t="s">
        <v>285</v>
      </c>
      <c r="C100" s="51" t="s">
        <v>393</v>
      </c>
      <c r="D100" s="51" t="s">
        <v>394</v>
      </c>
      <c r="E100" s="51" t="s">
        <v>272</v>
      </c>
      <c r="F100" s="51">
        <v>0.27400000000000002</v>
      </c>
      <c r="G100" s="53">
        <v>0.19822395833333334</v>
      </c>
      <c r="H100" s="53">
        <v>8.7354598455320946</v>
      </c>
    </row>
    <row r="101" spans="1:8" x14ac:dyDescent="0.2">
      <c r="A101" s="51">
        <v>205</v>
      </c>
      <c r="B101" s="51" t="s">
        <v>288</v>
      </c>
      <c r="C101" s="51" t="s">
        <v>297</v>
      </c>
      <c r="D101" s="51" t="s">
        <v>70</v>
      </c>
      <c r="E101" s="51" t="s">
        <v>272</v>
      </c>
      <c r="F101" s="51">
        <v>0</v>
      </c>
      <c r="G101" s="53">
        <v>7.5225694444444437E-3</v>
      </c>
      <c r="H101" s="53">
        <v>3.7376298737827405</v>
      </c>
    </row>
    <row r="102" spans="1:8" x14ac:dyDescent="0.2">
      <c r="A102" s="51">
        <v>206</v>
      </c>
      <c r="B102" s="51" t="s">
        <v>285</v>
      </c>
      <c r="C102" s="51" t="s">
        <v>298</v>
      </c>
      <c r="D102" s="51" t="s">
        <v>299</v>
      </c>
      <c r="E102" s="51" t="s">
        <v>272</v>
      </c>
      <c r="F102" s="51">
        <v>0</v>
      </c>
      <c r="G102" s="53">
        <v>5.3732638888888892E-3</v>
      </c>
      <c r="H102" s="53">
        <v>6.4745362214903048</v>
      </c>
    </row>
    <row r="103" spans="1:8" x14ac:dyDescent="0.2">
      <c r="A103" s="51">
        <v>224</v>
      </c>
      <c r="B103" s="51" t="s">
        <v>239</v>
      </c>
      <c r="C103" s="51" t="s">
        <v>274</v>
      </c>
      <c r="D103" s="51" t="s">
        <v>58</v>
      </c>
      <c r="E103" s="51" t="s">
        <v>272</v>
      </c>
      <c r="F103" s="51">
        <v>0</v>
      </c>
      <c r="G103" s="53">
        <v>0.491837962962963</v>
      </c>
      <c r="H103" s="53">
        <v>3.941591161933081</v>
      </c>
    </row>
    <row r="104" spans="1:8" x14ac:dyDescent="0.2">
      <c r="A104" s="51">
        <v>225</v>
      </c>
      <c r="B104" s="51" t="s">
        <v>269</v>
      </c>
      <c r="C104" s="51" t="s">
        <v>270</v>
      </c>
      <c r="D104" s="51" t="s">
        <v>58</v>
      </c>
      <c r="E104" s="51" t="s">
        <v>272</v>
      </c>
      <c r="F104" s="51">
        <v>0.16800000000000001</v>
      </c>
      <c r="G104" s="53">
        <v>0.16800000000000001</v>
      </c>
      <c r="H104" s="53">
        <v>14.481776392998528</v>
      </c>
    </row>
    <row r="105" spans="1:8" x14ac:dyDescent="0.2">
      <c r="A105" s="51">
        <v>242</v>
      </c>
      <c r="B105" s="51" t="s">
        <v>360</v>
      </c>
      <c r="C105" s="51" t="s">
        <v>361</v>
      </c>
      <c r="D105" s="51" t="s">
        <v>58</v>
      </c>
      <c r="E105" s="51" t="s">
        <v>272</v>
      </c>
      <c r="F105" s="51">
        <v>0</v>
      </c>
      <c r="G105" s="53">
        <v>1.7999999999999999E-2</v>
      </c>
      <c r="H105" s="53">
        <v>2.6356296349530832</v>
      </c>
    </row>
    <row r="106" spans="1:8" x14ac:dyDescent="0.2">
      <c r="A106" s="51">
        <v>244</v>
      </c>
      <c r="B106" s="51" t="s">
        <v>363</v>
      </c>
      <c r="C106" s="51" t="s">
        <v>364</v>
      </c>
      <c r="D106" s="51" t="s">
        <v>58</v>
      </c>
      <c r="E106" s="51" t="s">
        <v>272</v>
      </c>
      <c r="F106" s="51">
        <v>0.50700000000000001</v>
      </c>
      <c r="G106" s="53">
        <v>1.7999999999999999E-2</v>
      </c>
      <c r="H106" s="53">
        <v>2.6356296349530832</v>
      </c>
    </row>
    <row r="107" spans="1:8" x14ac:dyDescent="0.2">
      <c r="A107" s="51">
        <v>245</v>
      </c>
      <c r="B107" s="51" t="s">
        <v>366</v>
      </c>
      <c r="C107" s="51" t="s">
        <v>367</v>
      </c>
      <c r="D107" s="51" t="s">
        <v>368</v>
      </c>
      <c r="E107" s="51" t="s">
        <v>272</v>
      </c>
      <c r="F107" s="51">
        <v>0.432</v>
      </c>
      <c r="G107" s="53">
        <v>1.7999999999999999E-2</v>
      </c>
      <c r="H107" s="53">
        <v>2.6356296349530832</v>
      </c>
    </row>
    <row r="108" spans="1:8" x14ac:dyDescent="0.2">
      <c r="A108" s="51">
        <v>246</v>
      </c>
      <c r="B108" s="51" t="s">
        <v>383</v>
      </c>
      <c r="C108" s="51" t="s">
        <v>384</v>
      </c>
      <c r="D108" s="51" t="s">
        <v>385</v>
      </c>
      <c r="E108" s="51" t="s">
        <v>272</v>
      </c>
      <c r="F108" s="51">
        <v>0</v>
      </c>
      <c r="G108" s="53">
        <v>1.7999999999999999E-2</v>
      </c>
      <c r="H108" s="53">
        <v>1.2710526201676848</v>
      </c>
    </row>
    <row r="109" spans="1:8" x14ac:dyDescent="0.2">
      <c r="A109" s="51">
        <v>247</v>
      </c>
      <c r="B109" s="51" t="s">
        <v>387</v>
      </c>
      <c r="C109" s="51" t="s">
        <v>388</v>
      </c>
      <c r="D109" s="51" t="s">
        <v>58</v>
      </c>
      <c r="E109" s="51" t="s">
        <v>272</v>
      </c>
      <c r="F109" s="51">
        <v>1.7999999999999999E-2</v>
      </c>
      <c r="G109" s="53">
        <v>1.7999999999999999E-2</v>
      </c>
      <c r="H109" s="53">
        <v>1.2710526201676848</v>
      </c>
    </row>
    <row r="110" spans="1:8" x14ac:dyDescent="0.2">
      <c r="A110" s="51">
        <v>288</v>
      </c>
      <c r="B110" s="51" t="s">
        <v>310</v>
      </c>
      <c r="C110" s="51" t="s">
        <v>311</v>
      </c>
      <c r="D110" s="51" t="s">
        <v>58</v>
      </c>
      <c r="E110" s="51" t="s">
        <v>272</v>
      </c>
      <c r="F110" s="51">
        <v>0</v>
      </c>
      <c r="G110" s="53">
        <v>1.7999999999999999E-2</v>
      </c>
      <c r="H110" s="53">
        <v>1.5795235346096455</v>
      </c>
    </row>
    <row r="111" spans="1:8" x14ac:dyDescent="0.2">
      <c r="A111" s="51">
        <v>300</v>
      </c>
      <c r="B111" s="51" t="s">
        <v>313</v>
      </c>
      <c r="C111" s="51" t="s">
        <v>314</v>
      </c>
      <c r="D111" s="51" t="s">
        <v>58</v>
      </c>
      <c r="E111" s="51" t="s">
        <v>272</v>
      </c>
      <c r="F111" s="51">
        <v>0</v>
      </c>
      <c r="G111" s="53">
        <v>0.71719444444444447</v>
      </c>
      <c r="H111" s="53">
        <v>0.880329090165201</v>
      </c>
    </row>
    <row r="112" spans="1:8" x14ac:dyDescent="0.2">
      <c r="A112" s="51">
        <v>305</v>
      </c>
      <c r="B112" s="51" t="s">
        <v>300</v>
      </c>
      <c r="C112" s="51" t="s">
        <v>301</v>
      </c>
      <c r="D112" s="51" t="s">
        <v>58</v>
      </c>
      <c r="E112" s="51" t="s">
        <v>272</v>
      </c>
      <c r="F112" s="51">
        <v>2.7E-2</v>
      </c>
      <c r="G112" s="53">
        <v>2.7E-2</v>
      </c>
      <c r="H112" s="53">
        <v>1.950104018581009</v>
      </c>
    </row>
    <row r="113" spans="1:8" x14ac:dyDescent="0.2">
      <c r="A113" s="51">
        <v>351</v>
      </c>
      <c r="B113" s="51" t="s">
        <v>322</v>
      </c>
      <c r="C113" s="51" t="s">
        <v>169</v>
      </c>
      <c r="D113" s="51" t="s">
        <v>323</v>
      </c>
      <c r="E113" s="51" t="s">
        <v>272</v>
      </c>
      <c r="F113" s="51">
        <v>0.158</v>
      </c>
      <c r="G113" s="53">
        <v>7.7413194444444444E-2</v>
      </c>
      <c r="H113" s="53">
        <v>4.374619967037729</v>
      </c>
    </row>
    <row r="114" spans="1:8" x14ac:dyDescent="0.2">
      <c r="A114" s="51">
        <v>352</v>
      </c>
      <c r="B114" s="51" t="s">
        <v>376</v>
      </c>
      <c r="C114" s="51" t="s">
        <v>377</v>
      </c>
      <c r="D114" s="51" t="s">
        <v>58</v>
      </c>
      <c r="E114" s="51" t="s">
        <v>272</v>
      </c>
      <c r="F114" s="51">
        <v>0</v>
      </c>
      <c r="G114" s="53">
        <v>0.11079861111111111</v>
      </c>
      <c r="H114" s="53">
        <v>0.78009129010445544</v>
      </c>
    </row>
    <row r="115" spans="1:8" x14ac:dyDescent="0.2">
      <c r="A115" s="51">
        <v>385</v>
      </c>
      <c r="B115" s="51" t="s">
        <v>316</v>
      </c>
      <c r="C115" s="51" t="s">
        <v>75</v>
      </c>
      <c r="D115" s="51" t="s">
        <v>58</v>
      </c>
      <c r="E115" s="51" t="s">
        <v>272</v>
      </c>
      <c r="F115" s="51">
        <v>1.6E-2</v>
      </c>
      <c r="G115" s="53">
        <v>1.6E-2</v>
      </c>
      <c r="H115" s="53">
        <v>1.5815235346096455</v>
      </c>
    </row>
    <row r="116" spans="1:8" x14ac:dyDescent="0.2">
      <c r="A116" s="51">
        <v>417</v>
      </c>
      <c r="B116" s="51" t="s">
        <v>300</v>
      </c>
      <c r="C116" s="51" t="s">
        <v>304</v>
      </c>
      <c r="D116" s="51" t="s">
        <v>58</v>
      </c>
      <c r="E116" s="51" t="s">
        <v>272</v>
      </c>
      <c r="F116" s="51">
        <v>2.7E-2</v>
      </c>
      <c r="G116" s="53">
        <v>2.7E-2</v>
      </c>
      <c r="H116" s="53">
        <v>1.950104018581009</v>
      </c>
    </row>
    <row r="117" spans="1:8" x14ac:dyDescent="0.2">
      <c r="A117" s="51">
        <v>424</v>
      </c>
      <c r="B117" s="51" t="s">
        <v>306</v>
      </c>
      <c r="C117" s="51" t="s">
        <v>307</v>
      </c>
      <c r="D117" s="51" t="s">
        <v>58</v>
      </c>
      <c r="E117" s="51" t="s">
        <v>272</v>
      </c>
      <c r="F117" s="51">
        <v>2.3E-2</v>
      </c>
      <c r="G117" s="53">
        <v>2.3E-2</v>
      </c>
      <c r="H117" s="53">
        <v>1.954104018581009</v>
      </c>
    </row>
    <row r="118" spans="1:8" x14ac:dyDescent="0.2">
      <c r="A118" s="51">
        <v>425</v>
      </c>
      <c r="B118" s="51" t="s">
        <v>318</v>
      </c>
      <c r="C118" s="51" t="s">
        <v>319</v>
      </c>
      <c r="D118" s="51" t="s">
        <v>58</v>
      </c>
      <c r="E118" s="51" t="s">
        <v>272</v>
      </c>
      <c r="F118" s="51">
        <v>2.4E-2</v>
      </c>
      <c r="G118" s="53">
        <v>2.4E-2</v>
      </c>
      <c r="H118" s="53">
        <v>1.5735235346096454</v>
      </c>
    </row>
    <row r="119" spans="1:8" x14ac:dyDescent="0.2">
      <c r="A119" s="51">
        <v>427</v>
      </c>
      <c r="B119" s="51" t="s">
        <v>308</v>
      </c>
      <c r="C119" s="51" t="s">
        <v>309</v>
      </c>
      <c r="D119" s="51" t="s">
        <v>58</v>
      </c>
      <c r="E119" s="51" t="s">
        <v>272</v>
      </c>
      <c r="F119" s="51">
        <v>0.03</v>
      </c>
      <c r="G119" s="53">
        <v>0.03</v>
      </c>
      <c r="H119" s="53">
        <v>1.9471040185810089</v>
      </c>
    </row>
    <row r="120" spans="1:8" x14ac:dyDescent="0.2">
      <c r="A120" s="51">
        <v>429</v>
      </c>
      <c r="B120" s="51" t="s">
        <v>326</v>
      </c>
      <c r="C120" s="51" t="s">
        <v>327</v>
      </c>
      <c r="D120" s="51" t="s">
        <v>328</v>
      </c>
      <c r="E120" s="51" t="s">
        <v>272</v>
      </c>
      <c r="F120" s="51">
        <v>0</v>
      </c>
      <c r="G120" s="53">
        <v>1.0227430555555556E-2</v>
      </c>
      <c r="H120" s="53">
        <v>4.4418057309266183</v>
      </c>
    </row>
    <row r="121" spans="1:8" x14ac:dyDescent="0.2">
      <c r="A121" s="51">
        <v>430</v>
      </c>
      <c r="B121" s="51" t="s">
        <v>320</v>
      </c>
      <c r="C121" s="51" t="s">
        <v>321</v>
      </c>
      <c r="D121" s="51" t="s">
        <v>58</v>
      </c>
      <c r="E121" s="51" t="s">
        <v>272</v>
      </c>
      <c r="F121" s="51">
        <v>0</v>
      </c>
      <c r="G121" s="53">
        <v>4.9260416666666668E-2</v>
      </c>
      <c r="H121" s="53">
        <v>1.5482631179429789</v>
      </c>
    </row>
    <row r="122" spans="1:8" x14ac:dyDescent="0.2">
      <c r="A122" s="51">
        <v>433</v>
      </c>
      <c r="B122" s="51" t="s">
        <v>329</v>
      </c>
      <c r="C122" s="51" t="s">
        <v>286</v>
      </c>
      <c r="D122" s="51" t="s">
        <v>58</v>
      </c>
      <c r="E122" s="51" t="s">
        <v>272</v>
      </c>
      <c r="F122" s="51">
        <v>0.121</v>
      </c>
      <c r="G122" s="53">
        <v>0.121</v>
      </c>
      <c r="H122" s="53">
        <v>4.3310331614821731</v>
      </c>
    </row>
    <row r="123" spans="1:8" x14ac:dyDescent="0.2">
      <c r="A123" s="51">
        <v>480</v>
      </c>
      <c r="B123" s="51" t="s">
        <v>330</v>
      </c>
      <c r="C123" s="51" t="s">
        <v>331</v>
      </c>
      <c r="D123" s="51">
        <v>180054000</v>
      </c>
      <c r="E123" s="51" t="s">
        <v>272</v>
      </c>
      <c r="F123" s="51">
        <v>0.1</v>
      </c>
      <c r="G123" s="53">
        <v>0.1</v>
      </c>
      <c r="H123" s="53">
        <v>4.3520331614821739</v>
      </c>
    </row>
    <row r="124" spans="1:8" x14ac:dyDescent="0.2">
      <c r="A124" s="51">
        <v>515</v>
      </c>
      <c r="B124" s="51" t="s">
        <v>582</v>
      </c>
      <c r="C124" s="51" t="s">
        <v>714</v>
      </c>
      <c r="D124" s="51" t="s">
        <v>58</v>
      </c>
      <c r="E124" s="51" t="s">
        <v>272</v>
      </c>
      <c r="F124" s="51">
        <v>0</v>
      </c>
      <c r="G124" s="53">
        <v>5.8861111111111107E-2</v>
      </c>
      <c r="H124" s="53">
        <v>0.83756276426864973</v>
      </c>
    </row>
    <row r="125" spans="1:8" x14ac:dyDescent="0.2">
      <c r="A125" s="51">
        <v>0</v>
      </c>
      <c r="B125" s="51" t="s">
        <v>392</v>
      </c>
      <c r="C125" s="51" t="s">
        <v>58</v>
      </c>
      <c r="D125" s="51" t="s">
        <v>58</v>
      </c>
      <c r="E125" s="51" t="s">
        <v>272</v>
      </c>
      <c r="F125" s="51">
        <v>0</v>
      </c>
      <c r="G125" s="53">
        <v>8.0000000000000002E-3</v>
      </c>
      <c r="H125" s="53">
        <v>1.8073579083085585</v>
      </c>
    </row>
    <row r="126" spans="1:8" x14ac:dyDescent="0.2">
      <c r="A126" s="51">
        <v>0</v>
      </c>
      <c r="B126" s="51" t="s">
        <v>1588</v>
      </c>
      <c r="C126" s="51" t="s">
        <v>58</v>
      </c>
      <c r="D126" s="51" t="s">
        <v>58</v>
      </c>
      <c r="E126" s="51" t="s">
        <v>272</v>
      </c>
      <c r="F126" s="51">
        <v>0</v>
      </c>
      <c r="G126" s="53">
        <v>2.1493055555555557E-2</v>
      </c>
      <c r="H126" s="53">
        <v>1.9556109630254535</v>
      </c>
    </row>
    <row r="127" spans="1:8" ht="25.5" x14ac:dyDescent="0.2">
      <c r="A127" s="33" t="s">
        <v>1</v>
      </c>
      <c r="B127" s="33" t="s">
        <v>2</v>
      </c>
      <c r="C127" s="33" t="s">
        <v>1586</v>
      </c>
      <c r="D127" s="33" t="s">
        <v>4</v>
      </c>
      <c r="E127" s="33" t="s">
        <v>8</v>
      </c>
      <c r="F127" s="33" t="s">
        <v>6</v>
      </c>
      <c r="G127" s="34" t="s">
        <v>44</v>
      </c>
      <c r="H127" s="35" t="s">
        <v>1587</v>
      </c>
    </row>
    <row r="128" spans="1:8" x14ac:dyDescent="0.2">
      <c r="A128" s="56">
        <v>243</v>
      </c>
      <c r="B128" s="56" t="s">
        <v>453</v>
      </c>
      <c r="C128" s="56" t="s">
        <v>454</v>
      </c>
      <c r="D128" s="56" t="s">
        <v>455</v>
      </c>
      <c r="E128" s="56" t="s">
        <v>410</v>
      </c>
      <c r="F128" s="56">
        <v>0</v>
      </c>
      <c r="G128" s="58">
        <v>6.934375000000001E-2</v>
      </c>
      <c r="H128" s="58">
        <v>4.6751969658100663</v>
      </c>
    </row>
    <row r="129" spans="1:8" x14ac:dyDescent="0.2">
      <c r="A129" s="56">
        <v>330</v>
      </c>
      <c r="B129" s="56" t="s">
        <v>423</v>
      </c>
      <c r="C129" s="56" t="s">
        <v>413</v>
      </c>
      <c r="D129" s="56" t="s">
        <v>58</v>
      </c>
      <c r="E129" s="56" t="s">
        <v>410</v>
      </c>
      <c r="F129" s="56">
        <v>0</v>
      </c>
      <c r="G129" s="58">
        <v>0.3075225694444445</v>
      </c>
      <c r="H129" s="58">
        <v>31.54263437771716</v>
      </c>
    </row>
    <row r="130" spans="1:8" x14ac:dyDescent="0.2">
      <c r="A130" s="56">
        <v>331</v>
      </c>
      <c r="B130" s="56" t="s">
        <v>412</v>
      </c>
      <c r="C130" s="56" t="s">
        <v>413</v>
      </c>
      <c r="D130" s="56" t="s">
        <v>58</v>
      </c>
      <c r="E130" s="56" t="s">
        <v>410</v>
      </c>
      <c r="F130" s="56">
        <v>0</v>
      </c>
      <c r="G130" s="58">
        <v>3.331423611111111E-2</v>
      </c>
      <c r="H130" s="58">
        <v>21.128166794890767</v>
      </c>
    </row>
    <row r="131" spans="1:8" x14ac:dyDescent="0.2">
      <c r="A131" s="56">
        <v>332</v>
      </c>
      <c r="B131" s="56" t="s">
        <v>415</v>
      </c>
      <c r="C131" s="56" t="s">
        <v>416</v>
      </c>
      <c r="D131" s="56" t="s">
        <v>58</v>
      </c>
      <c r="E131" s="56" t="s">
        <v>410</v>
      </c>
      <c r="F131" s="56">
        <v>8.5999999999999993E-2</v>
      </c>
      <c r="G131" s="58">
        <v>8.5999999999999993E-2</v>
      </c>
      <c r="H131" s="58">
        <v>21.075481031001878</v>
      </c>
    </row>
    <row r="132" spans="1:8" x14ac:dyDescent="0.2">
      <c r="A132" s="56">
        <v>333</v>
      </c>
      <c r="B132" s="56" t="s">
        <v>424</v>
      </c>
      <c r="C132" s="56" t="s">
        <v>425</v>
      </c>
      <c r="D132" s="56" t="s">
        <v>426</v>
      </c>
      <c r="E132" s="56" t="s">
        <v>410</v>
      </c>
      <c r="F132" s="56">
        <v>0</v>
      </c>
      <c r="G132" s="58">
        <v>1.03571875</v>
      </c>
      <c r="H132" s="58">
        <v>2.4121358045164367</v>
      </c>
    </row>
    <row r="133" spans="1:8" x14ac:dyDescent="0.2">
      <c r="A133" s="56">
        <v>334</v>
      </c>
      <c r="B133" s="56" t="s">
        <v>429</v>
      </c>
      <c r="C133" s="56" t="s">
        <v>430</v>
      </c>
      <c r="D133" s="56" t="s">
        <v>431</v>
      </c>
      <c r="E133" s="56" t="s">
        <v>410</v>
      </c>
      <c r="F133" s="56">
        <v>0</v>
      </c>
      <c r="G133" s="58">
        <v>2.0000000000000004E-2</v>
      </c>
      <c r="H133" s="58">
        <v>3.4278545545164367</v>
      </c>
    </row>
    <row r="134" spans="1:8" x14ac:dyDescent="0.2">
      <c r="A134" s="56">
        <v>335</v>
      </c>
      <c r="B134" s="56" t="s">
        <v>429</v>
      </c>
      <c r="C134" s="56" t="s">
        <v>432</v>
      </c>
      <c r="D134" s="56" t="s">
        <v>433</v>
      </c>
      <c r="E134" s="56" t="s">
        <v>410</v>
      </c>
      <c r="F134" s="56">
        <v>0</v>
      </c>
      <c r="G134" s="58">
        <v>2.5000000000000001E-2</v>
      </c>
      <c r="H134" s="58">
        <v>3.4228545545164368</v>
      </c>
    </row>
    <row r="135" spans="1:8" x14ac:dyDescent="0.2">
      <c r="A135" s="56">
        <v>336</v>
      </c>
      <c r="B135" s="56" t="s">
        <v>429</v>
      </c>
      <c r="C135" s="56" t="s">
        <v>434</v>
      </c>
      <c r="D135" s="56" t="s">
        <v>435</v>
      </c>
      <c r="E135" s="56" t="s">
        <v>410</v>
      </c>
      <c r="F135" s="56">
        <v>0</v>
      </c>
      <c r="G135" s="58">
        <v>2.5000000000000001E-2</v>
      </c>
      <c r="H135" s="58">
        <v>3.4228545545164368</v>
      </c>
    </row>
    <row r="136" spans="1:8" x14ac:dyDescent="0.2">
      <c r="A136" s="56">
        <v>344</v>
      </c>
      <c r="B136" s="56" t="s">
        <v>447</v>
      </c>
      <c r="C136" s="56" t="s">
        <v>75</v>
      </c>
      <c r="D136" s="56" t="s">
        <v>58</v>
      </c>
      <c r="E136" s="56" t="s">
        <v>410</v>
      </c>
      <c r="F136" s="56">
        <v>1.2E-2</v>
      </c>
      <c r="G136" s="58">
        <v>1.2E-2</v>
      </c>
      <c r="H136" s="58">
        <v>3.4358545545164367</v>
      </c>
    </row>
    <row r="137" spans="1:8" x14ac:dyDescent="0.2">
      <c r="A137" s="56">
        <v>347</v>
      </c>
      <c r="B137" s="56" t="s">
        <v>418</v>
      </c>
      <c r="C137" s="56" t="s">
        <v>419</v>
      </c>
      <c r="D137" s="56" t="s">
        <v>420</v>
      </c>
      <c r="E137" s="56" t="s">
        <v>410</v>
      </c>
      <c r="F137" s="56">
        <v>2.7E-2</v>
      </c>
      <c r="G137" s="58">
        <v>2.7E-2</v>
      </c>
      <c r="H137" s="58">
        <v>21.134481031001876</v>
      </c>
    </row>
    <row r="138" spans="1:8" x14ac:dyDescent="0.2">
      <c r="A138" s="56">
        <v>353</v>
      </c>
      <c r="B138" s="56" t="s">
        <v>407</v>
      </c>
      <c r="C138" s="56" t="s">
        <v>408</v>
      </c>
      <c r="D138" s="56" t="s">
        <v>58</v>
      </c>
      <c r="E138" s="56" t="s">
        <v>410</v>
      </c>
      <c r="F138" s="56">
        <v>0.05</v>
      </c>
      <c r="G138" s="58">
        <v>0.05</v>
      </c>
      <c r="H138" s="58">
        <v>2.0661762060499589</v>
      </c>
    </row>
    <row r="139" spans="1:8" x14ac:dyDescent="0.2">
      <c r="A139" s="56">
        <v>354</v>
      </c>
      <c r="B139" s="56" t="s">
        <v>450</v>
      </c>
      <c r="C139" s="56" t="s">
        <v>350</v>
      </c>
      <c r="D139" s="56" t="s">
        <v>451</v>
      </c>
      <c r="E139" s="56" t="s">
        <v>410</v>
      </c>
      <c r="F139" s="56">
        <v>5.7200000000000001E-2</v>
      </c>
      <c r="G139" s="58">
        <v>1.3729166666666666E-2</v>
      </c>
      <c r="H139" s="58">
        <v>3.43412538784977</v>
      </c>
    </row>
    <row r="140" spans="1:8" x14ac:dyDescent="0.2">
      <c r="A140" s="56">
        <v>355</v>
      </c>
      <c r="B140" s="56" t="s">
        <v>422</v>
      </c>
      <c r="C140" s="56" t="s">
        <v>119</v>
      </c>
      <c r="D140" s="56">
        <v>20028000</v>
      </c>
      <c r="E140" s="56" t="s">
        <v>410</v>
      </c>
      <c r="F140" s="56">
        <v>0.23300000000000001</v>
      </c>
      <c r="G140" s="58">
        <v>0.109671875</v>
      </c>
      <c r="H140" s="58">
        <v>21.051809156001877</v>
      </c>
    </row>
    <row r="141" spans="1:8" x14ac:dyDescent="0.2">
      <c r="A141" s="56">
        <v>357</v>
      </c>
      <c r="B141" s="56" t="s">
        <v>436</v>
      </c>
      <c r="C141" s="56" t="s">
        <v>437</v>
      </c>
      <c r="D141" s="56" t="s">
        <v>58</v>
      </c>
      <c r="E141" s="56" t="s">
        <v>410</v>
      </c>
      <c r="F141" s="56">
        <v>0</v>
      </c>
      <c r="G141" s="58">
        <v>1.0746527777777778E-2</v>
      </c>
      <c r="H141" s="58">
        <v>3.4371080267386591</v>
      </c>
    </row>
    <row r="142" spans="1:8" x14ac:dyDescent="0.2">
      <c r="A142" s="56">
        <v>358</v>
      </c>
      <c r="B142" s="56" t="s">
        <v>438</v>
      </c>
      <c r="C142" s="56" t="s">
        <v>439</v>
      </c>
      <c r="D142" s="56" t="s">
        <v>440</v>
      </c>
      <c r="E142" s="56" t="s">
        <v>410</v>
      </c>
      <c r="F142" s="56">
        <v>0</v>
      </c>
      <c r="G142" s="58">
        <v>1.0746527777777778E-2</v>
      </c>
      <c r="H142" s="58">
        <v>3.4371080267386591</v>
      </c>
    </row>
    <row r="143" spans="1:8" x14ac:dyDescent="0.2">
      <c r="A143" s="56">
        <v>359</v>
      </c>
      <c r="B143" s="56" t="s">
        <v>441</v>
      </c>
      <c r="C143" s="56" t="s">
        <v>432</v>
      </c>
      <c r="D143" s="56" t="s">
        <v>442</v>
      </c>
      <c r="E143" s="56" t="s">
        <v>410</v>
      </c>
      <c r="F143" s="56">
        <v>0</v>
      </c>
      <c r="G143" s="58">
        <v>1.0746527777777778E-2</v>
      </c>
      <c r="H143" s="58">
        <v>3.4371080267386591</v>
      </c>
    </row>
    <row r="144" spans="1:8" x14ac:dyDescent="0.2">
      <c r="A144" s="56">
        <v>360</v>
      </c>
      <c r="B144" s="56" t="s">
        <v>443</v>
      </c>
      <c r="C144" s="56" t="s">
        <v>434</v>
      </c>
      <c r="D144" s="56" t="s">
        <v>58</v>
      </c>
      <c r="E144" s="56" t="s">
        <v>410</v>
      </c>
      <c r="F144" s="56">
        <v>0</v>
      </c>
      <c r="G144" s="58">
        <v>1.0746527777777778E-2</v>
      </c>
      <c r="H144" s="58">
        <v>3.4371080267386591</v>
      </c>
    </row>
    <row r="145" spans="1:8" x14ac:dyDescent="0.2">
      <c r="A145" s="56">
        <v>362</v>
      </c>
      <c r="B145" s="56" t="s">
        <v>444</v>
      </c>
      <c r="C145" s="56" t="s">
        <v>445</v>
      </c>
      <c r="D145" s="56" t="s">
        <v>446</v>
      </c>
      <c r="E145" s="56" t="s">
        <v>410</v>
      </c>
      <c r="F145" s="56">
        <v>0</v>
      </c>
      <c r="G145" s="58">
        <v>1.0746527777777778E-2</v>
      </c>
      <c r="H145" s="58">
        <v>3.4371080267386591</v>
      </c>
    </row>
    <row r="146" spans="1:8" x14ac:dyDescent="0.2">
      <c r="A146" s="56">
        <v>363</v>
      </c>
      <c r="B146" s="56" t="s">
        <v>456</v>
      </c>
      <c r="C146" s="56" t="s">
        <v>457</v>
      </c>
      <c r="D146" s="56"/>
      <c r="E146" s="56" t="s">
        <v>410</v>
      </c>
      <c r="F146" s="56">
        <v>9.8000000000000004E-2</v>
      </c>
      <c r="G146" s="58">
        <v>1.0746527777777778E-2</v>
      </c>
      <c r="H146" s="58">
        <v>2.779719810972475</v>
      </c>
    </row>
    <row r="147" spans="1:8" x14ac:dyDescent="0.2">
      <c r="A147" s="56">
        <v>365</v>
      </c>
      <c r="B147" s="56" t="s">
        <v>462</v>
      </c>
      <c r="C147" s="56" t="s">
        <v>463</v>
      </c>
      <c r="D147" s="56"/>
      <c r="E147" s="56" t="s">
        <v>410</v>
      </c>
      <c r="F147" s="56">
        <v>1.6E-2</v>
      </c>
      <c r="G147" s="58">
        <v>1.0746527777777778E-2</v>
      </c>
      <c r="H147" s="58">
        <v>2.779719810972475</v>
      </c>
    </row>
    <row r="148" spans="1:8" x14ac:dyDescent="0.2">
      <c r="A148" s="56">
        <v>367</v>
      </c>
      <c r="B148" s="56" t="s">
        <v>459</v>
      </c>
      <c r="C148" s="56" t="s">
        <v>460</v>
      </c>
      <c r="D148" s="56"/>
      <c r="E148" s="56" t="s">
        <v>410</v>
      </c>
      <c r="F148" s="56">
        <v>3.5000000000000003E-2</v>
      </c>
      <c r="G148" s="58">
        <v>3.5000000000000003E-2</v>
      </c>
      <c r="H148" s="58">
        <v>2.7554663387502525</v>
      </c>
    </row>
    <row r="149" spans="1:8" ht="25.5" x14ac:dyDescent="0.2">
      <c r="A149" s="33" t="s">
        <v>1</v>
      </c>
      <c r="B149" s="33" t="s">
        <v>2</v>
      </c>
      <c r="C149" s="33" t="s">
        <v>1586</v>
      </c>
      <c r="D149" s="33" t="s">
        <v>4</v>
      </c>
      <c r="E149" s="33" t="s">
        <v>8</v>
      </c>
      <c r="F149" s="33" t="s">
        <v>6</v>
      </c>
      <c r="G149" s="34" t="s">
        <v>44</v>
      </c>
      <c r="H149" s="35" t="s">
        <v>1587</v>
      </c>
    </row>
    <row r="150" spans="1:8" x14ac:dyDescent="0.2">
      <c r="A150" s="44">
        <v>0</v>
      </c>
      <c r="B150" s="44" t="s">
        <v>610</v>
      </c>
      <c r="C150" s="44" t="s">
        <v>611</v>
      </c>
      <c r="D150" s="44" t="s">
        <v>58</v>
      </c>
      <c r="E150" s="44" t="s">
        <v>467</v>
      </c>
      <c r="F150" s="44">
        <v>0</v>
      </c>
      <c r="G150" s="46">
        <v>2.1493055555555557E-2</v>
      </c>
      <c r="H150" s="46">
        <v>28.002261423852413</v>
      </c>
    </row>
    <row r="151" spans="1:8" x14ac:dyDescent="0.2">
      <c r="A151" s="44">
        <v>0</v>
      </c>
      <c r="B151" s="44" t="s">
        <v>608</v>
      </c>
      <c r="C151" s="44" t="s">
        <v>609</v>
      </c>
      <c r="D151" s="44" t="s">
        <v>58</v>
      </c>
      <c r="E151" s="44" t="s">
        <v>467</v>
      </c>
      <c r="F151" s="44">
        <v>0</v>
      </c>
      <c r="G151" s="46">
        <v>2.1493055555555557E-2</v>
      </c>
      <c r="H151" s="46">
        <v>20.462601336431366</v>
      </c>
    </row>
    <row r="152" spans="1:8" x14ac:dyDescent="0.2">
      <c r="A152" s="44">
        <v>137</v>
      </c>
      <c r="B152" s="44" t="s">
        <v>565</v>
      </c>
      <c r="C152" s="44" t="s">
        <v>566</v>
      </c>
      <c r="D152" s="44" t="s">
        <v>567</v>
      </c>
      <c r="E152" s="44" t="s">
        <v>467</v>
      </c>
      <c r="F152" s="44">
        <v>0</v>
      </c>
      <c r="G152" s="46">
        <v>0.1</v>
      </c>
      <c r="H152" s="46">
        <v>0.56531595760875208</v>
      </c>
    </row>
    <row r="153" spans="1:8" x14ac:dyDescent="0.2">
      <c r="A153" s="44">
        <v>143</v>
      </c>
      <c r="B153" s="44" t="s">
        <v>511</v>
      </c>
      <c r="C153" s="44" t="s">
        <v>512</v>
      </c>
      <c r="D153" s="44" t="s">
        <v>58</v>
      </c>
      <c r="E153" s="44" t="s">
        <v>467</v>
      </c>
      <c r="F153" s="44">
        <v>0</v>
      </c>
      <c r="G153" s="46">
        <v>0.17868171296296298</v>
      </c>
      <c r="H153" s="46">
        <v>1.4234928307932146</v>
      </c>
    </row>
    <row r="154" spans="1:8" x14ac:dyDescent="0.2">
      <c r="A154" s="44">
        <v>144</v>
      </c>
      <c r="B154" s="44" t="s">
        <v>528</v>
      </c>
      <c r="C154" s="44" t="s">
        <v>413</v>
      </c>
      <c r="D154" s="44" t="s">
        <v>529</v>
      </c>
      <c r="E154" s="44" t="s">
        <v>467</v>
      </c>
      <c r="F154" s="44">
        <v>0</v>
      </c>
      <c r="G154" s="46">
        <v>6.447916666666666E-3</v>
      </c>
      <c r="H154" s="46">
        <v>1.595726627089511</v>
      </c>
    </row>
    <row r="155" spans="1:8" x14ac:dyDescent="0.2">
      <c r="A155" s="44">
        <v>145</v>
      </c>
      <c r="B155" s="44" t="s">
        <v>515</v>
      </c>
      <c r="C155" s="44" t="s">
        <v>516</v>
      </c>
      <c r="D155" s="44" t="s">
        <v>517</v>
      </c>
      <c r="E155" s="44" t="s">
        <v>467</v>
      </c>
      <c r="F155" s="44">
        <v>0</v>
      </c>
      <c r="G155" s="46">
        <v>0.16471701388888887</v>
      </c>
      <c r="H155" s="46">
        <v>1.4374575298672887</v>
      </c>
    </row>
    <row r="156" spans="1:8" x14ac:dyDescent="0.2">
      <c r="A156" s="44">
        <v>147</v>
      </c>
      <c r="B156" s="44" t="s">
        <v>541</v>
      </c>
      <c r="C156" s="44" t="s">
        <v>469</v>
      </c>
      <c r="D156" s="44" t="s">
        <v>58</v>
      </c>
      <c r="E156" s="44" t="s">
        <v>467</v>
      </c>
      <c r="F156" s="44">
        <v>0</v>
      </c>
      <c r="G156" s="46">
        <v>0.10089583333333334</v>
      </c>
      <c r="H156" s="46">
        <v>1.5012787104228442</v>
      </c>
    </row>
    <row r="157" spans="1:8" x14ac:dyDescent="0.2">
      <c r="A157" s="44">
        <v>148</v>
      </c>
      <c r="B157" s="44" t="s">
        <v>554</v>
      </c>
      <c r="C157" s="44" t="s">
        <v>555</v>
      </c>
      <c r="D157" s="44" t="s">
        <v>556</v>
      </c>
      <c r="E157" s="44" t="s">
        <v>467</v>
      </c>
      <c r="F157" s="44">
        <v>0</v>
      </c>
      <c r="G157" s="46">
        <v>6.3314236111111116E-2</v>
      </c>
      <c r="H157" s="46">
        <v>1.5388603076450664</v>
      </c>
    </row>
    <row r="158" spans="1:8" x14ac:dyDescent="0.2">
      <c r="A158" s="44">
        <v>149</v>
      </c>
      <c r="B158" s="44" t="s">
        <v>530</v>
      </c>
      <c r="C158" s="44" t="s">
        <v>531</v>
      </c>
      <c r="D158" s="44" t="s">
        <v>532</v>
      </c>
      <c r="E158" s="44" t="s">
        <v>467</v>
      </c>
      <c r="F158" s="44">
        <v>0</v>
      </c>
      <c r="G158" s="46">
        <v>1.5045138888888887E-2</v>
      </c>
      <c r="H158" s="46">
        <v>1.5871294048672888</v>
      </c>
    </row>
    <row r="159" spans="1:8" x14ac:dyDescent="0.2">
      <c r="A159" s="44">
        <v>152</v>
      </c>
      <c r="B159" s="44" t="s">
        <v>561</v>
      </c>
      <c r="C159" s="44" t="s">
        <v>562</v>
      </c>
      <c r="D159" s="44" t="s">
        <v>563</v>
      </c>
      <c r="E159" s="44" t="s">
        <v>467</v>
      </c>
      <c r="F159" s="44">
        <v>0</v>
      </c>
      <c r="G159" s="46">
        <v>0.1</v>
      </c>
      <c r="H159" s="46">
        <v>1.5021745437561775</v>
      </c>
    </row>
    <row r="160" spans="1:8" x14ac:dyDescent="0.2">
      <c r="A160" s="44">
        <v>155</v>
      </c>
      <c r="B160" s="44" t="s">
        <v>534</v>
      </c>
      <c r="C160" s="44" t="s">
        <v>512</v>
      </c>
      <c r="D160" s="44" t="s">
        <v>535</v>
      </c>
      <c r="E160" s="44" t="s">
        <v>467</v>
      </c>
      <c r="F160" s="44">
        <v>0</v>
      </c>
      <c r="G160" s="46">
        <v>0.1037326388888889</v>
      </c>
      <c r="H160" s="46">
        <v>1.4984419048672888</v>
      </c>
    </row>
    <row r="161" spans="1:8" x14ac:dyDescent="0.2">
      <c r="A161" s="44">
        <v>157</v>
      </c>
      <c r="B161" s="44" t="s">
        <v>519</v>
      </c>
      <c r="C161" s="44" t="s">
        <v>520</v>
      </c>
      <c r="D161" s="44" t="s">
        <v>521</v>
      </c>
      <c r="E161" s="44" t="s">
        <v>467</v>
      </c>
      <c r="F161" s="44">
        <v>0</v>
      </c>
      <c r="G161" s="46">
        <v>0</v>
      </c>
      <c r="H161" s="46">
        <v>1.6021745437561776</v>
      </c>
    </row>
    <row r="162" spans="1:8" x14ac:dyDescent="0.2">
      <c r="A162" s="44">
        <v>164</v>
      </c>
      <c r="B162" s="44" t="s">
        <v>490</v>
      </c>
      <c r="C162" s="44" t="s">
        <v>491</v>
      </c>
      <c r="D162" s="44" t="s">
        <v>58</v>
      </c>
      <c r="E162" s="44" t="s">
        <v>467</v>
      </c>
      <c r="F162" s="44">
        <v>0</v>
      </c>
      <c r="G162" s="46">
        <v>0.1</v>
      </c>
      <c r="H162" s="46">
        <v>0.94382816291677185</v>
      </c>
    </row>
    <row r="163" spans="1:8" x14ac:dyDescent="0.2">
      <c r="A163" s="44">
        <v>165</v>
      </c>
      <c r="B163" s="44" t="s">
        <v>485</v>
      </c>
      <c r="C163" s="44" t="s">
        <v>486</v>
      </c>
      <c r="D163" s="44" t="s">
        <v>58</v>
      </c>
      <c r="E163" s="44" t="s">
        <v>467</v>
      </c>
      <c r="F163" s="44">
        <v>2.5999999999999999E-2</v>
      </c>
      <c r="G163" s="46">
        <v>2.5999999999999999E-2</v>
      </c>
      <c r="H163" s="46">
        <v>1.5408377750452196</v>
      </c>
    </row>
    <row r="164" spans="1:8" x14ac:dyDescent="0.2">
      <c r="A164" s="44">
        <v>166</v>
      </c>
      <c r="B164" s="44" t="s">
        <v>612</v>
      </c>
      <c r="C164" s="44" t="s">
        <v>613</v>
      </c>
      <c r="D164" s="44" t="s">
        <v>58</v>
      </c>
      <c r="E164" s="44" t="s">
        <v>467</v>
      </c>
      <c r="F164" s="44">
        <v>2.8000000000000001E-2</v>
      </c>
      <c r="G164" s="46">
        <v>2.7699652777777778E-2</v>
      </c>
      <c r="H164" s="46">
        <v>30.877631146575002</v>
      </c>
    </row>
    <row r="165" spans="1:8" x14ac:dyDescent="0.2">
      <c r="A165" s="44">
        <v>172</v>
      </c>
      <c r="B165" s="44" t="s">
        <v>493</v>
      </c>
      <c r="C165" s="44" t="s">
        <v>494</v>
      </c>
      <c r="D165" s="44" t="s">
        <v>58</v>
      </c>
      <c r="E165" s="44" t="s">
        <v>467</v>
      </c>
      <c r="F165" s="44">
        <v>0</v>
      </c>
      <c r="G165" s="46">
        <v>0.1</v>
      </c>
      <c r="H165" s="46">
        <v>0.94382816291677185</v>
      </c>
    </row>
    <row r="166" spans="1:8" x14ac:dyDescent="0.2">
      <c r="A166" s="44">
        <v>179</v>
      </c>
      <c r="B166" s="44" t="s">
        <v>496</v>
      </c>
      <c r="C166" s="44" t="s">
        <v>497</v>
      </c>
      <c r="D166" s="44" t="s">
        <v>498</v>
      </c>
      <c r="E166" s="44" t="s">
        <v>467</v>
      </c>
      <c r="F166" s="44">
        <v>0</v>
      </c>
      <c r="G166" s="46">
        <v>0.35752256944444449</v>
      </c>
      <c r="H166" s="46">
        <v>0.68630559347232734</v>
      </c>
    </row>
    <row r="167" spans="1:8" x14ac:dyDescent="0.2">
      <c r="A167" s="44">
        <v>181</v>
      </c>
      <c r="B167" s="44" t="s">
        <v>633</v>
      </c>
      <c r="C167" s="44" t="s">
        <v>634</v>
      </c>
      <c r="D167" s="44" t="s">
        <v>635</v>
      </c>
      <c r="E167" s="44" t="s">
        <v>467</v>
      </c>
      <c r="F167" s="44">
        <v>0</v>
      </c>
      <c r="G167" s="46">
        <v>1.1821180555555555E-2</v>
      </c>
      <c r="H167" s="46">
        <v>39.703436609755038</v>
      </c>
    </row>
    <row r="168" spans="1:8" x14ac:dyDescent="0.2">
      <c r="A168" s="44">
        <v>182</v>
      </c>
      <c r="B168" s="44" t="s">
        <v>673</v>
      </c>
      <c r="C168" s="44" t="s">
        <v>674</v>
      </c>
      <c r="D168" s="44" t="s">
        <v>675</v>
      </c>
      <c r="E168" s="44" t="s">
        <v>467</v>
      </c>
      <c r="F168" s="44">
        <v>0</v>
      </c>
      <c r="G168" s="46">
        <v>1.3970486111111111E-2</v>
      </c>
      <c r="H168" s="46">
        <v>43.162946205541942</v>
      </c>
    </row>
    <row r="169" spans="1:8" x14ac:dyDescent="0.2">
      <c r="A169" s="44">
        <v>207</v>
      </c>
      <c r="B169" s="44" t="s">
        <v>582</v>
      </c>
      <c r="C169" s="44" t="s">
        <v>583</v>
      </c>
      <c r="D169" s="44" t="s">
        <v>584</v>
      </c>
      <c r="E169" s="44" t="s">
        <v>467</v>
      </c>
      <c r="F169" s="44">
        <v>0</v>
      </c>
      <c r="G169" s="46">
        <v>4.9434027777777771E-2</v>
      </c>
      <c r="H169" s="46">
        <v>20.434660364209144</v>
      </c>
    </row>
    <row r="170" spans="1:8" x14ac:dyDescent="0.2">
      <c r="A170" s="44">
        <v>208</v>
      </c>
      <c r="B170" s="44" t="s">
        <v>543</v>
      </c>
      <c r="C170" s="44" t="s">
        <v>544</v>
      </c>
      <c r="D170" s="44" t="s">
        <v>545</v>
      </c>
      <c r="E170" s="44" t="s">
        <v>467</v>
      </c>
      <c r="F170" s="44">
        <v>0</v>
      </c>
      <c r="G170" s="46">
        <v>0.1</v>
      </c>
      <c r="H170" s="46">
        <v>1.5021745437561775</v>
      </c>
    </row>
    <row r="171" spans="1:8" x14ac:dyDescent="0.2">
      <c r="A171" s="44">
        <v>209</v>
      </c>
      <c r="B171" s="44" t="s">
        <v>546</v>
      </c>
      <c r="C171" s="44" t="s">
        <v>547</v>
      </c>
      <c r="D171" s="44" t="s">
        <v>548</v>
      </c>
      <c r="E171" s="44" t="s">
        <v>467</v>
      </c>
      <c r="F171" s="44">
        <v>0</v>
      </c>
      <c r="G171" s="46">
        <v>0.1</v>
      </c>
      <c r="H171" s="46">
        <v>1.5021745437561775</v>
      </c>
    </row>
    <row r="172" spans="1:8" x14ac:dyDescent="0.2">
      <c r="A172" s="44">
        <v>211</v>
      </c>
      <c r="B172" s="44" t="s">
        <v>536</v>
      </c>
      <c r="C172" s="44" t="s">
        <v>537</v>
      </c>
      <c r="D172" s="44" t="s">
        <v>538</v>
      </c>
      <c r="E172" s="44" t="s">
        <v>467</v>
      </c>
      <c r="F172" s="44">
        <v>0</v>
      </c>
      <c r="G172" s="46">
        <v>0.1</v>
      </c>
      <c r="H172" s="46">
        <v>1.5021745437561775</v>
      </c>
    </row>
    <row r="173" spans="1:8" x14ac:dyDescent="0.2">
      <c r="A173" s="44">
        <v>212</v>
      </c>
      <c r="B173" s="44" t="s">
        <v>522</v>
      </c>
      <c r="C173" s="44" t="s">
        <v>523</v>
      </c>
      <c r="D173" s="44" t="s">
        <v>524</v>
      </c>
      <c r="E173" s="44" t="s">
        <v>467</v>
      </c>
      <c r="F173" s="44">
        <v>0</v>
      </c>
      <c r="G173" s="46">
        <v>0.1</v>
      </c>
      <c r="H173" s="46">
        <v>1.5021745437561775</v>
      </c>
    </row>
    <row r="174" spans="1:8" x14ac:dyDescent="0.2">
      <c r="A174" s="44">
        <v>215</v>
      </c>
      <c r="B174" s="44" t="s">
        <v>550</v>
      </c>
      <c r="C174" s="44" t="s">
        <v>551</v>
      </c>
      <c r="D174" s="44" t="s">
        <v>552</v>
      </c>
      <c r="E174" s="44" t="s">
        <v>467</v>
      </c>
      <c r="F174" s="44">
        <v>0</v>
      </c>
      <c r="G174" s="46">
        <v>0.1</v>
      </c>
      <c r="H174" s="46">
        <v>1.5021745437561775</v>
      </c>
    </row>
    <row r="175" spans="1:8" x14ac:dyDescent="0.2">
      <c r="A175" s="44">
        <v>217</v>
      </c>
      <c r="B175" s="44" t="s">
        <v>557</v>
      </c>
      <c r="C175" s="44" t="s">
        <v>558</v>
      </c>
      <c r="D175" s="44" t="s">
        <v>559</v>
      </c>
      <c r="E175" s="44" t="s">
        <v>467</v>
      </c>
      <c r="F175" s="44">
        <v>0</v>
      </c>
      <c r="G175" s="46">
        <v>0.1</v>
      </c>
      <c r="H175" s="46">
        <v>1.5021745437561775</v>
      </c>
    </row>
    <row r="176" spans="1:8" x14ac:dyDescent="0.2">
      <c r="A176" s="44">
        <v>220</v>
      </c>
      <c r="B176" s="44" t="s">
        <v>499</v>
      </c>
      <c r="C176" s="44" t="s">
        <v>500</v>
      </c>
      <c r="D176" s="44" t="s">
        <v>501</v>
      </c>
      <c r="E176" s="44" t="s">
        <v>467</v>
      </c>
      <c r="F176" s="44">
        <v>0.2</v>
      </c>
      <c r="G176" s="46">
        <v>4.3147569444444436E-2</v>
      </c>
      <c r="H176" s="46">
        <v>1.0006805934723273</v>
      </c>
    </row>
    <row r="177" spans="1:8" x14ac:dyDescent="0.2">
      <c r="A177" s="44">
        <v>221</v>
      </c>
      <c r="B177" s="44" t="s">
        <v>480</v>
      </c>
      <c r="C177" s="44" t="s">
        <v>481</v>
      </c>
      <c r="D177" s="44" t="s">
        <v>482</v>
      </c>
      <c r="E177" s="44" t="s">
        <v>467</v>
      </c>
      <c r="F177" s="44">
        <v>0</v>
      </c>
      <c r="G177" s="46">
        <v>8.5238425925925926E-2</v>
      </c>
      <c r="H177" s="46">
        <v>1.4815993491192936</v>
      </c>
    </row>
    <row r="178" spans="1:8" x14ac:dyDescent="0.2">
      <c r="A178" s="44">
        <v>222</v>
      </c>
      <c r="B178" s="44" t="s">
        <v>502</v>
      </c>
      <c r="C178" s="44" t="s">
        <v>503</v>
      </c>
      <c r="D178" s="44" t="s">
        <v>58</v>
      </c>
      <c r="E178" s="44" t="s">
        <v>467</v>
      </c>
      <c r="F178" s="44">
        <v>0.2</v>
      </c>
      <c r="G178" s="46">
        <v>0.12404745370370371</v>
      </c>
      <c r="H178" s="46">
        <v>0.91978070921306809</v>
      </c>
    </row>
    <row r="179" spans="1:8" x14ac:dyDescent="0.2">
      <c r="A179" s="44">
        <v>226</v>
      </c>
      <c r="B179" s="44" t="s">
        <v>636</v>
      </c>
      <c r="C179" s="44" t="s">
        <v>637</v>
      </c>
      <c r="D179" s="44" t="s">
        <v>638</v>
      </c>
      <c r="E179" s="44" t="s">
        <v>467</v>
      </c>
      <c r="F179" s="44">
        <v>0</v>
      </c>
      <c r="G179" s="46">
        <v>1.934375E-2</v>
      </c>
      <c r="H179" s="46">
        <v>39.695914040310598</v>
      </c>
    </row>
    <row r="180" spans="1:8" x14ac:dyDescent="0.2">
      <c r="A180" s="44">
        <v>227</v>
      </c>
      <c r="B180" s="44" t="s">
        <v>525</v>
      </c>
      <c r="C180" s="44" t="s">
        <v>526</v>
      </c>
      <c r="D180" s="44" t="s">
        <v>58</v>
      </c>
      <c r="E180" s="44" t="s">
        <v>467</v>
      </c>
      <c r="F180" s="44">
        <v>0</v>
      </c>
      <c r="G180" s="46">
        <v>0.1</v>
      </c>
      <c r="H180" s="46">
        <v>1.5021745437561775</v>
      </c>
    </row>
    <row r="181" spans="1:8" x14ac:dyDescent="0.2">
      <c r="A181" s="44">
        <v>280</v>
      </c>
      <c r="B181" s="44" t="s">
        <v>586</v>
      </c>
      <c r="C181" s="44" t="s">
        <v>587</v>
      </c>
      <c r="D181" s="44" t="s">
        <v>588</v>
      </c>
      <c r="E181" s="44" t="s">
        <v>467</v>
      </c>
      <c r="F181" s="44">
        <v>0</v>
      </c>
      <c r="G181" s="46">
        <v>0.03</v>
      </c>
      <c r="H181" s="46">
        <v>20.454094391986921</v>
      </c>
    </row>
    <row r="182" spans="1:8" x14ac:dyDescent="0.2">
      <c r="A182" s="44">
        <v>290</v>
      </c>
      <c r="B182" s="44" t="s">
        <v>465</v>
      </c>
      <c r="C182" s="44" t="s">
        <v>466</v>
      </c>
      <c r="D182" s="44" t="s">
        <v>58</v>
      </c>
      <c r="E182" s="44" t="s">
        <v>467</v>
      </c>
      <c r="F182" s="44">
        <v>2.9000000000000001E-2</v>
      </c>
      <c r="G182" s="46">
        <v>2.9000000000000001E-2</v>
      </c>
      <c r="H182" s="46">
        <v>3.8496473065353478</v>
      </c>
    </row>
    <row r="183" spans="1:8" x14ac:dyDescent="0.2">
      <c r="A183" s="44">
        <v>309</v>
      </c>
      <c r="B183" s="44" t="s">
        <v>589</v>
      </c>
      <c r="C183" s="44" t="s">
        <v>590</v>
      </c>
      <c r="D183" s="44" t="s">
        <v>591</v>
      </c>
      <c r="E183" s="44" t="s">
        <v>467</v>
      </c>
      <c r="F183" s="44">
        <v>0</v>
      </c>
      <c r="G183" s="46">
        <v>7.149305555555556E-2</v>
      </c>
      <c r="H183" s="46">
        <v>20.412601336431365</v>
      </c>
    </row>
    <row r="184" spans="1:8" x14ac:dyDescent="0.2">
      <c r="A184" s="44">
        <v>310</v>
      </c>
      <c r="B184" s="44" t="s">
        <v>592</v>
      </c>
      <c r="C184" s="44" t="s">
        <v>593</v>
      </c>
      <c r="D184" s="44" t="s">
        <v>594</v>
      </c>
      <c r="E184" s="44" t="s">
        <v>467</v>
      </c>
      <c r="F184" s="44">
        <v>4.2999999999999997E-2</v>
      </c>
      <c r="G184" s="46">
        <v>7.0034722222222217E-3</v>
      </c>
      <c r="H184" s="46">
        <v>20.477090919764699</v>
      </c>
    </row>
    <row r="185" spans="1:8" x14ac:dyDescent="0.2">
      <c r="A185" s="44">
        <v>311</v>
      </c>
      <c r="B185" s="44" t="s">
        <v>468</v>
      </c>
      <c r="C185" s="44" t="s">
        <v>469</v>
      </c>
      <c r="D185" s="44" t="s">
        <v>58</v>
      </c>
      <c r="E185" s="44" t="s">
        <v>467</v>
      </c>
      <c r="F185" s="44">
        <v>0</v>
      </c>
      <c r="G185" s="46">
        <v>0.12579166666666666</v>
      </c>
      <c r="H185" s="46">
        <v>2.986085911650298</v>
      </c>
    </row>
    <row r="186" spans="1:8" x14ac:dyDescent="0.2">
      <c r="A186" s="44">
        <v>312</v>
      </c>
      <c r="B186" s="44" t="s">
        <v>595</v>
      </c>
      <c r="C186" s="44" t="s">
        <v>596</v>
      </c>
      <c r="D186" s="44" t="s">
        <v>597</v>
      </c>
      <c r="E186" s="44" t="s">
        <v>467</v>
      </c>
      <c r="F186" s="44">
        <v>2</v>
      </c>
      <c r="G186" s="46">
        <v>0.47517708333333336</v>
      </c>
      <c r="H186" s="46">
        <v>20.00891730865359</v>
      </c>
    </row>
    <row r="187" spans="1:8" x14ac:dyDescent="0.2">
      <c r="A187" s="44">
        <v>313</v>
      </c>
      <c r="B187" s="44" t="s">
        <v>599</v>
      </c>
      <c r="C187" s="44" t="s">
        <v>600</v>
      </c>
      <c r="D187" s="44" t="s">
        <v>58</v>
      </c>
      <c r="E187" s="44" t="s">
        <v>467</v>
      </c>
      <c r="F187" s="44">
        <v>2</v>
      </c>
      <c r="G187" s="46">
        <v>0.66289583333333335</v>
      </c>
      <c r="H187" s="46">
        <v>19.821198558653588</v>
      </c>
    </row>
    <row r="188" spans="1:8" x14ac:dyDescent="0.2">
      <c r="A188" s="44">
        <v>316</v>
      </c>
      <c r="B188" s="44" t="s">
        <v>574</v>
      </c>
      <c r="C188" s="44" t="s">
        <v>575</v>
      </c>
      <c r="D188" s="44" t="s">
        <v>58</v>
      </c>
      <c r="E188" s="44" t="s">
        <v>467</v>
      </c>
      <c r="F188" s="44">
        <v>0.112</v>
      </c>
      <c r="G188" s="46">
        <v>2.1493055555555557E-2</v>
      </c>
      <c r="H188" s="46">
        <v>6.5420074184298693</v>
      </c>
    </row>
    <row r="189" spans="1:8" x14ac:dyDescent="0.2">
      <c r="A189" s="44">
        <v>318</v>
      </c>
      <c r="B189" s="44" t="s">
        <v>570</v>
      </c>
      <c r="C189" s="44" t="s">
        <v>571</v>
      </c>
      <c r="D189" s="44" t="s">
        <v>572</v>
      </c>
      <c r="E189" s="44" t="s">
        <v>467</v>
      </c>
      <c r="F189" s="44">
        <v>0.112</v>
      </c>
      <c r="G189" s="46">
        <v>6.4664930555555555E-2</v>
      </c>
      <c r="H189" s="46">
        <v>6.4988355434298688</v>
      </c>
    </row>
    <row r="190" spans="1:8" x14ac:dyDescent="0.2">
      <c r="A190" s="44">
        <v>325</v>
      </c>
      <c r="B190" s="44" t="s">
        <v>602</v>
      </c>
      <c r="C190" s="44" t="s">
        <v>603</v>
      </c>
      <c r="D190" s="44" t="s">
        <v>58</v>
      </c>
      <c r="E190" s="44" t="s">
        <v>467</v>
      </c>
      <c r="F190" s="44">
        <v>0</v>
      </c>
      <c r="G190" s="46">
        <v>0.13182118055555556</v>
      </c>
      <c r="H190" s="46">
        <v>20.352273211431367</v>
      </c>
    </row>
    <row r="191" spans="1:8" x14ac:dyDescent="0.2">
      <c r="A191" s="44">
        <v>326</v>
      </c>
      <c r="B191" s="44" t="s">
        <v>605</v>
      </c>
      <c r="C191" s="44" t="s">
        <v>606</v>
      </c>
      <c r="D191" s="44" t="s">
        <v>58</v>
      </c>
      <c r="E191" s="44" t="s">
        <v>467</v>
      </c>
      <c r="F191" s="44">
        <v>0.36799999999999999</v>
      </c>
      <c r="G191" s="46">
        <v>0.21289583333333334</v>
      </c>
      <c r="H191" s="46">
        <v>20.271198558653587</v>
      </c>
    </row>
    <row r="192" spans="1:8" x14ac:dyDescent="0.2">
      <c r="A192" s="44">
        <v>327</v>
      </c>
      <c r="B192" s="44" t="s">
        <v>471</v>
      </c>
      <c r="C192" s="44" t="s">
        <v>472</v>
      </c>
      <c r="D192" s="44" t="s">
        <v>473</v>
      </c>
      <c r="E192" s="44" t="s">
        <v>467</v>
      </c>
      <c r="F192" s="44">
        <v>0</v>
      </c>
      <c r="G192" s="46">
        <v>9.9343750000000008E-2</v>
      </c>
      <c r="H192" s="46">
        <v>3.0125338283169647</v>
      </c>
    </row>
    <row r="193" spans="1:8" x14ac:dyDescent="0.2">
      <c r="A193" s="44">
        <v>329</v>
      </c>
      <c r="B193" s="44" t="s">
        <v>476</v>
      </c>
      <c r="C193" s="44" t="s">
        <v>477</v>
      </c>
      <c r="D193" s="44" t="s">
        <v>58</v>
      </c>
      <c r="E193" s="44" t="s">
        <v>467</v>
      </c>
      <c r="F193" s="44">
        <v>0</v>
      </c>
      <c r="G193" s="46">
        <v>2.7940972222222221E-2</v>
      </c>
      <c r="H193" s="46">
        <v>3.0839366060947424</v>
      </c>
    </row>
    <row r="194" spans="1:8" x14ac:dyDescent="0.2">
      <c r="A194" s="44">
        <v>338</v>
      </c>
      <c r="B194" s="44" t="s">
        <v>617</v>
      </c>
      <c r="C194" s="44" t="s">
        <v>618</v>
      </c>
      <c r="D194" s="44" t="s">
        <v>619</v>
      </c>
      <c r="E194" s="44" t="s">
        <v>467</v>
      </c>
      <c r="F194" s="44">
        <v>2.2050000000000001</v>
      </c>
      <c r="G194" s="46">
        <v>0.03</v>
      </c>
      <c r="H194" s="46">
        <v>35.775528661713182</v>
      </c>
    </row>
    <row r="195" spans="1:8" x14ac:dyDescent="0.2">
      <c r="A195" s="44">
        <v>340</v>
      </c>
      <c r="B195" s="44" t="s">
        <v>617</v>
      </c>
      <c r="C195" s="44" t="s">
        <v>621</v>
      </c>
      <c r="D195" s="44" t="s">
        <v>622</v>
      </c>
      <c r="E195" s="44" t="s">
        <v>467</v>
      </c>
      <c r="F195" s="44">
        <v>2.2050000000000001</v>
      </c>
      <c r="G195" s="46">
        <v>0.03</v>
      </c>
      <c r="H195" s="46">
        <v>35.775528661713182</v>
      </c>
    </row>
    <row r="196" spans="1:8" x14ac:dyDescent="0.2">
      <c r="A196" s="44">
        <v>349</v>
      </c>
      <c r="B196" s="44" t="s">
        <v>614</v>
      </c>
      <c r="C196" s="44" t="s">
        <v>615</v>
      </c>
      <c r="D196" s="44" t="s">
        <v>58</v>
      </c>
      <c r="E196" s="44" t="s">
        <v>467</v>
      </c>
      <c r="F196" s="44">
        <v>0</v>
      </c>
      <c r="G196" s="46">
        <v>0.14381944444444444</v>
      </c>
      <c r="H196" s="46">
        <v>30.761511354908336</v>
      </c>
    </row>
    <row r="197" spans="1:8" x14ac:dyDescent="0.2">
      <c r="A197" s="44">
        <v>364</v>
      </c>
      <c r="B197" s="44" t="s">
        <v>624</v>
      </c>
      <c r="C197" s="44" t="s">
        <v>625</v>
      </c>
      <c r="D197" s="44" t="s">
        <v>58</v>
      </c>
      <c r="E197" s="44" t="s">
        <v>467</v>
      </c>
      <c r="F197" s="44">
        <v>2.9000000000000001E-2</v>
      </c>
      <c r="G197" s="46">
        <v>2.9000000000000001E-2</v>
      </c>
      <c r="H197" s="46">
        <v>35.776528661713179</v>
      </c>
    </row>
    <row r="198" spans="1:8" x14ac:dyDescent="0.2">
      <c r="A198" s="44">
        <v>366</v>
      </c>
      <c r="B198" s="44" t="s">
        <v>627</v>
      </c>
      <c r="C198" s="44" t="s">
        <v>628</v>
      </c>
      <c r="D198" s="44" t="s">
        <v>58</v>
      </c>
      <c r="E198" s="44" t="s">
        <v>467</v>
      </c>
      <c r="F198" s="44">
        <v>0.03</v>
      </c>
      <c r="G198" s="46">
        <v>0.03</v>
      </c>
      <c r="H198" s="46">
        <v>35.775528661713182</v>
      </c>
    </row>
    <row r="199" spans="1:8" x14ac:dyDescent="0.2">
      <c r="A199" s="44">
        <v>368</v>
      </c>
      <c r="B199" s="44" t="s">
        <v>629</v>
      </c>
      <c r="C199" s="44" t="s">
        <v>630</v>
      </c>
      <c r="D199" s="44" t="s">
        <v>631</v>
      </c>
      <c r="E199" s="44" t="s">
        <v>467</v>
      </c>
      <c r="F199" s="44">
        <v>0.33200000000000002</v>
      </c>
      <c r="G199" s="46">
        <v>0.16438715277777782</v>
      </c>
      <c r="H199" s="46">
        <v>35.641141508935405</v>
      </c>
    </row>
    <row r="200" spans="1:8" x14ac:dyDescent="0.2">
      <c r="A200" s="44">
        <v>376</v>
      </c>
      <c r="B200" s="44" t="s">
        <v>505</v>
      </c>
      <c r="C200" s="44" t="s">
        <v>506</v>
      </c>
      <c r="D200" s="44" t="s">
        <v>507</v>
      </c>
      <c r="E200" s="44" t="s">
        <v>467</v>
      </c>
      <c r="F200" s="44">
        <v>0.03</v>
      </c>
      <c r="G200" s="46">
        <v>0.03</v>
      </c>
      <c r="H200" s="46">
        <v>1.0138281629167718</v>
      </c>
    </row>
    <row r="201" spans="1:8" x14ac:dyDescent="0.2">
      <c r="A201" s="44">
        <v>378</v>
      </c>
      <c r="B201" s="44" t="s">
        <v>576</v>
      </c>
      <c r="C201" s="44" t="s">
        <v>486</v>
      </c>
      <c r="D201" s="44" t="s">
        <v>58</v>
      </c>
      <c r="E201" s="44" t="s">
        <v>467</v>
      </c>
      <c r="F201" s="44">
        <v>0.318</v>
      </c>
      <c r="G201" s="46">
        <v>0.31645312500000006</v>
      </c>
      <c r="H201" s="46">
        <v>20.167641266986923</v>
      </c>
    </row>
    <row r="202" spans="1:8" x14ac:dyDescent="0.2">
      <c r="A202" s="44">
        <v>379</v>
      </c>
      <c r="B202" s="44" t="s">
        <v>578</v>
      </c>
      <c r="C202" s="44" t="s">
        <v>486</v>
      </c>
      <c r="D202" s="44" t="s">
        <v>58</v>
      </c>
      <c r="E202" s="44" t="s">
        <v>467</v>
      </c>
      <c r="F202" s="44">
        <v>0.156</v>
      </c>
      <c r="G202" s="46">
        <v>0.10551215277777778</v>
      </c>
      <c r="H202" s="46">
        <v>20.378582239209145</v>
      </c>
    </row>
    <row r="203" spans="1:8" x14ac:dyDescent="0.2">
      <c r="A203" s="44">
        <v>385</v>
      </c>
      <c r="B203" s="44" t="s">
        <v>639</v>
      </c>
      <c r="C203" s="44" t="s">
        <v>640</v>
      </c>
      <c r="D203" s="44" t="s">
        <v>58</v>
      </c>
      <c r="E203" s="44" t="s">
        <v>467</v>
      </c>
      <c r="F203" s="44">
        <v>0</v>
      </c>
      <c r="G203" s="46">
        <v>2.3725694444444445E-2</v>
      </c>
      <c r="H203" s="46">
        <v>39.691532095866151</v>
      </c>
    </row>
    <row r="204" spans="1:8" x14ac:dyDescent="0.2">
      <c r="A204" s="44">
        <v>387</v>
      </c>
      <c r="B204" s="44" t="s">
        <v>568</v>
      </c>
      <c r="C204" s="44" t="s">
        <v>569</v>
      </c>
      <c r="D204" s="44" t="s">
        <v>58</v>
      </c>
      <c r="E204" s="44" t="s">
        <v>467</v>
      </c>
      <c r="F204" s="44">
        <v>0</v>
      </c>
      <c r="G204" s="46">
        <v>8.5972222222222214E-3</v>
      </c>
      <c r="H204" s="46">
        <v>0.59725122312704004</v>
      </c>
    </row>
    <row r="205" spans="1:8" x14ac:dyDescent="0.2">
      <c r="A205" s="44">
        <v>389</v>
      </c>
      <c r="B205" s="44" t="s">
        <v>641</v>
      </c>
      <c r="C205" s="44" t="s">
        <v>642</v>
      </c>
      <c r="D205" s="44" t="s">
        <v>58</v>
      </c>
      <c r="E205" s="44" t="s">
        <v>467</v>
      </c>
      <c r="F205" s="44">
        <v>0</v>
      </c>
      <c r="G205" s="46">
        <v>8.5972222222222214E-3</v>
      </c>
      <c r="H205" s="46">
        <v>39.706660568088374</v>
      </c>
    </row>
    <row r="206" spans="1:8" x14ac:dyDescent="0.2">
      <c r="A206" s="44">
        <v>390</v>
      </c>
      <c r="B206" s="44" t="s">
        <v>579</v>
      </c>
      <c r="C206" s="44" t="s">
        <v>580</v>
      </c>
      <c r="D206" s="44" t="s">
        <v>581</v>
      </c>
      <c r="E206" s="44" t="s">
        <v>467</v>
      </c>
      <c r="F206" s="44">
        <v>0.16900000000000001</v>
      </c>
      <c r="G206" s="46">
        <v>4.9434027777777771E-2</v>
      </c>
      <c r="H206" s="46">
        <v>20.434660364209144</v>
      </c>
    </row>
    <row r="207" spans="1:8" x14ac:dyDescent="0.2">
      <c r="A207" s="44">
        <v>391</v>
      </c>
      <c r="B207" s="44" t="s">
        <v>677</v>
      </c>
      <c r="C207" s="44" t="s">
        <v>678</v>
      </c>
      <c r="D207" s="44" t="s">
        <v>58</v>
      </c>
      <c r="E207" s="44" t="s">
        <v>467</v>
      </c>
      <c r="F207" s="44">
        <v>0</v>
      </c>
      <c r="G207" s="46">
        <v>7.5225694444444437E-3</v>
      </c>
      <c r="H207" s="46">
        <v>0.59832587590481789</v>
      </c>
    </row>
    <row r="208" spans="1:8" x14ac:dyDescent="0.2">
      <c r="A208" s="44">
        <v>395</v>
      </c>
      <c r="B208" s="44" t="s">
        <v>643</v>
      </c>
      <c r="C208" s="44" t="s">
        <v>644</v>
      </c>
      <c r="D208" s="44" t="s">
        <v>58</v>
      </c>
      <c r="E208" s="44" t="s">
        <v>467</v>
      </c>
      <c r="F208" s="44">
        <v>0</v>
      </c>
      <c r="G208" s="46">
        <v>3.86875E-2</v>
      </c>
      <c r="H208" s="46">
        <v>39.676570290310593</v>
      </c>
    </row>
    <row r="209" spans="1:8" x14ac:dyDescent="0.2">
      <c r="A209" s="44">
        <v>396</v>
      </c>
      <c r="B209" s="44" t="s">
        <v>645</v>
      </c>
      <c r="C209" s="44" t="s">
        <v>646</v>
      </c>
      <c r="D209" s="44" t="s">
        <v>58</v>
      </c>
      <c r="E209" s="44" t="s">
        <v>467</v>
      </c>
      <c r="F209" s="44">
        <v>0</v>
      </c>
      <c r="G209" s="46">
        <v>1.6119791666666668E-2</v>
      </c>
      <c r="H209" s="46">
        <v>39.699137998643927</v>
      </c>
    </row>
    <row r="210" spans="1:8" x14ac:dyDescent="0.2">
      <c r="A210" s="44">
        <v>397</v>
      </c>
      <c r="B210" s="44" t="s">
        <v>647</v>
      </c>
      <c r="C210" s="44" t="s">
        <v>648</v>
      </c>
      <c r="D210" s="44" t="s">
        <v>58</v>
      </c>
      <c r="E210" s="44" t="s">
        <v>467</v>
      </c>
      <c r="F210" s="44">
        <v>0</v>
      </c>
      <c r="G210" s="46">
        <v>1.0829861111111111E-2</v>
      </c>
      <c r="H210" s="46">
        <v>39.704427929199483</v>
      </c>
    </row>
    <row r="211" spans="1:8" x14ac:dyDescent="0.2">
      <c r="A211" s="44">
        <v>399</v>
      </c>
      <c r="B211" s="44" t="s">
        <v>649</v>
      </c>
      <c r="C211" s="44" t="s">
        <v>650</v>
      </c>
      <c r="D211" s="44" t="s">
        <v>58</v>
      </c>
      <c r="E211" s="44" t="s">
        <v>467</v>
      </c>
      <c r="F211" s="44">
        <v>0</v>
      </c>
      <c r="G211" s="46">
        <v>2.5791666666666664E-2</v>
      </c>
      <c r="H211" s="46">
        <v>39.689466123643925</v>
      </c>
    </row>
    <row r="212" spans="1:8" x14ac:dyDescent="0.2">
      <c r="A212" s="44">
        <v>403</v>
      </c>
      <c r="B212" s="44" t="s">
        <v>651</v>
      </c>
      <c r="C212" s="44" t="s">
        <v>652</v>
      </c>
      <c r="D212" s="44" t="s">
        <v>58</v>
      </c>
      <c r="E212" s="44" t="s">
        <v>467</v>
      </c>
      <c r="F212" s="44">
        <v>0</v>
      </c>
      <c r="G212" s="46">
        <v>7.5225694444444449E-2</v>
      </c>
      <c r="H212" s="46">
        <v>39.640032095866154</v>
      </c>
    </row>
    <row r="213" spans="1:8" x14ac:dyDescent="0.2">
      <c r="A213" s="44">
        <v>406</v>
      </c>
      <c r="B213" s="44" t="s">
        <v>653</v>
      </c>
      <c r="C213" s="44" t="s">
        <v>654</v>
      </c>
      <c r="D213" s="44" t="s">
        <v>655</v>
      </c>
      <c r="E213" s="44" t="s">
        <v>467</v>
      </c>
      <c r="F213" s="44">
        <v>0</v>
      </c>
      <c r="G213" s="46">
        <v>6.447916666666666E-3</v>
      </c>
      <c r="H213" s="46">
        <v>39.708809873643929</v>
      </c>
    </row>
    <row r="214" spans="1:8" x14ac:dyDescent="0.2">
      <c r="A214" s="44">
        <v>419</v>
      </c>
      <c r="B214" s="44" t="s">
        <v>656</v>
      </c>
      <c r="C214" s="44" t="s">
        <v>657</v>
      </c>
      <c r="D214" s="44" t="s">
        <v>58</v>
      </c>
      <c r="E214" s="44" t="s">
        <v>467</v>
      </c>
      <c r="F214" s="44">
        <v>0</v>
      </c>
      <c r="G214" s="46">
        <v>1.7194444444444443E-2</v>
      </c>
      <c r="H214" s="46">
        <v>39.698063345866153</v>
      </c>
    </row>
    <row r="215" spans="1:8" x14ac:dyDescent="0.2">
      <c r="A215" s="44">
        <v>420</v>
      </c>
      <c r="B215" s="44" t="s">
        <v>658</v>
      </c>
      <c r="C215" s="44" t="s">
        <v>659</v>
      </c>
      <c r="D215" s="44" t="s">
        <v>58</v>
      </c>
      <c r="E215" s="44" t="s">
        <v>467</v>
      </c>
      <c r="F215" s="44">
        <v>0</v>
      </c>
      <c r="G215" s="46">
        <v>8.5972222222222214E-3</v>
      </c>
      <c r="H215" s="46">
        <v>39.706660568088374</v>
      </c>
    </row>
    <row r="216" spans="1:8" x14ac:dyDescent="0.2">
      <c r="A216" s="44">
        <v>421</v>
      </c>
      <c r="B216" s="44" t="s">
        <v>660</v>
      </c>
      <c r="C216" s="44" t="s">
        <v>661</v>
      </c>
      <c r="D216" s="44" t="s">
        <v>58</v>
      </c>
      <c r="E216" s="44" t="s">
        <v>467</v>
      </c>
      <c r="F216" s="44">
        <v>0</v>
      </c>
      <c r="G216" s="46">
        <v>4.2986111111111107E-3</v>
      </c>
      <c r="H216" s="46">
        <v>39.710959179199484</v>
      </c>
    </row>
    <row r="217" spans="1:8" x14ac:dyDescent="0.2">
      <c r="A217" s="44">
        <v>422</v>
      </c>
      <c r="B217" s="44" t="s">
        <v>662</v>
      </c>
      <c r="C217" s="44" t="s">
        <v>663</v>
      </c>
      <c r="D217" s="44" t="s">
        <v>58</v>
      </c>
      <c r="E217" s="44" t="s">
        <v>467</v>
      </c>
      <c r="F217" s="44">
        <v>0</v>
      </c>
      <c r="G217" s="46">
        <v>1.2895833333333332E-2</v>
      </c>
      <c r="H217" s="46">
        <v>39.702361956977263</v>
      </c>
    </row>
    <row r="218" spans="1:8" x14ac:dyDescent="0.2">
      <c r="A218" s="44">
        <v>423</v>
      </c>
      <c r="B218" s="44" t="s">
        <v>508</v>
      </c>
      <c r="C218" s="44" t="s">
        <v>509</v>
      </c>
      <c r="D218" s="44" t="s">
        <v>510</v>
      </c>
      <c r="E218" s="44" t="s">
        <v>467</v>
      </c>
      <c r="F218" s="44">
        <v>9.6000000000000002E-2</v>
      </c>
      <c r="G218" s="46">
        <v>9.6000000000000002E-2</v>
      </c>
      <c r="H218" s="46">
        <v>0.94782816291677185</v>
      </c>
    </row>
    <row r="219" spans="1:8" x14ac:dyDescent="0.2">
      <c r="A219" s="44">
        <v>428</v>
      </c>
      <c r="B219" s="44" t="s">
        <v>664</v>
      </c>
      <c r="C219" s="44" t="s">
        <v>665</v>
      </c>
      <c r="D219" s="44" t="s">
        <v>58</v>
      </c>
      <c r="E219" s="44" t="s">
        <v>467</v>
      </c>
      <c r="F219" s="44">
        <v>0</v>
      </c>
      <c r="G219" s="46">
        <v>1.0746527777777778E-2</v>
      </c>
      <c r="H219" s="46">
        <v>39.704511262532819</v>
      </c>
    </row>
    <row r="220" spans="1:8" x14ac:dyDescent="0.2">
      <c r="A220" s="44">
        <v>434</v>
      </c>
      <c r="B220" s="44" t="s">
        <v>666</v>
      </c>
      <c r="C220" s="44" t="s">
        <v>486</v>
      </c>
      <c r="D220" s="44" t="s">
        <v>667</v>
      </c>
      <c r="E220" s="44" t="s">
        <v>467</v>
      </c>
      <c r="F220" s="44">
        <v>0</v>
      </c>
      <c r="G220" s="46">
        <v>6.447916666666666E-3</v>
      </c>
      <c r="H220" s="46">
        <v>39.708809873643929</v>
      </c>
    </row>
    <row r="221" spans="1:8" x14ac:dyDescent="0.2">
      <c r="A221" s="44">
        <v>436</v>
      </c>
      <c r="B221" s="44" t="s">
        <v>668</v>
      </c>
      <c r="C221" s="44" t="s">
        <v>669</v>
      </c>
      <c r="D221" s="44" t="s">
        <v>670</v>
      </c>
      <c r="E221" s="44" t="s">
        <v>467</v>
      </c>
      <c r="F221" s="44">
        <v>0</v>
      </c>
      <c r="G221" s="46">
        <v>6.018055555555555E-2</v>
      </c>
      <c r="H221" s="46">
        <v>39.655077234755041</v>
      </c>
    </row>
    <row r="222" spans="1:8" x14ac:dyDescent="0.2">
      <c r="A222" s="44">
        <v>437</v>
      </c>
      <c r="B222" s="44" t="s">
        <v>671</v>
      </c>
      <c r="C222" s="44" t="s">
        <v>672</v>
      </c>
      <c r="D222" s="44" t="s">
        <v>58</v>
      </c>
      <c r="E222" s="44" t="s">
        <v>467</v>
      </c>
      <c r="F222" s="44">
        <v>0</v>
      </c>
      <c r="G222" s="46">
        <v>4.2986111111111107E-3</v>
      </c>
      <c r="H222" s="46">
        <v>39.710959179199484</v>
      </c>
    </row>
    <row r="223" spans="1:8" x14ac:dyDescent="0.2">
      <c r="A223" s="44">
        <v>464</v>
      </c>
      <c r="B223" s="44" t="s">
        <v>148</v>
      </c>
      <c r="C223" s="44"/>
      <c r="D223" s="44" t="s">
        <v>58</v>
      </c>
      <c r="E223" s="44" t="s">
        <v>467</v>
      </c>
      <c r="F223" s="44">
        <v>0.18</v>
      </c>
      <c r="G223" s="46">
        <v>3.7612847222222225E-2</v>
      </c>
      <c r="H223" s="46">
        <v>39.677644943088374</v>
      </c>
    </row>
    <row r="224" spans="1:8" x14ac:dyDescent="0.2">
      <c r="A224" s="44">
        <v>509</v>
      </c>
      <c r="B224" s="44" t="s">
        <v>564</v>
      </c>
      <c r="C224" s="44"/>
      <c r="D224" s="44" t="s">
        <v>58</v>
      </c>
      <c r="E224" s="44" t="s">
        <v>467</v>
      </c>
      <c r="F224" s="44">
        <v>0</v>
      </c>
      <c r="G224" s="46">
        <v>2.1493055555555553E-3</v>
      </c>
      <c r="H224" s="46">
        <v>1.6000252382006221</v>
      </c>
    </row>
    <row r="225" spans="1:21" ht="25.5" x14ac:dyDescent="0.2">
      <c r="A225" s="33" t="s">
        <v>1</v>
      </c>
      <c r="B225" s="33" t="s">
        <v>2</v>
      </c>
      <c r="C225" s="33" t="s">
        <v>1586</v>
      </c>
      <c r="D225" s="33" t="s">
        <v>4</v>
      </c>
      <c r="E225" s="33" t="s">
        <v>8</v>
      </c>
      <c r="F225" s="33" t="s">
        <v>6</v>
      </c>
      <c r="G225" s="34" t="s">
        <v>44</v>
      </c>
      <c r="H225" s="35" t="s">
        <v>1587</v>
      </c>
    </row>
    <row r="226" spans="1:21" x14ac:dyDescent="0.2">
      <c r="A226" s="37">
        <v>0</v>
      </c>
      <c r="B226" s="37" t="s">
        <v>61</v>
      </c>
      <c r="C226" s="37" t="s">
        <v>683</v>
      </c>
      <c r="D226" s="37" t="s">
        <v>58</v>
      </c>
      <c r="E226" s="37" t="s">
        <v>682</v>
      </c>
      <c r="F226" s="37">
        <v>0.5</v>
      </c>
      <c r="G226" s="39">
        <v>5.9105902777777775E-2</v>
      </c>
      <c r="H226" s="39">
        <v>3.2123060113748791</v>
      </c>
    </row>
    <row r="227" spans="1:21" x14ac:dyDescent="0.2">
      <c r="A227" s="37">
        <v>0</v>
      </c>
      <c r="B227" s="37" t="s">
        <v>731</v>
      </c>
      <c r="C227" s="37" t="s">
        <v>58</v>
      </c>
      <c r="D227" s="37" t="s">
        <v>58</v>
      </c>
      <c r="E227" s="37" t="s">
        <v>682</v>
      </c>
      <c r="F227" s="37">
        <v>0</v>
      </c>
      <c r="G227" s="39">
        <v>1</v>
      </c>
      <c r="H227" s="39">
        <v>5.4247912132157827</v>
      </c>
    </row>
    <row r="228" spans="1:21" x14ac:dyDescent="0.2">
      <c r="A228" s="37">
        <v>0</v>
      </c>
      <c r="B228" s="37" t="s">
        <v>691</v>
      </c>
      <c r="C228" s="37" t="s">
        <v>58</v>
      </c>
      <c r="D228" s="37" t="s">
        <v>58</v>
      </c>
      <c r="E228" s="37" t="s">
        <v>682</v>
      </c>
      <c r="F228" s="37">
        <v>0</v>
      </c>
      <c r="G228" s="42">
        <v>0.25</v>
      </c>
      <c r="H228" s="39">
        <v>4.5751625823491713</v>
      </c>
    </row>
    <row r="229" spans="1:21" x14ac:dyDescent="0.2">
      <c r="A229" s="37">
        <v>0</v>
      </c>
      <c r="B229" s="37" t="s">
        <v>708</v>
      </c>
      <c r="C229" s="37" t="s">
        <v>58</v>
      </c>
      <c r="D229" s="37" t="s">
        <v>58</v>
      </c>
      <c r="E229" s="37" t="s">
        <v>682</v>
      </c>
      <c r="F229" s="37">
        <v>0</v>
      </c>
      <c r="G229" s="39">
        <v>0.125</v>
      </c>
      <c r="H229" s="39">
        <v>3.3672367950394304</v>
      </c>
    </row>
    <row r="230" spans="1:21" x14ac:dyDescent="0.2">
      <c r="A230" s="37">
        <v>0</v>
      </c>
      <c r="B230" s="37" t="s">
        <v>828</v>
      </c>
      <c r="C230" s="37" t="s">
        <v>58</v>
      </c>
      <c r="D230" s="37" t="s">
        <v>58</v>
      </c>
      <c r="E230" s="37" t="s">
        <v>682</v>
      </c>
      <c r="F230" s="37">
        <v>0</v>
      </c>
      <c r="G230" s="39">
        <v>4.2986111111111114E-2</v>
      </c>
      <c r="H230" s="39">
        <v>30.189362122601811</v>
      </c>
      <c r="U230" s="36" t="s">
        <v>58</v>
      </c>
    </row>
    <row r="231" spans="1:21" x14ac:dyDescent="0.2">
      <c r="A231" s="37">
        <v>0</v>
      </c>
      <c r="B231" s="37" t="s">
        <v>729</v>
      </c>
      <c r="C231" s="37" t="s">
        <v>58</v>
      </c>
      <c r="D231" s="37" t="s">
        <v>58</v>
      </c>
      <c r="E231" s="37" t="s">
        <v>682</v>
      </c>
      <c r="F231" s="37">
        <v>0</v>
      </c>
      <c r="G231" s="39">
        <v>0.1</v>
      </c>
      <c r="H231" s="39">
        <v>6.3247912132157831</v>
      </c>
      <c r="U231" s="36" t="s">
        <v>58</v>
      </c>
    </row>
    <row r="232" spans="1:21" x14ac:dyDescent="0.2">
      <c r="A232" s="37">
        <v>0</v>
      </c>
      <c r="B232" s="37" t="s">
        <v>908</v>
      </c>
      <c r="C232" s="37" t="s">
        <v>58</v>
      </c>
      <c r="D232" s="37" t="s">
        <v>58</v>
      </c>
      <c r="E232" s="37" t="s">
        <v>682</v>
      </c>
      <c r="F232" s="37">
        <v>0</v>
      </c>
      <c r="G232" s="39">
        <v>0.05</v>
      </c>
      <c r="H232" s="39">
        <v>6.422735220663383</v>
      </c>
    </row>
    <row r="233" spans="1:21" x14ac:dyDescent="0.2">
      <c r="A233" s="37">
        <v>0</v>
      </c>
      <c r="B233" s="37" t="s">
        <v>842</v>
      </c>
      <c r="C233" s="37" t="s">
        <v>58</v>
      </c>
      <c r="D233" s="37" t="s">
        <v>58</v>
      </c>
      <c r="E233" s="37" t="s">
        <v>682</v>
      </c>
      <c r="F233" s="37">
        <v>0</v>
      </c>
      <c r="G233" s="39">
        <v>0.15000000000000002</v>
      </c>
      <c r="H233" s="39">
        <v>6.1387264731377771</v>
      </c>
    </row>
    <row r="234" spans="1:21" x14ac:dyDescent="0.2">
      <c r="A234" s="37">
        <v>1</v>
      </c>
      <c r="B234" s="37" t="s">
        <v>899</v>
      </c>
      <c r="C234" s="37" t="s">
        <v>900</v>
      </c>
      <c r="D234" s="37" t="s">
        <v>901</v>
      </c>
      <c r="E234" s="37" t="s">
        <v>682</v>
      </c>
      <c r="F234" s="37">
        <v>0.06</v>
      </c>
      <c r="G234" s="39">
        <v>0.06</v>
      </c>
      <c r="H234" s="39">
        <v>6.4127352206633832</v>
      </c>
    </row>
    <row r="235" spans="1:21" x14ac:dyDescent="0.2">
      <c r="A235" s="37">
        <v>3</v>
      </c>
      <c r="B235" s="37" t="s">
        <v>839</v>
      </c>
      <c r="C235" s="37" t="s">
        <v>840</v>
      </c>
      <c r="D235" s="37" t="s">
        <v>841</v>
      </c>
      <c r="E235" s="37" t="s">
        <v>682</v>
      </c>
      <c r="F235" s="37">
        <v>0.40500000000000003</v>
      </c>
      <c r="G235" s="39">
        <v>0.12149305555555556</v>
      </c>
      <c r="H235" s="39">
        <v>6.1672334175822217</v>
      </c>
    </row>
    <row r="236" spans="1:21" x14ac:dyDescent="0.2">
      <c r="A236" s="37">
        <v>6</v>
      </c>
      <c r="B236" s="37" t="s">
        <v>843</v>
      </c>
      <c r="C236" s="37" t="s">
        <v>844</v>
      </c>
      <c r="D236" s="37" t="s">
        <v>845</v>
      </c>
      <c r="E236" s="37" t="s">
        <v>682</v>
      </c>
      <c r="F236" s="37">
        <v>0.04</v>
      </c>
      <c r="G236" s="39">
        <v>1.3061342592592593E-2</v>
      </c>
      <c r="H236" s="39">
        <v>6.2756651305451845</v>
      </c>
    </row>
    <row r="237" spans="1:21" x14ac:dyDescent="0.2">
      <c r="A237" s="37">
        <v>7</v>
      </c>
      <c r="B237" s="37" t="s">
        <v>847</v>
      </c>
      <c r="C237" s="37" t="s">
        <v>844</v>
      </c>
      <c r="D237" s="37" t="s">
        <v>845</v>
      </c>
      <c r="E237" s="37" t="s">
        <v>682</v>
      </c>
      <c r="F237" s="37">
        <v>0.04</v>
      </c>
      <c r="G237" s="39">
        <v>1.1302083333333334E-2</v>
      </c>
      <c r="H237" s="39">
        <v>6.2774243898044437</v>
      </c>
    </row>
    <row r="238" spans="1:21" x14ac:dyDescent="0.2">
      <c r="A238" s="37">
        <v>8</v>
      </c>
      <c r="B238" s="37" t="s">
        <v>783</v>
      </c>
      <c r="C238" s="37" t="s">
        <v>784</v>
      </c>
      <c r="D238" s="37" t="s">
        <v>785</v>
      </c>
      <c r="E238" s="37" t="s">
        <v>682</v>
      </c>
      <c r="F238" s="37">
        <v>0.21299999999999999</v>
      </c>
      <c r="G238" s="39">
        <v>6.851851851851852E-2</v>
      </c>
      <c r="H238" s="39">
        <v>2.1577885678032289</v>
      </c>
    </row>
    <row r="239" spans="1:21" x14ac:dyDescent="0.2">
      <c r="A239" s="37">
        <v>9</v>
      </c>
      <c r="B239" s="37" t="s">
        <v>783</v>
      </c>
      <c r="C239" s="37" t="s">
        <v>788</v>
      </c>
      <c r="D239" s="37" t="s">
        <v>789</v>
      </c>
      <c r="E239" s="37" t="s">
        <v>682</v>
      </c>
      <c r="F239" s="37">
        <v>0</v>
      </c>
      <c r="G239" s="39">
        <v>0.11033680555555556</v>
      </c>
      <c r="H239" s="39">
        <v>2.115970280766192</v>
      </c>
    </row>
    <row r="240" spans="1:21" x14ac:dyDescent="0.2">
      <c r="A240" s="37">
        <v>10</v>
      </c>
      <c r="B240" s="37" t="s">
        <v>909</v>
      </c>
      <c r="C240" s="37" t="s">
        <v>910</v>
      </c>
      <c r="D240" s="37" t="s">
        <v>911</v>
      </c>
      <c r="E240" s="37" t="s">
        <v>682</v>
      </c>
      <c r="F240" s="37">
        <v>0</v>
      </c>
      <c r="G240" s="39">
        <v>5.5539930555555561E-2</v>
      </c>
      <c r="H240" s="39">
        <v>6.4171952901078271</v>
      </c>
    </row>
    <row r="241" spans="1:8" x14ac:dyDescent="0.2">
      <c r="A241" s="37">
        <v>21</v>
      </c>
      <c r="B241" s="37" t="s">
        <v>912</v>
      </c>
      <c r="C241" s="37" t="s">
        <v>404</v>
      </c>
      <c r="D241" s="37" t="s">
        <v>898</v>
      </c>
      <c r="E241" s="37" t="s">
        <v>682</v>
      </c>
      <c r="F241" s="37">
        <v>0</v>
      </c>
      <c r="G241" s="39">
        <v>6.934375000000001E-2</v>
      </c>
      <c r="H241" s="39">
        <v>6.403391470663383</v>
      </c>
    </row>
    <row r="242" spans="1:8" x14ac:dyDescent="0.2">
      <c r="A242" s="37">
        <v>21</v>
      </c>
      <c r="B242" s="37" t="s">
        <v>897</v>
      </c>
      <c r="C242" s="37" t="s">
        <v>404</v>
      </c>
      <c r="D242" s="37" t="s">
        <v>898</v>
      </c>
      <c r="E242" s="37" t="s">
        <v>682</v>
      </c>
      <c r="F242" s="37">
        <v>0</v>
      </c>
      <c r="G242" s="39">
        <v>0.21934375</v>
      </c>
      <c r="H242" s="39">
        <v>2.6511508674545974</v>
      </c>
    </row>
    <row r="243" spans="1:8" x14ac:dyDescent="0.2">
      <c r="A243" s="37">
        <v>22</v>
      </c>
      <c r="B243" s="37" t="s">
        <v>902</v>
      </c>
      <c r="C243" s="37" t="s">
        <v>900</v>
      </c>
      <c r="D243" s="37" t="s">
        <v>901</v>
      </c>
      <c r="E243" s="37" t="s">
        <v>682</v>
      </c>
      <c r="F243" s="37">
        <v>0</v>
      </c>
      <c r="G243" s="39">
        <v>0.15000000000000002</v>
      </c>
      <c r="H243" s="39">
        <v>6.3227352206633824</v>
      </c>
    </row>
    <row r="244" spans="1:8" x14ac:dyDescent="0.2">
      <c r="A244" s="37">
        <v>23</v>
      </c>
      <c r="B244" s="37" t="s">
        <v>903</v>
      </c>
      <c r="C244" s="37" t="s">
        <v>900</v>
      </c>
      <c r="D244" s="37" t="s">
        <v>901</v>
      </c>
      <c r="E244" s="37" t="s">
        <v>682</v>
      </c>
      <c r="F244" s="37">
        <v>0</v>
      </c>
      <c r="G244" s="39">
        <v>6.0746527777777781E-2</v>
      </c>
      <c r="H244" s="39">
        <v>6.4119886928856049</v>
      </c>
    </row>
    <row r="245" spans="1:8" x14ac:dyDescent="0.2">
      <c r="A245" s="37">
        <v>27</v>
      </c>
      <c r="B245" s="37" t="s">
        <v>904</v>
      </c>
      <c r="C245" s="37" t="s">
        <v>900</v>
      </c>
      <c r="D245" s="37" t="s">
        <v>901</v>
      </c>
      <c r="E245" s="37" t="s">
        <v>682</v>
      </c>
      <c r="F245" s="37">
        <v>0</v>
      </c>
      <c r="G245" s="39">
        <v>1.3246527777777779E-2</v>
      </c>
      <c r="H245" s="39">
        <v>6.4594886928856052</v>
      </c>
    </row>
    <row r="246" spans="1:8" x14ac:dyDescent="0.2">
      <c r="A246" s="37">
        <v>28</v>
      </c>
      <c r="B246" s="37" t="s">
        <v>914</v>
      </c>
      <c r="C246" s="37" t="s">
        <v>915</v>
      </c>
      <c r="D246" s="37" t="s">
        <v>916</v>
      </c>
      <c r="E246" s="37" t="s">
        <v>682</v>
      </c>
      <c r="F246" s="37">
        <v>0</v>
      </c>
      <c r="G246" s="39">
        <v>0.18644791666666669</v>
      </c>
      <c r="H246" s="39">
        <v>6.2862873039967164</v>
      </c>
    </row>
    <row r="247" spans="1:8" x14ac:dyDescent="0.2">
      <c r="A247" s="37">
        <v>29</v>
      </c>
      <c r="B247" s="37" t="s">
        <v>917</v>
      </c>
      <c r="C247" s="37" t="s">
        <v>918</v>
      </c>
      <c r="D247" s="37" t="s">
        <v>919</v>
      </c>
      <c r="E247" s="37" t="s">
        <v>682</v>
      </c>
      <c r="F247" s="37">
        <v>0</v>
      </c>
      <c r="G247" s="39">
        <v>6.447916666666666E-3</v>
      </c>
      <c r="H247" s="39">
        <v>6.4662873039967161</v>
      </c>
    </row>
    <row r="248" spans="1:8" x14ac:dyDescent="0.2">
      <c r="A248" s="37">
        <v>30</v>
      </c>
      <c r="B248" s="37" t="s">
        <v>917</v>
      </c>
      <c r="C248" s="37" t="s">
        <v>918</v>
      </c>
      <c r="D248" s="37" t="s">
        <v>919</v>
      </c>
      <c r="E248" s="37" t="s">
        <v>682</v>
      </c>
      <c r="F248" s="37">
        <v>0</v>
      </c>
      <c r="G248" s="39">
        <v>6.447916666666666E-3</v>
      </c>
      <c r="H248" s="39">
        <v>6.4662873039967161</v>
      </c>
    </row>
    <row r="249" spans="1:8" x14ac:dyDescent="0.2">
      <c r="A249" s="37">
        <v>31</v>
      </c>
      <c r="B249" s="37" t="s">
        <v>905</v>
      </c>
      <c r="C249" s="37" t="s">
        <v>900</v>
      </c>
      <c r="D249" s="37" t="s">
        <v>901</v>
      </c>
      <c r="E249" s="37" t="s">
        <v>682</v>
      </c>
      <c r="F249" s="37">
        <v>0.06</v>
      </c>
      <c r="G249" s="39">
        <v>0.06</v>
      </c>
      <c r="H249" s="39">
        <v>6.4127352206633832</v>
      </c>
    </row>
    <row r="250" spans="1:8" x14ac:dyDescent="0.2">
      <c r="A250" s="37">
        <v>32</v>
      </c>
      <c r="B250" s="37" t="s">
        <v>906</v>
      </c>
      <c r="C250" s="37" t="s">
        <v>900</v>
      </c>
      <c r="D250" s="37" t="s">
        <v>901</v>
      </c>
      <c r="E250" s="37" t="s">
        <v>682</v>
      </c>
      <c r="F250" s="37">
        <v>0</v>
      </c>
      <c r="G250" s="39">
        <v>0.61504513888888901</v>
      </c>
      <c r="H250" s="39">
        <v>5.8576900817744937</v>
      </c>
    </row>
    <row r="251" spans="1:8" x14ac:dyDescent="0.2">
      <c r="A251" s="37">
        <v>33</v>
      </c>
      <c r="B251" s="37" t="s">
        <v>907</v>
      </c>
      <c r="C251" s="37" t="s">
        <v>900</v>
      </c>
      <c r="D251" s="37" t="s">
        <v>901</v>
      </c>
      <c r="E251" s="37" t="s">
        <v>682</v>
      </c>
      <c r="F251" s="37">
        <v>0.06</v>
      </c>
      <c r="G251" s="39">
        <v>1.5045138888888887E-2</v>
      </c>
      <c r="H251" s="39">
        <v>6.4576900817744942</v>
      </c>
    </row>
    <row r="252" spans="1:8" x14ac:dyDescent="0.2">
      <c r="A252" s="37">
        <v>34</v>
      </c>
      <c r="B252" s="37" t="s">
        <v>921</v>
      </c>
      <c r="C252" s="37" t="s">
        <v>922</v>
      </c>
      <c r="D252" s="37" t="s">
        <v>923</v>
      </c>
      <c r="E252" s="37" t="s">
        <v>682</v>
      </c>
      <c r="F252" s="37">
        <v>0</v>
      </c>
      <c r="G252" s="39">
        <v>0.40967187500000002</v>
      </c>
      <c r="H252" s="39">
        <v>6.0630633456633829</v>
      </c>
    </row>
    <row r="253" spans="1:8" x14ac:dyDescent="0.2">
      <c r="A253" s="37">
        <v>35</v>
      </c>
      <c r="B253" s="37" t="s">
        <v>924</v>
      </c>
      <c r="C253" s="37" t="s">
        <v>925</v>
      </c>
      <c r="D253" s="37" t="s">
        <v>926</v>
      </c>
      <c r="E253" s="37" t="s">
        <v>682</v>
      </c>
      <c r="F253" s="37">
        <v>0</v>
      </c>
      <c r="G253" s="39">
        <v>5.3732638888888892E-3</v>
      </c>
      <c r="H253" s="39">
        <v>6.4673619567744938</v>
      </c>
    </row>
    <row r="254" spans="1:8" x14ac:dyDescent="0.2">
      <c r="A254" s="37">
        <v>36</v>
      </c>
      <c r="B254" s="37" t="s">
        <v>927</v>
      </c>
      <c r="C254" s="37" t="s">
        <v>928</v>
      </c>
      <c r="D254" s="37" t="s">
        <v>929</v>
      </c>
      <c r="E254" s="37" t="s">
        <v>682</v>
      </c>
      <c r="F254" s="37">
        <v>0</v>
      </c>
      <c r="G254" s="39">
        <v>1.0746527777777778E-2</v>
      </c>
      <c r="H254" s="39">
        <v>6.4619886928856047</v>
      </c>
    </row>
    <row r="255" spans="1:8" x14ac:dyDescent="0.2">
      <c r="A255" s="37">
        <v>37</v>
      </c>
      <c r="B255" s="37" t="s">
        <v>848</v>
      </c>
      <c r="C255" s="37" t="s">
        <v>849</v>
      </c>
      <c r="D255" s="37" t="s">
        <v>850</v>
      </c>
      <c r="E255" s="37" t="s">
        <v>682</v>
      </c>
      <c r="F255" s="37">
        <v>0</v>
      </c>
      <c r="G255" s="39">
        <v>0.1</v>
      </c>
      <c r="H255" s="39">
        <v>6.1887264731377778</v>
      </c>
    </row>
    <row r="256" spans="1:8" x14ac:dyDescent="0.2">
      <c r="A256" s="37">
        <v>39</v>
      </c>
      <c r="B256" s="37" t="s">
        <v>851</v>
      </c>
      <c r="C256" s="37" t="s">
        <v>852</v>
      </c>
      <c r="D256" s="37">
        <v>110053000</v>
      </c>
      <c r="E256" s="37" t="s">
        <v>682</v>
      </c>
      <c r="F256" s="37">
        <v>0</v>
      </c>
      <c r="G256" s="39">
        <v>0.1</v>
      </c>
      <c r="H256" s="39">
        <v>6.1887264731377778</v>
      </c>
    </row>
    <row r="257" spans="1:8" x14ac:dyDescent="0.2">
      <c r="A257" s="37">
        <v>41</v>
      </c>
      <c r="B257" s="37" t="s">
        <v>754</v>
      </c>
      <c r="C257" s="37" t="s">
        <v>755</v>
      </c>
      <c r="D257" s="37" t="s">
        <v>756</v>
      </c>
      <c r="E257" s="37" t="s">
        <v>682</v>
      </c>
      <c r="F257" s="37">
        <v>0</v>
      </c>
      <c r="G257" s="39">
        <v>1.3970486111111111E-2</v>
      </c>
      <c r="H257" s="39">
        <v>30.21837774760181</v>
      </c>
    </row>
    <row r="258" spans="1:8" x14ac:dyDescent="0.2">
      <c r="A258" s="37">
        <v>43</v>
      </c>
      <c r="B258" s="37" t="s">
        <v>754</v>
      </c>
      <c r="C258" s="37" t="s">
        <v>790</v>
      </c>
      <c r="D258" s="37" t="s">
        <v>791</v>
      </c>
      <c r="E258" s="37" t="s">
        <v>682</v>
      </c>
      <c r="F258" s="37">
        <v>0</v>
      </c>
      <c r="G258" s="39">
        <v>0.1</v>
      </c>
      <c r="H258" s="39">
        <v>2.1263070863217473</v>
      </c>
    </row>
    <row r="259" spans="1:8" x14ac:dyDescent="0.2">
      <c r="A259" s="37">
        <v>46</v>
      </c>
      <c r="B259" s="37" t="s">
        <v>758</v>
      </c>
      <c r="C259" s="37" t="s">
        <v>759</v>
      </c>
      <c r="D259" s="37" t="s">
        <v>760</v>
      </c>
      <c r="E259" s="37" t="s">
        <v>682</v>
      </c>
      <c r="F259" s="37">
        <v>0</v>
      </c>
      <c r="G259" s="39">
        <v>0.5</v>
      </c>
      <c r="H259" s="39">
        <v>5.9247912132157827</v>
      </c>
    </row>
    <row r="260" spans="1:8" x14ac:dyDescent="0.2">
      <c r="A260" s="37">
        <v>48</v>
      </c>
      <c r="B260" s="37" t="s">
        <v>853</v>
      </c>
      <c r="C260" s="37" t="s">
        <v>854</v>
      </c>
      <c r="D260" s="37" t="s">
        <v>855</v>
      </c>
      <c r="E260" s="37" t="s">
        <v>682</v>
      </c>
      <c r="F260" s="37">
        <v>5.8000000000000003E-2</v>
      </c>
      <c r="G260" s="39">
        <v>5.8000000000000003E-2</v>
      </c>
      <c r="H260" s="39">
        <v>6.2307264731377776</v>
      </c>
    </row>
    <row r="261" spans="1:8" x14ac:dyDescent="0.2">
      <c r="A261" s="37">
        <v>49</v>
      </c>
      <c r="B261" s="37" t="s">
        <v>856</v>
      </c>
      <c r="C261" s="37" t="s">
        <v>857</v>
      </c>
      <c r="D261" s="37" t="s">
        <v>858</v>
      </c>
      <c r="E261" s="37" t="s">
        <v>682</v>
      </c>
      <c r="F261" s="37">
        <v>0</v>
      </c>
      <c r="G261" s="39">
        <v>0.1</v>
      </c>
      <c r="H261" s="39">
        <v>6.1887264731377778</v>
      </c>
    </row>
    <row r="262" spans="1:8" x14ac:dyDescent="0.2">
      <c r="A262" s="37">
        <v>50</v>
      </c>
      <c r="B262" s="37" t="s">
        <v>859</v>
      </c>
      <c r="C262" s="37" t="s">
        <v>860</v>
      </c>
      <c r="D262" s="37" t="s">
        <v>861</v>
      </c>
      <c r="E262" s="37" t="s">
        <v>682</v>
      </c>
      <c r="F262" s="37">
        <v>0</v>
      </c>
      <c r="G262" s="39">
        <v>0.1</v>
      </c>
      <c r="H262" s="39">
        <v>6.1887264731377778</v>
      </c>
    </row>
    <row r="263" spans="1:8" x14ac:dyDescent="0.2">
      <c r="A263" s="37">
        <v>51</v>
      </c>
      <c r="B263" s="37" t="s">
        <v>862</v>
      </c>
      <c r="C263" s="37" t="s">
        <v>863</v>
      </c>
      <c r="D263" s="37" t="s">
        <v>864</v>
      </c>
      <c r="E263" s="37" t="s">
        <v>682</v>
      </c>
      <c r="F263" s="37">
        <v>0</v>
      </c>
      <c r="G263" s="39">
        <v>0.1</v>
      </c>
      <c r="H263" s="39">
        <v>6.1887264731377778</v>
      </c>
    </row>
    <row r="264" spans="1:8" x14ac:dyDescent="0.2">
      <c r="A264" s="37">
        <v>52</v>
      </c>
      <c r="B264" s="37" t="s">
        <v>865</v>
      </c>
      <c r="C264" s="37" t="s">
        <v>866</v>
      </c>
      <c r="D264" s="37" t="s">
        <v>867</v>
      </c>
      <c r="E264" s="37" t="s">
        <v>682</v>
      </c>
      <c r="F264" s="37">
        <v>0</v>
      </c>
      <c r="G264" s="39">
        <v>0.1</v>
      </c>
      <c r="H264" s="39">
        <v>6.1887264731377778</v>
      </c>
    </row>
    <row r="265" spans="1:8" x14ac:dyDescent="0.2">
      <c r="A265" s="37">
        <v>53</v>
      </c>
      <c r="B265" s="37" t="s">
        <v>868</v>
      </c>
      <c r="C265" s="37" t="s">
        <v>155</v>
      </c>
      <c r="D265" s="37" t="s">
        <v>869</v>
      </c>
      <c r="E265" s="37" t="s">
        <v>682</v>
      </c>
      <c r="F265" s="37">
        <v>0</v>
      </c>
      <c r="G265" s="39">
        <v>0.03</v>
      </c>
      <c r="H265" s="39">
        <v>6.2587264731377772</v>
      </c>
    </row>
    <row r="266" spans="1:8" x14ac:dyDescent="0.2">
      <c r="A266" s="37">
        <v>54</v>
      </c>
      <c r="B266" s="37" t="s">
        <v>870</v>
      </c>
      <c r="C266" s="37" t="s">
        <v>264</v>
      </c>
      <c r="D266" s="37" t="s">
        <v>871</v>
      </c>
      <c r="E266" s="37" t="s">
        <v>682</v>
      </c>
      <c r="F266" s="37">
        <v>0</v>
      </c>
      <c r="G266" s="39">
        <v>0.1</v>
      </c>
      <c r="H266" s="39">
        <v>6.1887264731377778</v>
      </c>
    </row>
    <row r="267" spans="1:8" x14ac:dyDescent="0.2">
      <c r="A267" s="37">
        <v>55</v>
      </c>
      <c r="B267" s="37" t="s">
        <v>872</v>
      </c>
      <c r="C267" s="37" t="s">
        <v>873</v>
      </c>
      <c r="D267" s="37" t="s">
        <v>874</v>
      </c>
      <c r="E267" s="37" t="s">
        <v>682</v>
      </c>
      <c r="F267" s="37">
        <v>0</v>
      </c>
      <c r="G267" s="39">
        <v>0.1</v>
      </c>
      <c r="H267" s="39">
        <v>6.1887264731377778</v>
      </c>
    </row>
    <row r="268" spans="1:8" x14ac:dyDescent="0.2">
      <c r="A268" s="37">
        <v>56</v>
      </c>
      <c r="B268" s="37" t="s">
        <v>875</v>
      </c>
      <c r="C268" s="37" t="s">
        <v>876</v>
      </c>
      <c r="D268" s="37" t="s">
        <v>877</v>
      </c>
      <c r="E268" s="37" t="s">
        <v>682</v>
      </c>
      <c r="F268" s="37">
        <v>0</v>
      </c>
      <c r="G268" s="39">
        <v>0.1</v>
      </c>
      <c r="H268" s="39">
        <v>6.1887264731377778</v>
      </c>
    </row>
    <row r="269" spans="1:8" x14ac:dyDescent="0.2">
      <c r="A269" s="37">
        <v>59</v>
      </c>
      <c r="B269" s="37" t="s">
        <v>465</v>
      </c>
      <c r="C269" s="37" t="s">
        <v>724</v>
      </c>
      <c r="D269" s="37" t="s">
        <v>725</v>
      </c>
      <c r="E269" s="37" t="s">
        <v>682</v>
      </c>
      <c r="F269" s="37">
        <v>9.1999999999999998E-2</v>
      </c>
      <c r="G269" s="39">
        <v>9.1999999999999998E-2</v>
      </c>
      <c r="H269" s="39">
        <v>6.3327912132157831</v>
      </c>
    </row>
    <row r="270" spans="1:8" x14ac:dyDescent="0.2">
      <c r="A270" s="37">
        <v>60</v>
      </c>
      <c r="B270" s="37" t="s">
        <v>792</v>
      </c>
      <c r="C270" s="37" t="s">
        <v>793</v>
      </c>
      <c r="D270" s="37" t="s">
        <v>794</v>
      </c>
      <c r="E270" s="37" t="s">
        <v>682</v>
      </c>
      <c r="F270" s="37">
        <v>0</v>
      </c>
      <c r="G270" s="39">
        <v>0.1</v>
      </c>
      <c r="H270" s="39">
        <v>2.1263070863217473</v>
      </c>
    </row>
    <row r="271" spans="1:8" x14ac:dyDescent="0.2">
      <c r="A271" s="37">
        <v>61</v>
      </c>
      <c r="B271" s="37" t="s">
        <v>465</v>
      </c>
      <c r="C271" s="37" t="s">
        <v>724</v>
      </c>
      <c r="D271" s="37" t="s">
        <v>725</v>
      </c>
      <c r="E271" s="37" t="s">
        <v>682</v>
      </c>
      <c r="F271" s="37">
        <v>9.1999999999999998E-2</v>
      </c>
      <c r="G271" s="39">
        <v>9.1999999999999998E-2</v>
      </c>
      <c r="H271" s="39">
        <v>6.3327912132157831</v>
      </c>
    </row>
    <row r="272" spans="1:8" x14ac:dyDescent="0.2">
      <c r="A272" s="37">
        <v>62</v>
      </c>
      <c r="B272" s="37" t="s">
        <v>68</v>
      </c>
      <c r="C272" s="37" t="s">
        <v>762</v>
      </c>
      <c r="D272" s="37" t="s">
        <v>763</v>
      </c>
      <c r="E272" s="37" t="s">
        <v>682</v>
      </c>
      <c r="F272" s="37">
        <v>0</v>
      </c>
      <c r="G272" s="39">
        <v>0.26934374999999999</v>
      </c>
      <c r="H272" s="39">
        <v>29.963004483712922</v>
      </c>
    </row>
    <row r="273" spans="1:8" x14ac:dyDescent="0.2">
      <c r="A273" s="37">
        <v>63</v>
      </c>
      <c r="B273" s="37" t="s">
        <v>796</v>
      </c>
      <c r="C273" s="37" t="s">
        <v>714</v>
      </c>
      <c r="D273" s="37" t="s">
        <v>797</v>
      </c>
      <c r="E273" s="37" t="s">
        <v>682</v>
      </c>
      <c r="F273" s="37">
        <v>0</v>
      </c>
      <c r="G273" s="39">
        <v>0.1</v>
      </c>
      <c r="H273" s="39">
        <v>2.1263070863217473</v>
      </c>
    </row>
    <row r="274" spans="1:8" x14ac:dyDescent="0.2">
      <c r="A274" s="37">
        <v>64</v>
      </c>
      <c r="B274" s="37" t="s">
        <v>745</v>
      </c>
      <c r="C274" s="37" t="s">
        <v>878</v>
      </c>
      <c r="D274" s="37" t="s">
        <v>879</v>
      </c>
      <c r="E274" s="37" t="s">
        <v>682</v>
      </c>
      <c r="F274" s="37">
        <v>0</v>
      </c>
      <c r="G274" s="39">
        <v>0.1</v>
      </c>
      <c r="H274" s="39">
        <v>6.1887264731377778</v>
      </c>
    </row>
    <row r="275" spans="1:8" x14ac:dyDescent="0.2">
      <c r="A275" s="37">
        <v>65</v>
      </c>
      <c r="B275" s="37" t="s">
        <v>745</v>
      </c>
      <c r="C275" s="37" t="s">
        <v>881</v>
      </c>
      <c r="D275" s="37" t="s">
        <v>882</v>
      </c>
      <c r="E275" s="37" t="s">
        <v>682</v>
      </c>
      <c r="F275" s="37">
        <v>0</v>
      </c>
      <c r="G275" s="39">
        <v>0.20322395833333334</v>
      </c>
      <c r="H275" s="39">
        <v>6.0855025148044444</v>
      </c>
    </row>
    <row r="276" spans="1:8" x14ac:dyDescent="0.2">
      <c r="A276" s="37">
        <v>66</v>
      </c>
      <c r="B276" s="37" t="s">
        <v>745</v>
      </c>
      <c r="C276" s="37" t="s">
        <v>884</v>
      </c>
      <c r="D276" s="37" t="s">
        <v>885</v>
      </c>
      <c r="E276" s="37" t="s">
        <v>682</v>
      </c>
      <c r="F276" s="37">
        <v>0</v>
      </c>
      <c r="G276" s="39">
        <v>3.223958333333333E-3</v>
      </c>
      <c r="H276" s="39">
        <v>6.2855025148044437</v>
      </c>
    </row>
    <row r="277" spans="1:8" x14ac:dyDescent="0.2">
      <c r="A277" s="37">
        <v>67</v>
      </c>
      <c r="B277" s="37" t="s">
        <v>745</v>
      </c>
      <c r="C277" s="37" t="s">
        <v>746</v>
      </c>
      <c r="D277" s="37" t="s">
        <v>747</v>
      </c>
      <c r="E277" s="37" t="s">
        <v>682</v>
      </c>
      <c r="F277" s="37">
        <v>0</v>
      </c>
      <c r="G277" s="39">
        <v>0.15429861111111112</v>
      </c>
      <c r="H277" s="39">
        <v>6.1344278620266666</v>
      </c>
    </row>
    <row r="278" spans="1:8" x14ac:dyDescent="0.2">
      <c r="A278" s="37">
        <v>67</v>
      </c>
      <c r="B278" s="37" t="s">
        <v>886</v>
      </c>
      <c r="C278" s="37" t="s">
        <v>887</v>
      </c>
      <c r="D278" s="37" t="s">
        <v>58</v>
      </c>
      <c r="E278" s="37" t="s">
        <v>682</v>
      </c>
      <c r="F278" s="37">
        <v>0</v>
      </c>
      <c r="G278" s="39">
        <v>0.1053732638888889</v>
      </c>
      <c r="H278" s="39">
        <v>6.319417949326894</v>
      </c>
    </row>
    <row r="279" spans="1:8" x14ac:dyDescent="0.2">
      <c r="A279" s="37">
        <v>68</v>
      </c>
      <c r="B279" s="37" t="s">
        <v>732</v>
      </c>
      <c r="C279" s="37" t="s">
        <v>384</v>
      </c>
      <c r="D279" s="37" t="s">
        <v>733</v>
      </c>
      <c r="E279" s="37" t="s">
        <v>682</v>
      </c>
      <c r="F279" s="37">
        <v>0</v>
      </c>
      <c r="G279" s="39">
        <v>1.8451388888888885E-2</v>
      </c>
      <c r="H279" s="39">
        <v>6.4063398243268939</v>
      </c>
    </row>
    <row r="280" spans="1:8" x14ac:dyDescent="0.2">
      <c r="A280" s="37">
        <v>69</v>
      </c>
      <c r="B280" s="37" t="s">
        <v>798</v>
      </c>
      <c r="C280" s="37" t="s">
        <v>799</v>
      </c>
      <c r="D280" s="37" t="s">
        <v>800</v>
      </c>
      <c r="E280" s="37" t="s">
        <v>682</v>
      </c>
      <c r="F280" s="37">
        <v>0</v>
      </c>
      <c r="G280" s="39">
        <v>1.4152777777777776E-2</v>
      </c>
      <c r="H280" s="39">
        <v>2.2121543085439694</v>
      </c>
    </row>
    <row r="281" spans="1:8" x14ac:dyDescent="0.2">
      <c r="A281" s="37">
        <v>69</v>
      </c>
      <c r="B281" s="37" t="s">
        <v>732</v>
      </c>
      <c r="C281" s="37" t="s">
        <v>384</v>
      </c>
      <c r="D281" s="37" t="s">
        <v>734</v>
      </c>
      <c r="E281" s="37" t="s">
        <v>682</v>
      </c>
      <c r="F281" s="37">
        <v>0</v>
      </c>
      <c r="G281" s="39">
        <v>1.8451388888888885E-2</v>
      </c>
      <c r="H281" s="39">
        <v>6.4063398243268939</v>
      </c>
    </row>
    <row r="282" spans="1:8" x14ac:dyDescent="0.2">
      <c r="A282" s="37">
        <v>71</v>
      </c>
      <c r="B282" s="37" t="s">
        <v>802</v>
      </c>
      <c r="C282" s="37" t="s">
        <v>799</v>
      </c>
      <c r="D282" s="37" t="s">
        <v>58</v>
      </c>
      <c r="E282" s="37" t="s">
        <v>682</v>
      </c>
      <c r="F282" s="37">
        <v>0</v>
      </c>
      <c r="G282" s="39">
        <v>0.1</v>
      </c>
      <c r="H282" s="39">
        <v>2.1263070863217473</v>
      </c>
    </row>
    <row r="283" spans="1:8" x14ac:dyDescent="0.2">
      <c r="A283" s="37">
        <v>91</v>
      </c>
      <c r="B283" s="37" t="s">
        <v>803</v>
      </c>
      <c r="C283" s="37" t="s">
        <v>804</v>
      </c>
      <c r="D283" s="37" t="s">
        <v>805</v>
      </c>
      <c r="E283" s="37" t="s">
        <v>682</v>
      </c>
      <c r="F283" s="37">
        <v>3.2000000000000001E-2</v>
      </c>
      <c r="G283" s="39">
        <v>3.2000000000000001E-2</v>
      </c>
      <c r="H283" s="39">
        <v>2.1943070863217473</v>
      </c>
    </row>
    <row r="284" spans="1:8" x14ac:dyDescent="0.2">
      <c r="A284" s="37">
        <v>92</v>
      </c>
      <c r="B284" s="37" t="s">
        <v>732</v>
      </c>
      <c r="C284" s="37" t="s">
        <v>808</v>
      </c>
      <c r="D284" s="37" t="s">
        <v>809</v>
      </c>
      <c r="E284" s="37" t="s">
        <v>682</v>
      </c>
      <c r="F284" s="37">
        <v>0</v>
      </c>
      <c r="G284" s="39">
        <v>0.05</v>
      </c>
      <c r="H284" s="39">
        <v>2.1763070863217475</v>
      </c>
    </row>
    <row r="285" spans="1:8" x14ac:dyDescent="0.2">
      <c r="A285" s="37">
        <v>93</v>
      </c>
      <c r="B285" s="37" t="s">
        <v>833</v>
      </c>
      <c r="C285" s="37" t="s">
        <v>834</v>
      </c>
      <c r="D285" s="37" t="s">
        <v>835</v>
      </c>
      <c r="E285" s="37" t="s">
        <v>682</v>
      </c>
      <c r="F285" s="37">
        <v>0</v>
      </c>
      <c r="G285" s="39">
        <v>0.12951215277777778</v>
      </c>
      <c r="H285" s="39">
        <v>31.589136271450876</v>
      </c>
    </row>
    <row r="286" spans="1:8" x14ac:dyDescent="0.2">
      <c r="A286" s="37">
        <v>94</v>
      </c>
      <c r="B286" s="37" t="s">
        <v>810</v>
      </c>
      <c r="C286" s="37" t="s">
        <v>811</v>
      </c>
      <c r="D286" s="37" t="s">
        <v>812</v>
      </c>
      <c r="E286" s="37" t="s">
        <v>682</v>
      </c>
      <c r="F286" s="37">
        <v>0</v>
      </c>
      <c r="G286" s="39">
        <v>0.05</v>
      </c>
      <c r="H286" s="39">
        <v>2.1763070863217475</v>
      </c>
    </row>
    <row r="287" spans="1:8" x14ac:dyDescent="0.2">
      <c r="A287" s="37">
        <v>96</v>
      </c>
      <c r="B287" s="37" t="s">
        <v>830</v>
      </c>
      <c r="C287" s="37" t="s">
        <v>784</v>
      </c>
      <c r="D287" s="37" t="s">
        <v>58</v>
      </c>
      <c r="E287" s="37" t="s">
        <v>682</v>
      </c>
      <c r="F287" s="37">
        <v>0</v>
      </c>
      <c r="G287" s="39">
        <v>0.1</v>
      </c>
      <c r="H287" s="39">
        <v>31.618648424228653</v>
      </c>
    </row>
    <row r="288" spans="1:8" x14ac:dyDescent="0.2">
      <c r="A288" s="37">
        <v>97</v>
      </c>
      <c r="B288" s="37" t="s">
        <v>736</v>
      </c>
      <c r="C288" s="37" t="s">
        <v>737</v>
      </c>
      <c r="D288" s="37" t="s">
        <v>738</v>
      </c>
      <c r="E288" s="37" t="s">
        <v>682</v>
      </c>
      <c r="F288" s="37">
        <v>0</v>
      </c>
      <c r="G288" s="39">
        <v>0.29143171296296294</v>
      </c>
      <c r="H288" s="39">
        <v>6.1333595002528201</v>
      </c>
    </row>
    <row r="289" spans="1:8" x14ac:dyDescent="0.2">
      <c r="A289" s="37">
        <v>97</v>
      </c>
      <c r="B289" s="37" t="s">
        <v>736</v>
      </c>
      <c r="C289" s="37" t="s">
        <v>737</v>
      </c>
      <c r="D289" s="37" t="s">
        <v>738</v>
      </c>
      <c r="E289" s="37" t="s">
        <v>682</v>
      </c>
      <c r="F289" s="37">
        <v>0</v>
      </c>
      <c r="G289" s="39">
        <v>9.1431712962962958E-2</v>
      </c>
      <c r="H289" s="39">
        <v>6.3333595002528194</v>
      </c>
    </row>
    <row r="290" spans="1:8" x14ac:dyDescent="0.2">
      <c r="A290" s="37">
        <v>100</v>
      </c>
      <c r="B290" s="37" t="s">
        <v>813</v>
      </c>
      <c r="C290" s="37" t="s">
        <v>814</v>
      </c>
      <c r="D290" s="37" t="s">
        <v>812</v>
      </c>
      <c r="E290" s="37" t="s">
        <v>682</v>
      </c>
      <c r="F290" s="37">
        <v>0.106</v>
      </c>
      <c r="G290" s="39">
        <v>0.05</v>
      </c>
      <c r="H290" s="39">
        <v>2.1763070863217475</v>
      </c>
    </row>
    <row r="291" spans="1:8" x14ac:dyDescent="0.2">
      <c r="A291" s="37">
        <v>101</v>
      </c>
      <c r="B291" s="37" t="s">
        <v>816</v>
      </c>
      <c r="C291" s="37" t="s">
        <v>817</v>
      </c>
      <c r="D291" s="37" t="s">
        <v>818</v>
      </c>
      <c r="E291" s="37" t="s">
        <v>682</v>
      </c>
      <c r="F291" s="37">
        <v>0</v>
      </c>
      <c r="G291" s="39">
        <v>0.05</v>
      </c>
      <c r="H291" s="39">
        <v>2.1763070863217475</v>
      </c>
    </row>
    <row r="292" spans="1:8" x14ac:dyDescent="0.2">
      <c r="A292" s="37">
        <v>101</v>
      </c>
      <c r="B292" s="37" t="s">
        <v>819</v>
      </c>
      <c r="C292" s="37" t="s">
        <v>820</v>
      </c>
      <c r="D292" s="37" t="s">
        <v>818</v>
      </c>
      <c r="E292" s="37" t="s">
        <v>682</v>
      </c>
      <c r="F292" s="37">
        <v>0</v>
      </c>
      <c r="G292" s="39">
        <v>0.05</v>
      </c>
      <c r="H292" s="39">
        <v>2.1763070863217475</v>
      </c>
    </row>
    <row r="293" spans="1:8" x14ac:dyDescent="0.2">
      <c r="A293" s="37">
        <v>102</v>
      </c>
      <c r="B293" s="37" t="s">
        <v>888</v>
      </c>
      <c r="C293" s="37" t="s">
        <v>817</v>
      </c>
      <c r="D293" s="37" t="s">
        <v>818</v>
      </c>
      <c r="E293" s="37" t="s">
        <v>682</v>
      </c>
      <c r="F293" s="37">
        <v>0</v>
      </c>
      <c r="G293" s="39">
        <v>1.0494363425925926</v>
      </c>
      <c r="H293" s="39">
        <v>5.2392901305451849</v>
      </c>
    </row>
    <row r="294" spans="1:8" x14ac:dyDescent="0.2">
      <c r="A294" s="37">
        <v>102</v>
      </c>
      <c r="B294" s="37" t="s">
        <v>888</v>
      </c>
      <c r="C294" s="37" t="s">
        <v>820</v>
      </c>
      <c r="D294" s="37" t="s">
        <v>818</v>
      </c>
      <c r="E294" s="37" t="s">
        <v>682</v>
      </c>
      <c r="F294" s="37">
        <v>0</v>
      </c>
      <c r="G294" s="39">
        <v>0.55221412037037032</v>
      </c>
      <c r="H294" s="39">
        <v>5.7365123527674076</v>
      </c>
    </row>
    <row r="295" spans="1:8" x14ac:dyDescent="0.2">
      <c r="A295" s="37">
        <v>103</v>
      </c>
      <c r="B295" s="37" t="s">
        <v>740</v>
      </c>
      <c r="C295" s="37" t="s">
        <v>741</v>
      </c>
      <c r="D295" s="37" t="s">
        <v>58</v>
      </c>
      <c r="E295" s="37" t="s">
        <v>682</v>
      </c>
      <c r="F295" s="37">
        <v>0</v>
      </c>
      <c r="G295" s="39">
        <v>0.23351041666666666</v>
      </c>
      <c r="H295" s="39">
        <v>6.1912807965491163</v>
      </c>
    </row>
    <row r="296" spans="1:8" x14ac:dyDescent="0.2">
      <c r="A296" s="37">
        <v>103</v>
      </c>
      <c r="B296" s="37" t="s">
        <v>740</v>
      </c>
      <c r="C296" s="37" t="s">
        <v>741</v>
      </c>
      <c r="D296" s="37" t="s">
        <v>58</v>
      </c>
      <c r="E296" s="37" t="s">
        <v>682</v>
      </c>
      <c r="F296" s="37">
        <v>0</v>
      </c>
      <c r="G296" s="39">
        <v>3.3232638888888888E-2</v>
      </c>
      <c r="H296" s="39">
        <v>6.3915585743268934</v>
      </c>
    </row>
    <row r="297" spans="1:8" x14ac:dyDescent="0.2">
      <c r="A297" s="37">
        <v>104</v>
      </c>
      <c r="B297" s="37" t="s">
        <v>732</v>
      </c>
      <c r="C297" s="37" t="s">
        <v>743</v>
      </c>
      <c r="D297" s="37" t="s">
        <v>744</v>
      </c>
      <c r="E297" s="37" t="s">
        <v>682</v>
      </c>
      <c r="F297" s="37">
        <v>0</v>
      </c>
      <c r="G297" s="39">
        <v>0.71845138888888893</v>
      </c>
      <c r="H297" s="39">
        <v>5.7063398243268937</v>
      </c>
    </row>
    <row r="298" spans="1:8" x14ac:dyDescent="0.2">
      <c r="A298" s="37">
        <v>105</v>
      </c>
      <c r="B298" s="37" t="s">
        <v>890</v>
      </c>
      <c r="C298" s="37" t="s">
        <v>891</v>
      </c>
      <c r="D298" s="37" t="s">
        <v>892</v>
      </c>
      <c r="E298" s="37" t="s">
        <v>682</v>
      </c>
      <c r="F298" s="37">
        <v>4.2999999999999997E-2</v>
      </c>
      <c r="G298" s="39">
        <v>4.2999999999999997E-2</v>
      </c>
      <c r="H298" s="39">
        <v>6.2457264731377773</v>
      </c>
    </row>
    <row r="299" spans="1:8" x14ac:dyDescent="0.2">
      <c r="A299" s="37">
        <v>113</v>
      </c>
      <c r="B299" s="37" t="s">
        <v>822</v>
      </c>
      <c r="C299" s="37" t="s">
        <v>823</v>
      </c>
      <c r="D299" s="37" t="s">
        <v>824</v>
      </c>
      <c r="E299" s="37" t="s">
        <v>682</v>
      </c>
      <c r="F299" s="37">
        <v>6.7000000000000004E-2</v>
      </c>
      <c r="G299" s="39">
        <v>6.7000000000000004E-2</v>
      </c>
      <c r="H299" s="39">
        <v>2.1593070863217472</v>
      </c>
    </row>
    <row r="300" spans="1:8" x14ac:dyDescent="0.2">
      <c r="A300" s="37">
        <v>116</v>
      </c>
      <c r="B300" s="37" t="s">
        <v>930</v>
      </c>
      <c r="C300" s="37" t="s">
        <v>404</v>
      </c>
      <c r="D300" s="37" t="s">
        <v>911</v>
      </c>
      <c r="E300" s="37" t="s">
        <v>682</v>
      </c>
      <c r="F300" s="37">
        <v>0</v>
      </c>
      <c r="G300" s="39">
        <v>0.19361458333333334</v>
      </c>
      <c r="H300" s="39">
        <v>6.2791206373300499</v>
      </c>
    </row>
    <row r="301" spans="1:8" x14ac:dyDescent="0.2">
      <c r="A301" s="37">
        <v>133</v>
      </c>
      <c r="B301" s="37" t="s">
        <v>893</v>
      </c>
      <c r="C301" s="37" t="s">
        <v>384</v>
      </c>
      <c r="D301" s="37" t="s">
        <v>58</v>
      </c>
      <c r="E301" s="37" t="s">
        <v>682</v>
      </c>
      <c r="F301" s="37">
        <v>0</v>
      </c>
      <c r="G301" s="39">
        <v>0.36646527777777782</v>
      </c>
      <c r="H301" s="39">
        <v>5.92226119536</v>
      </c>
    </row>
    <row r="302" spans="1:8" x14ac:dyDescent="0.2">
      <c r="A302" s="37">
        <v>134</v>
      </c>
      <c r="B302" s="37" t="s">
        <v>764</v>
      </c>
      <c r="C302" s="37" t="s">
        <v>765</v>
      </c>
      <c r="D302" s="37" t="s">
        <v>766</v>
      </c>
      <c r="E302" s="37" t="s">
        <v>682</v>
      </c>
      <c r="F302" s="37">
        <v>0</v>
      </c>
      <c r="G302" s="39">
        <v>0.1</v>
      </c>
      <c r="H302" s="39">
        <v>6.3247912132157831</v>
      </c>
    </row>
    <row r="303" spans="1:8" x14ac:dyDescent="0.2">
      <c r="A303" s="37">
        <v>135</v>
      </c>
      <c r="B303" s="37" t="s">
        <v>764</v>
      </c>
      <c r="C303" s="37" t="s">
        <v>765</v>
      </c>
      <c r="D303" s="37" t="s">
        <v>58</v>
      </c>
      <c r="E303" s="37" t="s">
        <v>682</v>
      </c>
      <c r="F303" s="37">
        <v>0</v>
      </c>
      <c r="G303" s="39">
        <v>0.21407696759259262</v>
      </c>
      <c r="H303" s="39">
        <v>6.2107142456231905</v>
      </c>
    </row>
    <row r="304" spans="1:8" x14ac:dyDescent="0.2">
      <c r="A304" s="37">
        <v>287</v>
      </c>
      <c r="B304" s="37" t="s">
        <v>768</v>
      </c>
      <c r="C304" s="37" t="s">
        <v>769</v>
      </c>
      <c r="D304" s="37" t="s">
        <v>58</v>
      </c>
      <c r="E304" s="37" t="s">
        <v>682</v>
      </c>
      <c r="F304" s="37">
        <v>0</v>
      </c>
      <c r="G304" s="39">
        <v>0.30967187500000004</v>
      </c>
      <c r="H304" s="39">
        <v>6.1151193382157825</v>
      </c>
    </row>
    <row r="305" spans="1:8" x14ac:dyDescent="0.2">
      <c r="A305" s="37">
        <v>289</v>
      </c>
      <c r="B305" s="37" t="s">
        <v>704</v>
      </c>
      <c r="C305" s="37" t="s">
        <v>705</v>
      </c>
      <c r="D305" s="37" t="s">
        <v>706</v>
      </c>
      <c r="E305" s="37" t="s">
        <v>682</v>
      </c>
      <c r="F305" s="37">
        <v>0</v>
      </c>
      <c r="G305" s="39">
        <v>0.41289583333333335</v>
      </c>
      <c r="H305" s="39">
        <v>3.0793409617060972</v>
      </c>
    </row>
    <row r="306" spans="1:8" x14ac:dyDescent="0.2">
      <c r="A306" s="37">
        <v>292</v>
      </c>
      <c r="B306" s="37" t="s">
        <v>710</v>
      </c>
      <c r="C306" s="37" t="s">
        <v>711</v>
      </c>
      <c r="D306" s="37" t="s">
        <v>712</v>
      </c>
      <c r="E306" s="37" t="s">
        <v>682</v>
      </c>
      <c r="F306" s="37">
        <v>1.7999999999999999E-2</v>
      </c>
      <c r="G306" s="39">
        <v>1.7999999999999999E-2</v>
      </c>
      <c r="H306" s="39">
        <v>4.228437941516213</v>
      </c>
    </row>
    <row r="307" spans="1:8" x14ac:dyDescent="0.2">
      <c r="A307" s="37">
        <v>293</v>
      </c>
      <c r="B307" s="37" t="s">
        <v>692</v>
      </c>
      <c r="C307" s="37" t="s">
        <v>693</v>
      </c>
      <c r="D307" s="37" t="s">
        <v>58</v>
      </c>
      <c r="E307" s="37" t="s">
        <v>682</v>
      </c>
      <c r="F307" s="37">
        <v>0</v>
      </c>
      <c r="G307" s="39">
        <v>0.15537326388888892</v>
      </c>
      <c r="H307" s="39">
        <v>8.6225710316244903</v>
      </c>
    </row>
    <row r="308" spans="1:8" x14ac:dyDescent="0.2">
      <c r="A308" s="37">
        <v>294</v>
      </c>
      <c r="B308" s="37" t="s">
        <v>749</v>
      </c>
      <c r="C308" s="37" t="s">
        <v>750</v>
      </c>
      <c r="D308" s="37" t="s">
        <v>58</v>
      </c>
      <c r="E308" s="37" t="s">
        <v>682</v>
      </c>
      <c r="F308" s="37">
        <v>6.3E-2</v>
      </c>
      <c r="G308" s="39">
        <v>6.3E-2</v>
      </c>
      <c r="H308" s="39">
        <v>6.361791213215783</v>
      </c>
    </row>
    <row r="309" spans="1:8" x14ac:dyDescent="0.2">
      <c r="A309" s="37">
        <v>295</v>
      </c>
      <c r="B309" s="37" t="s">
        <v>771</v>
      </c>
      <c r="C309" s="37" t="s">
        <v>772</v>
      </c>
      <c r="D309" s="37" t="s">
        <v>58</v>
      </c>
      <c r="E309" s="37" t="s">
        <v>682</v>
      </c>
      <c r="F309" s="37">
        <v>0</v>
      </c>
      <c r="G309" s="39">
        <v>0.33521643518518524</v>
      </c>
      <c r="H309" s="39">
        <v>6.0895747780305971</v>
      </c>
    </row>
    <row r="310" spans="1:8" x14ac:dyDescent="0.2">
      <c r="A310" s="37">
        <v>297</v>
      </c>
      <c r="B310" s="37" t="s">
        <v>713</v>
      </c>
      <c r="C310" s="37" t="s">
        <v>714</v>
      </c>
      <c r="D310" s="37" t="s">
        <v>58</v>
      </c>
      <c r="E310" s="37" t="s">
        <v>682</v>
      </c>
      <c r="F310" s="37">
        <v>0</v>
      </c>
      <c r="G310" s="39">
        <v>0.5</v>
      </c>
      <c r="H310" s="39">
        <v>3.7464412105744049</v>
      </c>
    </row>
    <row r="311" spans="1:8" x14ac:dyDescent="0.2">
      <c r="A311" s="37">
        <v>298</v>
      </c>
      <c r="B311" s="37" t="s">
        <v>716</v>
      </c>
      <c r="C311" s="37" t="s">
        <v>717</v>
      </c>
      <c r="D311" s="37" t="s">
        <v>58</v>
      </c>
      <c r="E311" s="37" t="s">
        <v>682</v>
      </c>
      <c r="F311" s="37">
        <v>0</v>
      </c>
      <c r="G311" s="39">
        <v>0.1</v>
      </c>
      <c r="H311" s="39">
        <v>4.1464412105744053</v>
      </c>
    </row>
    <row r="312" spans="1:8" x14ac:dyDescent="0.2">
      <c r="A312" s="37">
        <v>299</v>
      </c>
      <c r="B312" s="37" t="s">
        <v>694</v>
      </c>
      <c r="C312" s="37" t="s">
        <v>695</v>
      </c>
      <c r="D312" s="37" t="s">
        <v>58</v>
      </c>
      <c r="E312" s="37" t="s">
        <v>682</v>
      </c>
      <c r="F312" s="37">
        <v>0</v>
      </c>
      <c r="G312" s="39">
        <v>7.5225694444444437E-3</v>
      </c>
      <c r="H312" s="39">
        <v>8.7704217260689337</v>
      </c>
    </row>
    <row r="313" spans="1:8" x14ac:dyDescent="0.2">
      <c r="A313" s="37">
        <v>301</v>
      </c>
      <c r="B313" s="37" t="s">
        <v>773</v>
      </c>
      <c r="C313" s="37" t="s">
        <v>774</v>
      </c>
      <c r="D313" s="37" t="s">
        <v>58</v>
      </c>
      <c r="E313" s="37" t="s">
        <v>682</v>
      </c>
      <c r="F313" s="37">
        <v>0</v>
      </c>
      <c r="G313" s="39">
        <v>0.61611979166666675</v>
      </c>
      <c r="H313" s="39">
        <v>5.808671421549116</v>
      </c>
    </row>
    <row r="314" spans="1:8" x14ac:dyDescent="0.2">
      <c r="A314" s="37">
        <v>302</v>
      </c>
      <c r="B314" s="37" t="s">
        <v>777</v>
      </c>
      <c r="C314" s="37" t="s">
        <v>778</v>
      </c>
      <c r="D314" s="37" t="s">
        <v>58</v>
      </c>
      <c r="E314" s="37" t="s">
        <v>682</v>
      </c>
      <c r="F314" s="37">
        <v>0</v>
      </c>
      <c r="G314" s="39">
        <v>0.30644791666666671</v>
      </c>
      <c r="H314" s="39">
        <v>6.1183432965491162</v>
      </c>
    </row>
    <row r="315" spans="1:8" x14ac:dyDescent="0.2">
      <c r="A315" s="37">
        <v>303</v>
      </c>
      <c r="B315" s="37" t="s">
        <v>779</v>
      </c>
      <c r="C315" s="37" t="s">
        <v>780</v>
      </c>
      <c r="D315" s="37" t="s">
        <v>58</v>
      </c>
      <c r="E315" s="37" t="s">
        <v>682</v>
      </c>
      <c r="F315" s="37">
        <v>0.08</v>
      </c>
      <c r="G315" s="39">
        <v>0.08</v>
      </c>
      <c r="H315" s="39">
        <v>6.3447912132157827</v>
      </c>
    </row>
    <row r="316" spans="1:8" x14ac:dyDescent="0.2">
      <c r="A316" s="37">
        <v>317</v>
      </c>
      <c r="B316" s="37" t="s">
        <v>826</v>
      </c>
      <c r="C316" s="37" t="s">
        <v>827</v>
      </c>
      <c r="D316" s="37" t="s">
        <v>58</v>
      </c>
      <c r="E316" s="37" t="s">
        <v>682</v>
      </c>
      <c r="F316" s="37">
        <v>0</v>
      </c>
      <c r="G316" s="39">
        <v>0.05</v>
      </c>
      <c r="H316" s="39">
        <v>2.1763070863217475</v>
      </c>
    </row>
    <row r="317" spans="1:8" x14ac:dyDescent="0.2">
      <c r="A317" s="37">
        <v>340</v>
      </c>
      <c r="B317" s="37" t="s">
        <v>932</v>
      </c>
      <c r="C317" s="37" t="s">
        <v>933</v>
      </c>
      <c r="D317" s="37" t="s">
        <v>934</v>
      </c>
      <c r="E317" s="37" t="s">
        <v>682</v>
      </c>
      <c r="F317" s="37">
        <v>0</v>
      </c>
      <c r="G317" s="39">
        <v>2.5550347222222217E-2</v>
      </c>
      <c r="H317" s="39">
        <v>6.4471848734411603</v>
      </c>
    </row>
    <row r="318" spans="1:8" x14ac:dyDescent="0.2">
      <c r="A318" s="37">
        <v>396</v>
      </c>
      <c r="B318" s="37" t="s">
        <v>751</v>
      </c>
      <c r="C318" s="37" t="s">
        <v>752</v>
      </c>
      <c r="D318" s="37" t="s">
        <v>753</v>
      </c>
      <c r="E318" s="37" t="s">
        <v>682</v>
      </c>
      <c r="F318" s="37">
        <v>0</v>
      </c>
      <c r="G318" s="39">
        <v>0.21825</v>
      </c>
      <c r="H318" s="39">
        <v>6.2065412132157824</v>
      </c>
    </row>
    <row r="319" spans="1:8" x14ac:dyDescent="0.2">
      <c r="A319" s="37">
        <v>413</v>
      </c>
      <c r="B319" s="37" t="s">
        <v>719</v>
      </c>
      <c r="C319" s="37" t="s">
        <v>720</v>
      </c>
      <c r="D319" s="37" t="s">
        <v>58</v>
      </c>
      <c r="E319" s="37" t="s">
        <v>682</v>
      </c>
      <c r="F319" s="37">
        <v>0</v>
      </c>
      <c r="G319" s="39">
        <v>0.18475</v>
      </c>
      <c r="H319" s="39">
        <v>1.3827176363712137</v>
      </c>
    </row>
    <row r="320" spans="1:8" x14ac:dyDescent="0.2">
      <c r="A320" s="37">
        <v>426</v>
      </c>
      <c r="B320" s="37" t="s">
        <v>679</v>
      </c>
      <c r="C320" s="37" t="s">
        <v>680</v>
      </c>
      <c r="D320" s="37" t="s">
        <v>58</v>
      </c>
      <c r="E320" s="37" t="s">
        <v>682</v>
      </c>
      <c r="F320" s="37">
        <v>4.2000000000000003E-2</v>
      </c>
      <c r="G320" s="39">
        <v>8.6805555555555542E-3</v>
      </c>
      <c r="H320" s="39">
        <v>2.1957532624018188</v>
      </c>
    </row>
    <row r="321" spans="1:8" x14ac:dyDescent="0.2">
      <c r="A321" s="37">
        <v>431</v>
      </c>
      <c r="B321" s="37" t="s">
        <v>781</v>
      </c>
      <c r="C321" s="37" t="s">
        <v>782</v>
      </c>
      <c r="D321" s="37" t="s">
        <v>753</v>
      </c>
      <c r="E321" s="37" t="s">
        <v>682</v>
      </c>
      <c r="F321" s="37">
        <v>0.14699999999999999</v>
      </c>
      <c r="G321" s="39">
        <v>1.1821180555555555E-2</v>
      </c>
      <c r="H321" s="39">
        <v>6.412970032660227</v>
      </c>
    </row>
    <row r="322" spans="1:8" x14ac:dyDescent="0.2">
      <c r="A322" s="37">
        <v>442</v>
      </c>
      <c r="B322" s="37" t="s">
        <v>722</v>
      </c>
      <c r="C322" s="37" t="s">
        <v>723</v>
      </c>
      <c r="D322" s="37" t="s">
        <v>58</v>
      </c>
      <c r="E322" s="37" t="s">
        <v>682</v>
      </c>
      <c r="F322" s="37">
        <v>0</v>
      </c>
      <c r="G322" s="39">
        <v>3.0272569444444439E-2</v>
      </c>
      <c r="H322" s="39">
        <v>1.1218416092517154</v>
      </c>
    </row>
    <row r="323" spans="1:8" x14ac:dyDescent="0.2">
      <c r="A323" s="37">
        <v>446</v>
      </c>
      <c r="B323" s="37" t="s">
        <v>894</v>
      </c>
      <c r="C323" s="37" t="s">
        <v>895</v>
      </c>
      <c r="D323" s="37" t="s">
        <v>58</v>
      </c>
      <c r="E323" s="37" t="s">
        <v>682</v>
      </c>
      <c r="F323" s="37">
        <v>0</v>
      </c>
      <c r="G323" s="39">
        <v>3.7795138888888887E-3</v>
      </c>
      <c r="H323" s="39">
        <v>2.8667151035657086</v>
      </c>
    </row>
    <row r="324" spans="1:8" x14ac:dyDescent="0.2">
      <c r="A324" s="37">
        <v>448</v>
      </c>
      <c r="B324" s="37" t="s">
        <v>836</v>
      </c>
      <c r="C324" s="37" t="s">
        <v>837</v>
      </c>
      <c r="D324" s="37" t="s">
        <v>58</v>
      </c>
      <c r="E324" s="37" t="s">
        <v>682</v>
      </c>
      <c r="F324" s="37">
        <v>0</v>
      </c>
      <c r="G324" s="39">
        <v>7.0449652777777774E-2</v>
      </c>
      <c r="H324" s="39">
        <v>1.0390033165094641</v>
      </c>
    </row>
    <row r="325" spans="1:8" x14ac:dyDescent="0.2">
      <c r="A325" s="37">
        <v>479</v>
      </c>
      <c r="B325" s="37" t="s">
        <v>61</v>
      </c>
      <c r="C325" s="37" t="s">
        <v>685</v>
      </c>
      <c r="D325" s="37" t="s">
        <v>686</v>
      </c>
      <c r="E325" s="37" t="s">
        <v>682</v>
      </c>
      <c r="F325" s="37">
        <v>0.13</v>
      </c>
      <c r="G325" s="39">
        <v>1.6119791666666668E-2</v>
      </c>
      <c r="H325" s="39">
        <v>3.2552921224859901</v>
      </c>
    </row>
    <row r="326" spans="1:8" x14ac:dyDescent="0.2">
      <c r="A326" s="37">
        <v>484</v>
      </c>
      <c r="B326" s="37" t="s">
        <v>61</v>
      </c>
      <c r="C326" s="37" t="s">
        <v>697</v>
      </c>
      <c r="D326" s="37" t="s">
        <v>698</v>
      </c>
      <c r="E326" s="37" t="s">
        <v>682</v>
      </c>
      <c r="F326" s="37">
        <v>0.13</v>
      </c>
      <c r="G326" s="39">
        <v>1.6119791666666668E-2</v>
      </c>
      <c r="H326" s="39">
        <v>2.8230768626552889</v>
      </c>
    </row>
    <row r="327" spans="1:8" x14ac:dyDescent="0.2">
      <c r="A327" s="37">
        <v>488</v>
      </c>
      <c r="B327" s="37" t="s">
        <v>582</v>
      </c>
      <c r="C327" s="37" t="s">
        <v>396</v>
      </c>
      <c r="D327" s="37" t="s">
        <v>58</v>
      </c>
      <c r="E327" s="37" t="s">
        <v>682</v>
      </c>
      <c r="F327" s="37">
        <v>0</v>
      </c>
      <c r="G327" s="39">
        <v>8.9944444444444438E-2</v>
      </c>
      <c r="H327" s="39">
        <v>15.806158306861837</v>
      </c>
    </row>
    <row r="328" spans="1:8" x14ac:dyDescent="0.2">
      <c r="A328" s="37">
        <v>489</v>
      </c>
      <c r="B328" s="37" t="s">
        <v>61</v>
      </c>
      <c r="C328" s="37" t="s">
        <v>688</v>
      </c>
      <c r="D328" s="37" t="s">
        <v>689</v>
      </c>
      <c r="E328" s="37" t="s">
        <v>682</v>
      </c>
      <c r="F328" s="37">
        <v>0.13</v>
      </c>
      <c r="G328" s="39">
        <v>1.6119791666666668E-2</v>
      </c>
      <c r="H328" s="39">
        <v>3.2552921224859901</v>
      </c>
    </row>
    <row r="329" spans="1:8" x14ac:dyDescent="0.2">
      <c r="A329" s="37">
        <v>498</v>
      </c>
      <c r="B329" s="37" t="s">
        <v>61</v>
      </c>
      <c r="C329" s="37" t="s">
        <v>700</v>
      </c>
      <c r="D329" s="37" t="s">
        <v>701</v>
      </c>
      <c r="E329" s="37" t="s">
        <v>682</v>
      </c>
      <c r="F329" s="37">
        <v>0.13</v>
      </c>
      <c r="G329" s="39">
        <v>1.6612013888888891E-2</v>
      </c>
      <c r="H329" s="39">
        <v>2.8225846404330666</v>
      </c>
    </row>
    <row r="330" spans="1:8" x14ac:dyDescent="0.2">
      <c r="A330" s="37">
        <v>505</v>
      </c>
      <c r="B330" s="37" t="s">
        <v>61</v>
      </c>
      <c r="C330" s="37" t="s">
        <v>690</v>
      </c>
      <c r="D330" s="37" t="s">
        <v>63</v>
      </c>
      <c r="E330" s="37" t="s">
        <v>682</v>
      </c>
      <c r="F330" s="37">
        <v>0.13</v>
      </c>
      <c r="G330" s="39">
        <v>1.6119791666666668E-2</v>
      </c>
      <c r="H330" s="39">
        <v>3.2552921224859901</v>
      </c>
    </row>
    <row r="331" spans="1:8" x14ac:dyDescent="0.2">
      <c r="A331" s="37">
        <v>506</v>
      </c>
      <c r="B331" s="37" t="s">
        <v>61</v>
      </c>
      <c r="C331" s="37" t="s">
        <v>702</v>
      </c>
      <c r="D331" s="37" t="s">
        <v>63</v>
      </c>
      <c r="E331" s="37" t="s">
        <v>682</v>
      </c>
      <c r="F331" s="37">
        <v>0.13</v>
      </c>
      <c r="G331" s="39">
        <v>1.6119791666666668E-2</v>
      </c>
      <c r="H331" s="39">
        <v>2.8230768626552889</v>
      </c>
    </row>
    <row r="332" spans="1:8" x14ac:dyDescent="0.2">
      <c r="A332" s="37">
        <v>507</v>
      </c>
      <c r="B332" s="37" t="s">
        <v>61</v>
      </c>
      <c r="C332" s="37" t="s">
        <v>62</v>
      </c>
      <c r="D332" s="37" t="s">
        <v>703</v>
      </c>
      <c r="E332" s="37" t="s">
        <v>682</v>
      </c>
      <c r="F332" s="37">
        <v>0.13</v>
      </c>
      <c r="G332" s="39">
        <v>1.6119791666666668E-2</v>
      </c>
      <c r="H332" s="39">
        <v>2.8230768626552889</v>
      </c>
    </row>
    <row r="333" spans="1:8" ht="25.5" x14ac:dyDescent="0.2">
      <c r="A333" s="33" t="s">
        <v>1</v>
      </c>
      <c r="B333" s="33" t="s">
        <v>2</v>
      </c>
      <c r="C333" s="33" t="s">
        <v>1586</v>
      </c>
      <c r="D333" s="33" t="s">
        <v>4</v>
      </c>
      <c r="E333" s="33" t="s">
        <v>8</v>
      </c>
      <c r="F333" s="33" t="s">
        <v>6</v>
      </c>
      <c r="G333" s="34" t="s">
        <v>44</v>
      </c>
      <c r="H333" s="35" t="s">
        <v>1587</v>
      </c>
    </row>
    <row r="334" spans="1:8" x14ac:dyDescent="0.2">
      <c r="A334" s="51">
        <v>0</v>
      </c>
      <c r="B334" s="51" t="s">
        <v>936</v>
      </c>
      <c r="C334" s="51"/>
      <c r="D334" s="51" t="s">
        <v>58</v>
      </c>
      <c r="E334" s="51" t="s">
        <v>937</v>
      </c>
      <c r="F334" s="51">
        <v>0</v>
      </c>
      <c r="G334" s="53">
        <v>1.0746527777777778E-2</v>
      </c>
      <c r="H334" s="53">
        <v>545.82445025918662</v>
      </c>
    </row>
    <row r="335" spans="1:8" x14ac:dyDescent="0.2">
      <c r="A335" s="51">
        <v>0</v>
      </c>
      <c r="B335" s="51" t="s">
        <v>938</v>
      </c>
      <c r="C335" s="51" t="s">
        <v>58</v>
      </c>
      <c r="D335" s="51" t="s">
        <v>58</v>
      </c>
      <c r="E335" s="51" t="s">
        <v>937</v>
      </c>
      <c r="F335" s="51">
        <v>0</v>
      </c>
      <c r="G335" s="60">
        <v>1.0746527777777778E-2</v>
      </c>
      <c r="H335" s="60">
        <v>545.82445025918662</v>
      </c>
    </row>
    <row r="336" spans="1:8" x14ac:dyDescent="0.2">
      <c r="A336" s="51">
        <v>2</v>
      </c>
      <c r="B336" s="51" t="s">
        <v>939</v>
      </c>
      <c r="C336" s="51" t="s">
        <v>58</v>
      </c>
      <c r="D336" s="51" t="s">
        <v>877</v>
      </c>
      <c r="E336" s="51" t="s">
        <v>937</v>
      </c>
      <c r="F336" s="51">
        <v>1.7999999999999999E-2</v>
      </c>
      <c r="G336" s="60">
        <v>1.7999999999999999E-2</v>
      </c>
      <c r="H336" s="60">
        <v>37.178004486410913</v>
      </c>
    </row>
    <row r="337" spans="1:8" x14ac:dyDescent="0.2">
      <c r="A337" s="51">
        <v>5</v>
      </c>
      <c r="B337" s="51" t="s">
        <v>941</v>
      </c>
      <c r="C337" s="51" t="s">
        <v>942</v>
      </c>
      <c r="D337" s="51" t="s">
        <v>943</v>
      </c>
      <c r="E337" s="51" t="s">
        <v>937</v>
      </c>
      <c r="F337" s="51">
        <v>0</v>
      </c>
      <c r="G337" s="60">
        <v>0.11728298611111113</v>
      </c>
      <c r="H337" s="60">
        <v>6.9947899659555413</v>
      </c>
    </row>
    <row r="338" spans="1:8" x14ac:dyDescent="0.2">
      <c r="A338" s="51">
        <v>12</v>
      </c>
      <c r="B338" s="51" t="s">
        <v>945</v>
      </c>
      <c r="C338" s="51" t="s">
        <v>946</v>
      </c>
      <c r="D338" s="51" t="s">
        <v>947</v>
      </c>
      <c r="E338" s="51" t="s">
        <v>937</v>
      </c>
      <c r="F338" s="51">
        <v>0</v>
      </c>
      <c r="G338" s="60">
        <v>1.9225694444444441E-2</v>
      </c>
      <c r="H338" s="60">
        <v>20.052368696819396</v>
      </c>
    </row>
    <row r="339" spans="1:8" x14ac:dyDescent="0.2">
      <c r="A339" s="51">
        <v>15</v>
      </c>
      <c r="B339" s="51" t="s">
        <v>949</v>
      </c>
      <c r="C339" s="51" t="s">
        <v>950</v>
      </c>
      <c r="D339" s="51" t="s">
        <v>951</v>
      </c>
      <c r="E339" s="51" t="s">
        <v>937</v>
      </c>
      <c r="F339" s="51">
        <v>3.4000000000000002E-2</v>
      </c>
      <c r="G339" s="60">
        <v>3.4000000000000002E-2</v>
      </c>
      <c r="H339" s="60">
        <v>20.037594391263841</v>
      </c>
    </row>
    <row r="340" spans="1:8" x14ac:dyDescent="0.2">
      <c r="A340" s="51">
        <v>16</v>
      </c>
      <c r="B340" s="51" t="s">
        <v>953</v>
      </c>
      <c r="C340" s="51" t="s">
        <v>954</v>
      </c>
      <c r="D340" s="51" t="s">
        <v>955</v>
      </c>
      <c r="E340" s="51" t="s">
        <v>937</v>
      </c>
      <c r="F340" s="51">
        <v>0.193</v>
      </c>
      <c r="G340" s="60">
        <v>0.193</v>
      </c>
      <c r="H340" s="60">
        <v>37.003004486410916</v>
      </c>
    </row>
    <row r="341" spans="1:8" x14ac:dyDescent="0.2">
      <c r="A341" s="51">
        <v>17</v>
      </c>
      <c r="B341" s="51" t="s">
        <v>958</v>
      </c>
      <c r="C341" s="51" t="s">
        <v>959</v>
      </c>
      <c r="D341" s="51" t="s">
        <v>858</v>
      </c>
      <c r="E341" s="51" t="s">
        <v>937</v>
      </c>
      <c r="F341" s="51">
        <v>0</v>
      </c>
      <c r="G341" s="60">
        <v>0.90859722222222228</v>
      </c>
      <c r="H341" s="60">
        <v>38.874030001337132</v>
      </c>
    </row>
    <row r="342" spans="1:8" x14ac:dyDescent="0.2">
      <c r="A342" s="51">
        <v>18</v>
      </c>
      <c r="B342" s="51" t="s">
        <v>961</v>
      </c>
      <c r="C342" s="51" t="s">
        <v>962</v>
      </c>
      <c r="D342" s="51" t="s">
        <v>963</v>
      </c>
      <c r="E342" s="51" t="s">
        <v>937</v>
      </c>
      <c r="F342" s="51">
        <v>0.126</v>
      </c>
      <c r="G342" s="60">
        <v>9.4664930555555568E-2</v>
      </c>
      <c r="H342" s="60">
        <v>39.6879622930038</v>
      </c>
    </row>
    <row r="343" spans="1:8" x14ac:dyDescent="0.2">
      <c r="A343" s="51">
        <v>19</v>
      </c>
      <c r="B343" s="51" t="s">
        <v>966</v>
      </c>
      <c r="C343" s="51" t="s">
        <v>967</v>
      </c>
      <c r="D343" s="51" t="s">
        <v>968</v>
      </c>
      <c r="E343" s="51" t="s">
        <v>937</v>
      </c>
      <c r="F343" s="51">
        <v>0</v>
      </c>
      <c r="G343" s="60">
        <v>1.0746527777777778E-2</v>
      </c>
      <c r="H343" s="60">
        <v>32.922426622147647</v>
      </c>
    </row>
    <row r="344" spans="1:8" x14ac:dyDescent="0.2">
      <c r="A344" s="51">
        <v>20</v>
      </c>
      <c r="B344" s="51" t="s">
        <v>970</v>
      </c>
      <c r="C344" s="51" t="s">
        <v>971</v>
      </c>
      <c r="D344" s="51" t="s">
        <v>972</v>
      </c>
      <c r="E344" s="51" t="s">
        <v>937</v>
      </c>
      <c r="F344" s="51">
        <v>0</v>
      </c>
      <c r="G344" s="60">
        <v>0.51074652777777774</v>
      </c>
      <c r="H344" s="60">
        <v>32.422426622147647</v>
      </c>
    </row>
    <row r="345" spans="1:8" x14ac:dyDescent="0.2">
      <c r="A345" s="51">
        <v>24</v>
      </c>
      <c r="B345" s="51" t="s">
        <v>973</v>
      </c>
      <c r="C345" s="51" t="s">
        <v>974</v>
      </c>
      <c r="D345" s="51" t="s">
        <v>975</v>
      </c>
      <c r="E345" s="51" t="s">
        <v>937</v>
      </c>
      <c r="F345" s="51">
        <v>0.02</v>
      </c>
      <c r="G345" s="60">
        <v>0.02</v>
      </c>
      <c r="H345" s="60">
        <v>39.762627223559349</v>
      </c>
    </row>
    <row r="346" spans="1:8" x14ac:dyDescent="0.2">
      <c r="A346" s="51">
        <v>25</v>
      </c>
      <c r="B346" s="51" t="s">
        <v>973</v>
      </c>
      <c r="C346" s="51" t="s">
        <v>977</v>
      </c>
      <c r="D346" s="51" t="s">
        <v>978</v>
      </c>
      <c r="E346" s="51" t="s">
        <v>937</v>
      </c>
      <c r="F346" s="51">
        <v>0.02</v>
      </c>
      <c r="G346" s="60">
        <v>0.02</v>
      </c>
      <c r="H346" s="60">
        <v>39.762627223559349</v>
      </c>
    </row>
    <row r="347" spans="1:8" x14ac:dyDescent="0.2">
      <c r="A347" s="51">
        <v>26</v>
      </c>
      <c r="B347" s="51" t="s">
        <v>979</v>
      </c>
      <c r="C347" s="51" t="s">
        <v>980</v>
      </c>
      <c r="D347" s="51" t="s">
        <v>981</v>
      </c>
      <c r="E347" s="51" t="s">
        <v>937</v>
      </c>
      <c r="F347" s="51">
        <v>0</v>
      </c>
      <c r="G347" s="60">
        <v>0.4</v>
      </c>
      <c r="H347" s="60">
        <v>32.533173149925425</v>
      </c>
    </row>
    <row r="348" spans="1:8" x14ac:dyDescent="0.2">
      <c r="A348" s="51">
        <v>38</v>
      </c>
      <c r="B348" s="51" t="s">
        <v>983</v>
      </c>
      <c r="C348" s="51" t="s">
        <v>984</v>
      </c>
      <c r="D348" s="51" t="s">
        <v>955</v>
      </c>
      <c r="E348" s="51" t="s">
        <v>937</v>
      </c>
      <c r="F348" s="51">
        <v>0</v>
      </c>
      <c r="G348" s="60">
        <v>0.42471701388888888</v>
      </c>
      <c r="H348" s="60">
        <v>36.771287472522026</v>
      </c>
    </row>
    <row r="349" spans="1:8" x14ac:dyDescent="0.2">
      <c r="A349" s="51">
        <v>40</v>
      </c>
      <c r="B349" s="51" t="s">
        <v>986</v>
      </c>
      <c r="C349" s="51" t="s">
        <v>959</v>
      </c>
      <c r="D349" s="51" t="s">
        <v>756</v>
      </c>
      <c r="E349" s="51" t="s">
        <v>937</v>
      </c>
      <c r="F349" s="51">
        <v>0.126</v>
      </c>
      <c r="G349" s="60">
        <v>0.126</v>
      </c>
      <c r="H349" s="60">
        <v>32.807173149925426</v>
      </c>
    </row>
    <row r="350" spans="1:8" x14ac:dyDescent="0.2">
      <c r="A350" s="51">
        <v>42</v>
      </c>
      <c r="B350" s="51" t="s">
        <v>986</v>
      </c>
      <c r="C350" s="51" t="s">
        <v>987</v>
      </c>
      <c r="D350" s="51" t="s">
        <v>835</v>
      </c>
      <c r="E350" s="51" t="s">
        <v>937</v>
      </c>
      <c r="F350" s="51">
        <v>0.126</v>
      </c>
      <c r="G350" s="60">
        <v>0.126</v>
      </c>
      <c r="H350" s="60">
        <v>32.807173149925426</v>
      </c>
    </row>
    <row r="351" spans="1:8" x14ac:dyDescent="0.2">
      <c r="A351" s="51">
        <v>45</v>
      </c>
      <c r="B351" s="51" t="s">
        <v>988</v>
      </c>
      <c r="C351" s="51" t="s">
        <v>987</v>
      </c>
      <c r="D351" s="51" t="s">
        <v>989</v>
      </c>
      <c r="E351" s="51" t="s">
        <v>937</v>
      </c>
      <c r="F351" s="51">
        <v>2.3E-2</v>
      </c>
      <c r="G351" s="60">
        <v>2.3E-2</v>
      </c>
      <c r="H351" s="60">
        <v>37.17300448641091</v>
      </c>
    </row>
    <row r="352" spans="1:8" x14ac:dyDescent="0.2">
      <c r="A352" s="51">
        <v>47</v>
      </c>
      <c r="B352" s="51" t="s">
        <v>758</v>
      </c>
      <c r="C352" s="51" t="s">
        <v>990</v>
      </c>
      <c r="D352" s="51" t="s">
        <v>991</v>
      </c>
      <c r="E352" s="51" t="s">
        <v>937</v>
      </c>
      <c r="F352" s="51">
        <v>0</v>
      </c>
      <c r="G352" s="60">
        <v>0.21182118055555557</v>
      </c>
      <c r="H352" s="60">
        <v>105.11782820786608</v>
      </c>
    </row>
    <row r="353" spans="1:8" x14ac:dyDescent="0.2">
      <c r="A353" s="51">
        <v>114</v>
      </c>
      <c r="B353" s="51" t="s">
        <v>992</v>
      </c>
      <c r="C353" s="51" t="s">
        <v>993</v>
      </c>
      <c r="D353" s="51" t="s">
        <v>994</v>
      </c>
      <c r="E353" s="51" t="s">
        <v>937</v>
      </c>
      <c r="F353" s="51">
        <v>0</v>
      </c>
      <c r="G353" s="60">
        <v>0.51234895833333338</v>
      </c>
      <c r="H353" s="60">
        <v>39.270278265226018</v>
      </c>
    </row>
    <row r="354" spans="1:8" x14ac:dyDescent="0.2">
      <c r="A354" s="51">
        <v>115</v>
      </c>
      <c r="B354" s="51" t="s">
        <v>996</v>
      </c>
      <c r="C354" s="51" t="s">
        <v>997</v>
      </c>
      <c r="D354" s="51" t="s">
        <v>998</v>
      </c>
      <c r="E354" s="51" t="s">
        <v>937</v>
      </c>
      <c r="F354" s="51">
        <v>0.126</v>
      </c>
      <c r="G354" s="60">
        <v>0.10214930555555556</v>
      </c>
      <c r="H354" s="60">
        <v>39.680477918003795</v>
      </c>
    </row>
    <row r="355" spans="1:8" x14ac:dyDescent="0.2">
      <c r="A355" s="51">
        <v>132</v>
      </c>
      <c r="B355" s="51" t="s">
        <v>1000</v>
      </c>
      <c r="C355" s="51" t="s">
        <v>741</v>
      </c>
      <c r="D355" s="51" t="s">
        <v>58</v>
      </c>
      <c r="E355" s="51" t="s">
        <v>937</v>
      </c>
      <c r="F355" s="51">
        <v>0</v>
      </c>
      <c r="G355" s="60">
        <v>0.42555034722222224</v>
      </c>
      <c r="H355" s="60">
        <v>36.770454139188693</v>
      </c>
    </row>
    <row r="356" spans="1:8" x14ac:dyDescent="0.2">
      <c r="A356" s="51">
        <v>134</v>
      </c>
      <c r="B356" s="51" t="s">
        <v>764</v>
      </c>
      <c r="C356" s="51" t="s">
        <v>1003</v>
      </c>
      <c r="D356" s="51" t="s">
        <v>58</v>
      </c>
      <c r="E356" s="51" t="s">
        <v>937</v>
      </c>
      <c r="F356" s="51">
        <v>0</v>
      </c>
      <c r="G356" s="60">
        <v>0.30476157407407412</v>
      </c>
      <c r="H356" s="60">
        <v>105.02488781434757</v>
      </c>
    </row>
    <row r="357" spans="1:8" x14ac:dyDescent="0.2">
      <c r="A357" s="51">
        <v>136</v>
      </c>
      <c r="B357" s="51" t="s">
        <v>1006</v>
      </c>
      <c r="C357" s="51" t="s">
        <v>765</v>
      </c>
      <c r="D357" s="51" t="s">
        <v>1007</v>
      </c>
      <c r="E357" s="51" t="s">
        <v>937</v>
      </c>
      <c r="F357" s="51">
        <v>5.8000000000000003E-2</v>
      </c>
      <c r="G357" s="60">
        <v>5.8000000000000003E-2</v>
      </c>
      <c r="H357" s="60">
        <v>545.7771967869644</v>
      </c>
    </row>
    <row r="358" spans="1:8" x14ac:dyDescent="0.2">
      <c r="A358" s="51">
        <v>138</v>
      </c>
      <c r="B358" s="51" t="s">
        <v>565</v>
      </c>
      <c r="C358" s="51" t="s">
        <v>1008</v>
      </c>
      <c r="D358" s="51" t="s">
        <v>567</v>
      </c>
      <c r="E358" s="51" t="s">
        <v>937</v>
      </c>
      <c r="F358" s="51">
        <v>4.2999999999999997E-2</v>
      </c>
      <c r="G358" s="60">
        <v>4.2999999999999997E-2</v>
      </c>
      <c r="H358" s="60">
        <v>545.79219678696438</v>
      </c>
    </row>
    <row r="359" spans="1:8" x14ac:dyDescent="0.2">
      <c r="A359" s="51">
        <v>139</v>
      </c>
      <c r="B359" s="51" t="s">
        <v>1010</v>
      </c>
      <c r="C359" s="51" t="s">
        <v>1011</v>
      </c>
      <c r="D359" s="51" t="s">
        <v>1012</v>
      </c>
      <c r="E359" s="51" t="s">
        <v>937</v>
      </c>
      <c r="F359" s="51">
        <v>4.9000000000000002E-2</v>
      </c>
      <c r="G359" s="53">
        <v>4.9000000000000002E-2</v>
      </c>
      <c r="H359" s="53">
        <v>545.78619678696441</v>
      </c>
    </row>
    <row r="360" spans="1:8" x14ac:dyDescent="0.2">
      <c r="A360" s="51">
        <v>140</v>
      </c>
      <c r="B360" s="51" t="s">
        <v>1014</v>
      </c>
      <c r="C360" s="51" t="s">
        <v>1015</v>
      </c>
      <c r="D360" s="51" t="s">
        <v>1016</v>
      </c>
      <c r="E360" s="51" t="s">
        <v>937</v>
      </c>
      <c r="F360" s="51">
        <v>3.3000000000000002E-2</v>
      </c>
      <c r="G360" s="53">
        <v>3.3000000000000002E-2</v>
      </c>
      <c r="H360" s="53">
        <v>545.80219678696437</v>
      </c>
    </row>
    <row r="361" spans="1:8" x14ac:dyDescent="0.2">
      <c r="A361" s="51">
        <v>141</v>
      </c>
      <c r="B361" s="51" t="s">
        <v>1018</v>
      </c>
      <c r="C361" s="51" t="s">
        <v>1019</v>
      </c>
      <c r="D361" s="51" t="s">
        <v>1020</v>
      </c>
      <c r="E361" s="51" t="s">
        <v>937</v>
      </c>
      <c r="F361" s="51">
        <v>0.246</v>
      </c>
      <c r="G361" s="53">
        <v>0.246</v>
      </c>
      <c r="H361" s="53">
        <v>492.78159093094899</v>
      </c>
    </row>
    <row r="362" spans="1:8" x14ac:dyDescent="0.2">
      <c r="A362" s="51">
        <v>142</v>
      </c>
      <c r="B362" s="51" t="s">
        <v>1022</v>
      </c>
      <c r="C362" s="51" t="s">
        <v>547</v>
      </c>
      <c r="D362" s="51" t="s">
        <v>1023</v>
      </c>
      <c r="E362" s="51" t="s">
        <v>937</v>
      </c>
      <c r="F362" s="51">
        <v>0</v>
      </c>
      <c r="G362" s="53">
        <v>0.10752256944444445</v>
      </c>
      <c r="H362" s="53">
        <v>492.92006836150455</v>
      </c>
    </row>
    <row r="363" spans="1:8" x14ac:dyDescent="0.2">
      <c r="A363" s="51">
        <v>146</v>
      </c>
      <c r="B363" s="51" t="s">
        <v>1025</v>
      </c>
      <c r="C363" s="51" t="s">
        <v>1026</v>
      </c>
      <c r="D363" s="51" t="s">
        <v>1027</v>
      </c>
      <c r="E363" s="51" t="s">
        <v>937</v>
      </c>
      <c r="F363" s="51">
        <v>0</v>
      </c>
      <c r="G363" s="53">
        <v>0.26074652777777779</v>
      </c>
      <c r="H363" s="53">
        <v>492.76684440317121</v>
      </c>
    </row>
    <row r="364" spans="1:8" x14ac:dyDescent="0.2">
      <c r="A364" s="51">
        <v>150</v>
      </c>
      <c r="B364" s="51" t="s">
        <v>1029</v>
      </c>
      <c r="C364" s="51" t="s">
        <v>1030</v>
      </c>
      <c r="D364" s="51" t="s">
        <v>1031</v>
      </c>
      <c r="E364" s="51" t="s">
        <v>937</v>
      </c>
      <c r="F364" s="51">
        <v>0.48799999999999999</v>
      </c>
      <c r="G364" s="53">
        <v>0.43799479166666672</v>
      </c>
      <c r="H364" s="53">
        <v>492.58959613928232</v>
      </c>
    </row>
    <row r="365" spans="1:8" x14ac:dyDescent="0.2">
      <c r="A365" s="51">
        <v>151</v>
      </c>
      <c r="B365" s="51" t="s">
        <v>1034</v>
      </c>
      <c r="C365" s="51" t="s">
        <v>1035</v>
      </c>
      <c r="D365" s="51" t="s">
        <v>1036</v>
      </c>
      <c r="E365" s="51" t="s">
        <v>937</v>
      </c>
      <c r="F365" s="51">
        <v>0</v>
      </c>
      <c r="G365" s="53">
        <v>0.58134722222222213</v>
      </c>
      <c r="H365" s="53">
        <v>492.44624370872674</v>
      </c>
    </row>
    <row r="366" spans="1:8" x14ac:dyDescent="0.2">
      <c r="A366" s="51">
        <v>153</v>
      </c>
      <c r="B366" s="51" t="s">
        <v>1037</v>
      </c>
      <c r="C366" s="51" t="s">
        <v>1038</v>
      </c>
      <c r="D366" s="51" t="s">
        <v>1039</v>
      </c>
      <c r="E366" s="51" t="s">
        <v>937</v>
      </c>
      <c r="F366" s="51">
        <v>0</v>
      </c>
      <c r="G366" s="53">
        <v>1.1821180555555555E-2</v>
      </c>
      <c r="H366" s="53">
        <v>545.82337560640883</v>
      </c>
    </row>
    <row r="367" spans="1:8" x14ac:dyDescent="0.2">
      <c r="A367" s="51">
        <v>154</v>
      </c>
      <c r="B367" s="51" t="s">
        <v>1040</v>
      </c>
      <c r="C367" s="51" t="s">
        <v>261</v>
      </c>
      <c r="D367" s="51" t="s">
        <v>1041</v>
      </c>
      <c r="E367" s="51" t="s">
        <v>937</v>
      </c>
      <c r="F367" s="51">
        <v>0</v>
      </c>
      <c r="G367" s="53">
        <v>1.4746527777777779E-2</v>
      </c>
      <c r="H367" s="53">
        <v>19.33630213026246</v>
      </c>
    </row>
    <row r="368" spans="1:8" x14ac:dyDescent="0.2">
      <c r="A368" s="51">
        <v>154</v>
      </c>
      <c r="B368" s="51" t="s">
        <v>1043</v>
      </c>
      <c r="C368" s="51" t="s">
        <v>1044</v>
      </c>
      <c r="D368" s="51" t="s">
        <v>1041</v>
      </c>
      <c r="E368" s="51" t="s">
        <v>937</v>
      </c>
      <c r="F368" s="51">
        <v>0</v>
      </c>
      <c r="G368" s="53">
        <v>5.0746527777777786E-2</v>
      </c>
      <c r="H368" s="53">
        <v>545.78445025918666</v>
      </c>
    </row>
    <row r="369" spans="1:8" x14ac:dyDescent="0.2">
      <c r="A369" s="51">
        <v>156</v>
      </c>
      <c r="B369" s="51" t="s">
        <v>1047</v>
      </c>
      <c r="C369" s="51" t="s">
        <v>1048</v>
      </c>
      <c r="D369" s="51" t="s">
        <v>1049</v>
      </c>
      <c r="E369" s="51" t="s">
        <v>937</v>
      </c>
      <c r="F369" s="51">
        <v>0</v>
      </c>
      <c r="G369" s="53">
        <v>0.06</v>
      </c>
      <c r="H369" s="53">
        <v>545.77519678696444</v>
      </c>
    </row>
    <row r="370" spans="1:8" x14ac:dyDescent="0.2">
      <c r="A370" s="51">
        <v>161</v>
      </c>
      <c r="B370" s="51" t="s">
        <v>1050</v>
      </c>
      <c r="C370" s="51" t="s">
        <v>1051</v>
      </c>
      <c r="D370" s="51" t="s">
        <v>58</v>
      </c>
      <c r="E370" s="51" t="s">
        <v>937</v>
      </c>
      <c r="F370" s="51">
        <v>0</v>
      </c>
      <c r="G370" s="53">
        <v>1.0746527777777778E-2</v>
      </c>
      <c r="H370" s="53">
        <v>545.82445025918662</v>
      </c>
    </row>
    <row r="371" spans="1:8" x14ac:dyDescent="0.2">
      <c r="A371" s="51">
        <v>162</v>
      </c>
      <c r="B371" s="51" t="s">
        <v>1053</v>
      </c>
      <c r="C371" s="51" t="s">
        <v>1054</v>
      </c>
      <c r="D371" s="51" t="s">
        <v>1055</v>
      </c>
      <c r="E371" s="51" t="s">
        <v>937</v>
      </c>
      <c r="F371" s="51">
        <v>2.1999999999999999E-2</v>
      </c>
      <c r="G371" s="53">
        <v>2.1999999999999999E-2</v>
      </c>
      <c r="H371" s="53">
        <v>8.6752674874247582</v>
      </c>
    </row>
    <row r="372" spans="1:8" x14ac:dyDescent="0.2">
      <c r="A372" s="51">
        <v>163</v>
      </c>
      <c r="B372" s="51" t="s">
        <v>1058</v>
      </c>
      <c r="C372" s="51" t="s">
        <v>416</v>
      </c>
      <c r="D372" s="51" t="s">
        <v>58</v>
      </c>
      <c r="E372" s="51" t="s">
        <v>937</v>
      </c>
      <c r="F372" s="51">
        <v>1.025E-2</v>
      </c>
      <c r="G372" s="60">
        <v>1.025E-2</v>
      </c>
      <c r="H372" s="60">
        <v>493.01734093094899</v>
      </c>
    </row>
    <row r="373" spans="1:8" x14ac:dyDescent="0.2">
      <c r="A373" s="51">
        <v>167</v>
      </c>
      <c r="B373" s="51" t="s">
        <v>1061</v>
      </c>
      <c r="C373" s="51" t="s">
        <v>1062</v>
      </c>
      <c r="D373" s="51" t="s">
        <v>1063</v>
      </c>
      <c r="E373" s="51" t="s">
        <v>937</v>
      </c>
      <c r="F373" s="51">
        <v>7.3999999999999996E-2</v>
      </c>
      <c r="G373" s="60">
        <v>7.3999999999999996E-2</v>
      </c>
      <c r="H373" s="60">
        <v>8.6232674874247586</v>
      </c>
    </row>
    <row r="374" spans="1:8" x14ac:dyDescent="0.2">
      <c r="A374" s="51">
        <v>168</v>
      </c>
      <c r="B374" s="51" t="s">
        <v>1065</v>
      </c>
      <c r="C374" s="51" t="s">
        <v>741</v>
      </c>
      <c r="D374" s="51" t="s">
        <v>58</v>
      </c>
      <c r="E374" s="51" t="s">
        <v>937</v>
      </c>
      <c r="F374" s="51">
        <v>0</v>
      </c>
      <c r="G374" s="60">
        <v>0.11397048611111112</v>
      </c>
      <c r="H374" s="60">
        <v>257.64326788535362</v>
      </c>
    </row>
    <row r="375" spans="1:8" x14ac:dyDescent="0.2">
      <c r="A375" s="51">
        <v>169</v>
      </c>
      <c r="B375" s="51" t="s">
        <v>1067</v>
      </c>
      <c r="C375" s="51" t="s">
        <v>145</v>
      </c>
      <c r="D375" s="51" t="s">
        <v>58</v>
      </c>
      <c r="E375" s="51" t="s">
        <v>937</v>
      </c>
      <c r="F375" s="51">
        <v>0</v>
      </c>
      <c r="G375" s="60">
        <v>0.1709641203703704</v>
      </c>
      <c r="H375" s="60">
        <v>8.5263033670543873</v>
      </c>
    </row>
    <row r="376" spans="1:8" x14ac:dyDescent="0.2">
      <c r="A376" s="51">
        <v>170</v>
      </c>
      <c r="B376" s="51" t="s">
        <v>1069</v>
      </c>
      <c r="C376" s="51" t="s">
        <v>1070</v>
      </c>
      <c r="D376" s="51" t="s">
        <v>58</v>
      </c>
      <c r="E376" s="51" t="s">
        <v>937</v>
      </c>
      <c r="F376" s="51">
        <v>0</v>
      </c>
      <c r="G376" s="60">
        <v>1.4825173611111113</v>
      </c>
      <c r="H376" s="60">
        <v>7.2147501263136471</v>
      </c>
    </row>
    <row r="377" spans="1:8" x14ac:dyDescent="0.2">
      <c r="A377" s="51">
        <v>173</v>
      </c>
      <c r="B377" s="51" t="s">
        <v>1071</v>
      </c>
      <c r="C377" s="51" t="s">
        <v>1072</v>
      </c>
      <c r="D377" s="51" t="s">
        <v>58</v>
      </c>
      <c r="E377" s="51" t="s">
        <v>937</v>
      </c>
      <c r="F377" s="51">
        <v>4.1000000000000002E-2</v>
      </c>
      <c r="G377" s="60">
        <v>4.1000000000000002E-2</v>
      </c>
      <c r="H377" s="60">
        <v>257.71623837146473</v>
      </c>
    </row>
    <row r="378" spans="1:8" x14ac:dyDescent="0.2">
      <c r="A378" s="51">
        <v>174</v>
      </c>
      <c r="B378" s="51" t="s">
        <v>1073</v>
      </c>
      <c r="C378" s="51" t="s">
        <v>1074</v>
      </c>
      <c r="D378" s="51" t="s">
        <v>58</v>
      </c>
      <c r="E378" s="51" t="s">
        <v>937</v>
      </c>
      <c r="F378" s="51">
        <v>0</v>
      </c>
      <c r="G378" s="60">
        <v>0.11237673611111113</v>
      </c>
      <c r="H378" s="60">
        <v>8.5848907513136474</v>
      </c>
    </row>
    <row r="379" spans="1:8" x14ac:dyDescent="0.2">
      <c r="A379" s="51">
        <v>179</v>
      </c>
      <c r="B379" s="51" t="s">
        <v>1076</v>
      </c>
      <c r="C379" s="51" t="s">
        <v>1077</v>
      </c>
      <c r="D379" s="51" t="s">
        <v>58</v>
      </c>
      <c r="E379" s="51" t="s">
        <v>937</v>
      </c>
      <c r="F379" s="51">
        <v>1.9E-2</v>
      </c>
      <c r="G379" s="60">
        <v>1.9E-2</v>
      </c>
      <c r="H379" s="60">
        <v>39.763627223559354</v>
      </c>
    </row>
    <row r="380" spans="1:8" x14ac:dyDescent="0.2">
      <c r="A380" s="51">
        <v>180</v>
      </c>
      <c r="B380" s="51" t="s">
        <v>1080</v>
      </c>
      <c r="C380" s="51" t="s">
        <v>367</v>
      </c>
      <c r="D380" s="51" t="s">
        <v>1081</v>
      </c>
      <c r="E380" s="51" t="s">
        <v>937</v>
      </c>
      <c r="F380" s="51">
        <v>4.9000000000000002E-2</v>
      </c>
      <c r="G380" s="60">
        <v>4.9000000000000002E-2</v>
      </c>
      <c r="H380" s="60">
        <v>39.733627223559353</v>
      </c>
    </row>
    <row r="381" spans="1:8" x14ac:dyDescent="0.2">
      <c r="A381" s="51">
        <v>210</v>
      </c>
      <c r="B381" s="51" t="s">
        <v>1082</v>
      </c>
      <c r="C381" s="51" t="s">
        <v>1083</v>
      </c>
      <c r="D381" s="51" t="s">
        <v>1084</v>
      </c>
      <c r="E381" s="51" t="s">
        <v>937</v>
      </c>
      <c r="F381" s="51">
        <v>0</v>
      </c>
      <c r="G381" s="60">
        <v>0.16504513888888891</v>
      </c>
      <c r="H381" s="60">
        <v>492.86254579206008</v>
      </c>
    </row>
    <row r="382" spans="1:8" x14ac:dyDescent="0.2">
      <c r="A382" s="51">
        <v>213</v>
      </c>
      <c r="B382" s="51" t="s">
        <v>1086</v>
      </c>
      <c r="C382" s="51" t="s">
        <v>537</v>
      </c>
      <c r="D382" s="51" t="s">
        <v>58</v>
      </c>
      <c r="E382" s="51" t="s">
        <v>937</v>
      </c>
      <c r="F382" s="51">
        <v>0</v>
      </c>
      <c r="G382" s="60">
        <v>1.2895833333333332E-2</v>
      </c>
      <c r="H382" s="60">
        <v>493.01469509761563</v>
      </c>
    </row>
    <row r="383" spans="1:8" x14ac:dyDescent="0.2">
      <c r="A383" s="51">
        <v>214</v>
      </c>
      <c r="B383" s="51" t="s">
        <v>1087</v>
      </c>
      <c r="C383" s="51" t="s">
        <v>396</v>
      </c>
      <c r="D383" s="51" t="s">
        <v>1088</v>
      </c>
      <c r="E383" s="51" t="s">
        <v>937</v>
      </c>
      <c r="F383" s="51">
        <v>0</v>
      </c>
      <c r="G383" s="60">
        <v>6.447916666666666E-3</v>
      </c>
      <c r="H383" s="60">
        <v>545.82874887029777</v>
      </c>
    </row>
    <row r="384" spans="1:8" x14ac:dyDescent="0.2">
      <c r="A384" s="51">
        <v>218</v>
      </c>
      <c r="B384" s="51" t="s">
        <v>1090</v>
      </c>
      <c r="C384" s="51" t="s">
        <v>1091</v>
      </c>
      <c r="D384" s="51" t="s">
        <v>1092</v>
      </c>
      <c r="E384" s="51" t="s">
        <v>937</v>
      </c>
      <c r="F384" s="51">
        <v>0.16700000000000001</v>
      </c>
      <c r="G384" s="60">
        <v>0.16700000000000001</v>
      </c>
      <c r="H384" s="60">
        <v>492.860590930949</v>
      </c>
    </row>
    <row r="385" spans="1:8" x14ac:dyDescent="0.2">
      <c r="A385" s="51">
        <v>219</v>
      </c>
      <c r="B385" s="51" t="s">
        <v>1095</v>
      </c>
      <c r="C385" s="51" t="s">
        <v>1096</v>
      </c>
      <c r="D385" s="51" t="s">
        <v>1097</v>
      </c>
      <c r="E385" s="51" t="s">
        <v>937</v>
      </c>
      <c r="F385" s="51">
        <v>0</v>
      </c>
      <c r="G385" s="60">
        <v>0.51074652777777774</v>
      </c>
      <c r="H385" s="60">
        <v>8.1865209596469803</v>
      </c>
    </row>
    <row r="386" spans="1:8" x14ac:dyDescent="0.2">
      <c r="A386" s="51">
        <v>231</v>
      </c>
      <c r="B386" s="51" t="s">
        <v>1050</v>
      </c>
      <c r="C386" s="51" t="s">
        <v>372</v>
      </c>
      <c r="D386" s="51" t="s">
        <v>1099</v>
      </c>
      <c r="E386" s="51" t="s">
        <v>937</v>
      </c>
      <c r="F386" s="51">
        <v>0</v>
      </c>
      <c r="G386" s="60">
        <v>1.0746527777777778E-2</v>
      </c>
      <c r="H386" s="60">
        <v>19.340302130262462</v>
      </c>
    </row>
    <row r="387" spans="1:8" x14ac:dyDescent="0.2">
      <c r="A387" s="51">
        <v>232</v>
      </c>
      <c r="B387" s="51" t="s">
        <v>1050</v>
      </c>
      <c r="C387" s="51" t="s">
        <v>1100</v>
      </c>
      <c r="D387" s="51" t="s">
        <v>1101</v>
      </c>
      <c r="E387" s="51" t="s">
        <v>937</v>
      </c>
      <c r="F387" s="51">
        <v>0</v>
      </c>
      <c r="G387" s="60">
        <v>9.0000000000000011E-2</v>
      </c>
      <c r="H387" s="60">
        <v>19.261048658040238</v>
      </c>
    </row>
    <row r="388" spans="1:8" x14ac:dyDescent="0.2">
      <c r="A388" s="51">
        <v>233</v>
      </c>
      <c r="B388" s="51" t="s">
        <v>1050</v>
      </c>
      <c r="C388" s="51" t="s">
        <v>1102</v>
      </c>
      <c r="D388" s="51" t="s">
        <v>1103</v>
      </c>
      <c r="E388" s="51" t="s">
        <v>937</v>
      </c>
      <c r="F388" s="51">
        <v>0</v>
      </c>
      <c r="G388" s="60">
        <v>1.0746527777777778E-2</v>
      </c>
      <c r="H388" s="60">
        <v>545.82445025918662</v>
      </c>
    </row>
    <row r="389" spans="1:8" x14ac:dyDescent="0.2">
      <c r="A389" s="51">
        <v>234</v>
      </c>
      <c r="B389" s="51" t="s">
        <v>1050</v>
      </c>
      <c r="C389" s="51" t="s">
        <v>1104</v>
      </c>
      <c r="D389" s="51" t="s">
        <v>1105</v>
      </c>
      <c r="E389" s="51" t="s">
        <v>937</v>
      </c>
      <c r="F389" s="51">
        <v>0</v>
      </c>
      <c r="G389" s="60">
        <v>1.0746527777777778E-2</v>
      </c>
      <c r="H389" s="60">
        <v>19.340302130262462</v>
      </c>
    </row>
    <row r="390" spans="1:8" x14ac:dyDescent="0.2">
      <c r="A390" s="51">
        <v>235</v>
      </c>
      <c r="B390" s="51" t="s">
        <v>1050</v>
      </c>
      <c r="C390" s="51" t="s">
        <v>1106</v>
      </c>
      <c r="D390" s="51" t="s">
        <v>1107</v>
      </c>
      <c r="E390" s="51" t="s">
        <v>937</v>
      </c>
      <c r="F390" s="51">
        <v>0</v>
      </c>
      <c r="G390" s="60">
        <v>1.0746527777777778E-2</v>
      </c>
      <c r="H390" s="60">
        <v>19.340302130262462</v>
      </c>
    </row>
    <row r="391" spans="1:8" x14ac:dyDescent="0.2">
      <c r="A391" s="51">
        <v>236</v>
      </c>
      <c r="B391" s="51" t="s">
        <v>1050</v>
      </c>
      <c r="C391" s="51" t="s">
        <v>1108</v>
      </c>
      <c r="D391" s="51" t="s">
        <v>1109</v>
      </c>
      <c r="E391" s="51" t="s">
        <v>937</v>
      </c>
      <c r="F391" s="51">
        <v>0</v>
      </c>
      <c r="G391" s="60">
        <v>1E-3</v>
      </c>
      <c r="H391" s="60">
        <v>19.350048658040237</v>
      </c>
    </row>
    <row r="392" spans="1:8" x14ac:dyDescent="0.2">
      <c r="A392" s="51">
        <v>237</v>
      </c>
      <c r="B392" s="51" t="s">
        <v>1050</v>
      </c>
      <c r="C392" s="51" t="s">
        <v>1110</v>
      </c>
      <c r="D392" s="51" t="s">
        <v>1111</v>
      </c>
      <c r="E392" s="51" t="s">
        <v>937</v>
      </c>
      <c r="F392" s="51">
        <v>0</v>
      </c>
      <c r="G392" s="60">
        <v>1.0746527777777778E-2</v>
      </c>
      <c r="H392" s="60">
        <v>19.340302130262462</v>
      </c>
    </row>
    <row r="393" spans="1:8" x14ac:dyDescent="0.2">
      <c r="A393" s="51">
        <v>238</v>
      </c>
      <c r="B393" s="51" t="s">
        <v>1112</v>
      </c>
      <c r="C393" s="51" t="s">
        <v>1113</v>
      </c>
      <c r="D393" s="51" t="s">
        <v>58</v>
      </c>
      <c r="E393" s="51" t="s">
        <v>937</v>
      </c>
      <c r="F393" s="51">
        <v>0</v>
      </c>
      <c r="G393" s="60">
        <v>1.5895833333333331E-2</v>
      </c>
      <c r="H393" s="60">
        <v>19.335152824706906</v>
      </c>
    </row>
    <row r="394" spans="1:8" x14ac:dyDescent="0.2">
      <c r="A394" s="51">
        <v>240</v>
      </c>
      <c r="B394" s="51" t="s">
        <v>1050</v>
      </c>
      <c r="C394" s="51" t="s">
        <v>1114</v>
      </c>
      <c r="D394" s="51" t="s">
        <v>1115</v>
      </c>
      <c r="E394" s="51" t="s">
        <v>937</v>
      </c>
      <c r="F394" s="51">
        <v>0</v>
      </c>
      <c r="G394" s="60">
        <v>1.0746527777777778E-2</v>
      </c>
      <c r="H394" s="60">
        <v>19.340302130262462</v>
      </c>
    </row>
    <row r="395" spans="1:8" x14ac:dyDescent="0.2">
      <c r="A395" s="51">
        <v>241</v>
      </c>
      <c r="B395" s="51" t="s">
        <v>1116</v>
      </c>
      <c r="C395" s="51" t="s">
        <v>1117</v>
      </c>
      <c r="D395" s="51" t="s">
        <v>58</v>
      </c>
      <c r="E395" s="51" t="s">
        <v>937</v>
      </c>
      <c r="F395" s="51">
        <v>0</v>
      </c>
      <c r="G395" s="60">
        <v>0.40080844907407409</v>
      </c>
      <c r="H395" s="60">
        <v>36.795196037336837</v>
      </c>
    </row>
    <row r="396" spans="1:8" x14ac:dyDescent="0.2">
      <c r="A396" s="51">
        <v>291</v>
      </c>
      <c r="B396" s="51" t="s">
        <v>1120</v>
      </c>
      <c r="C396" s="51" t="s">
        <v>1121</v>
      </c>
      <c r="D396" s="51" t="s">
        <v>58</v>
      </c>
      <c r="E396" s="51" t="s">
        <v>937</v>
      </c>
      <c r="F396" s="51">
        <v>0</v>
      </c>
      <c r="G396" s="60">
        <v>1.934375E-2</v>
      </c>
      <c r="H396" s="60">
        <v>105.31030563842164</v>
      </c>
    </row>
    <row r="397" spans="1:8" x14ac:dyDescent="0.2">
      <c r="A397" s="51">
        <v>304</v>
      </c>
      <c r="B397" s="51" t="s">
        <v>875</v>
      </c>
      <c r="C397" s="51" t="s">
        <v>1123</v>
      </c>
      <c r="D397" s="51" t="s">
        <v>1124</v>
      </c>
      <c r="E397" s="51" t="s">
        <v>937</v>
      </c>
      <c r="F397" s="51">
        <v>8.4000000000000005E-2</v>
      </c>
      <c r="G397" s="60">
        <v>8.4000000000000005E-2</v>
      </c>
      <c r="H397" s="60">
        <v>37.11200448641091</v>
      </c>
    </row>
    <row r="398" spans="1:8" x14ac:dyDescent="0.2">
      <c r="A398" s="51">
        <v>315</v>
      </c>
      <c r="B398" s="51" t="s">
        <v>875</v>
      </c>
      <c r="C398" s="51" t="s">
        <v>1126</v>
      </c>
      <c r="D398" s="51" t="s">
        <v>1124</v>
      </c>
      <c r="E398" s="51" t="s">
        <v>937</v>
      </c>
      <c r="F398" s="51">
        <v>8.4000000000000005E-2</v>
      </c>
      <c r="G398" s="60">
        <v>8.4000000000000005E-2</v>
      </c>
      <c r="H398" s="60">
        <v>37.11200448641091</v>
      </c>
    </row>
    <row r="399" spans="1:8" x14ac:dyDescent="0.2">
      <c r="A399" s="51">
        <v>398</v>
      </c>
      <c r="B399" s="51" t="s">
        <v>1127</v>
      </c>
      <c r="C399" s="51" t="s">
        <v>1126</v>
      </c>
      <c r="D399" s="51" t="s">
        <v>1128</v>
      </c>
      <c r="E399" s="51" t="s">
        <v>937</v>
      </c>
      <c r="F399" s="51">
        <v>0.34399999999999997</v>
      </c>
      <c r="G399" s="60">
        <v>3.4671875000000005E-2</v>
      </c>
      <c r="H399" s="60">
        <v>545.80052491196443</v>
      </c>
    </row>
    <row r="400" spans="1:8" x14ac:dyDescent="0.2">
      <c r="A400" s="51">
        <v>398</v>
      </c>
      <c r="B400" s="51" t="s">
        <v>1127</v>
      </c>
      <c r="C400" s="51" t="s">
        <v>1130</v>
      </c>
      <c r="D400" s="51" t="s">
        <v>1128</v>
      </c>
      <c r="E400" s="51" t="s">
        <v>937</v>
      </c>
      <c r="F400" s="51">
        <v>0.34399999999999997</v>
      </c>
      <c r="G400" s="53">
        <v>3.4671875000000005E-2</v>
      </c>
      <c r="H400" s="53">
        <v>545.80052491196443</v>
      </c>
    </row>
    <row r="401" spans="1:8" x14ac:dyDescent="0.2">
      <c r="A401" s="51">
        <v>408</v>
      </c>
      <c r="B401" s="51" t="s">
        <v>1131</v>
      </c>
      <c r="C401" s="51" t="s">
        <v>1130</v>
      </c>
      <c r="D401" s="51" t="s">
        <v>58</v>
      </c>
      <c r="E401" s="51" t="s">
        <v>937</v>
      </c>
      <c r="F401" s="51">
        <v>0</v>
      </c>
      <c r="G401" s="53">
        <v>6.447916666666666E-3</v>
      </c>
      <c r="H401" s="53">
        <v>545.82874887029777</v>
      </c>
    </row>
    <row r="402" spans="1:8" x14ac:dyDescent="0.2">
      <c r="A402" s="51">
        <v>408</v>
      </c>
      <c r="B402" s="51" t="s">
        <v>1131</v>
      </c>
      <c r="C402" s="51" t="s">
        <v>1132</v>
      </c>
      <c r="D402" s="51" t="s">
        <v>58</v>
      </c>
      <c r="E402" s="51" t="s">
        <v>937</v>
      </c>
      <c r="F402" s="51">
        <v>0</v>
      </c>
      <c r="G402" s="53">
        <v>6.447916666666666E-3</v>
      </c>
      <c r="H402" s="53">
        <v>545.82874887029777</v>
      </c>
    </row>
    <row r="403" spans="1:8" x14ac:dyDescent="0.2">
      <c r="A403" s="51">
        <v>409</v>
      </c>
      <c r="B403" s="51" t="s">
        <v>1133</v>
      </c>
      <c r="C403" s="51" t="s">
        <v>1132</v>
      </c>
      <c r="D403" s="51" t="s">
        <v>58</v>
      </c>
      <c r="E403" s="51" t="s">
        <v>937</v>
      </c>
      <c r="F403" s="51">
        <v>0</v>
      </c>
      <c r="G403" s="53">
        <v>4.083680555555555E-2</v>
      </c>
      <c r="H403" s="53">
        <v>545.79435998140889</v>
      </c>
    </row>
    <row r="404" spans="1:8" x14ac:dyDescent="0.2">
      <c r="A404" s="51">
        <v>409</v>
      </c>
      <c r="B404" s="51" t="s">
        <v>1133</v>
      </c>
      <c r="C404" s="51" t="s">
        <v>1134</v>
      </c>
      <c r="D404" s="51" t="s">
        <v>58</v>
      </c>
      <c r="E404" s="51" t="s">
        <v>937</v>
      </c>
      <c r="F404" s="51">
        <v>0</v>
      </c>
      <c r="G404" s="53">
        <v>4.083680555555555E-2</v>
      </c>
      <c r="H404" s="53">
        <v>545.79435998140889</v>
      </c>
    </row>
    <row r="405" spans="1:8" x14ac:dyDescent="0.2">
      <c r="A405" s="51">
        <v>414</v>
      </c>
      <c r="B405" s="51" t="s">
        <v>1135</v>
      </c>
      <c r="C405" s="51" t="s">
        <v>1134</v>
      </c>
      <c r="D405" s="51" t="s">
        <v>58</v>
      </c>
      <c r="E405" s="51" t="s">
        <v>937</v>
      </c>
      <c r="F405" s="51">
        <v>0</v>
      </c>
      <c r="G405" s="53">
        <v>0.11080208333333334</v>
      </c>
      <c r="H405" s="53">
        <v>545.72439470363111</v>
      </c>
    </row>
    <row r="406" spans="1:8" x14ac:dyDescent="0.2">
      <c r="A406" s="51">
        <v>414</v>
      </c>
      <c r="B406" s="51" t="s">
        <v>1135</v>
      </c>
      <c r="C406" s="51" t="s">
        <v>1121</v>
      </c>
      <c r="D406" s="51" t="s">
        <v>58</v>
      </c>
      <c r="E406" s="51" t="s">
        <v>937</v>
      </c>
      <c r="F406" s="51">
        <v>0</v>
      </c>
      <c r="G406" s="53">
        <v>0.11080208333333334</v>
      </c>
      <c r="H406" s="53">
        <v>545.72439470363111</v>
      </c>
    </row>
    <row r="407" spans="1:8" x14ac:dyDescent="0.2">
      <c r="A407" s="51">
        <v>451</v>
      </c>
      <c r="B407" s="51" t="s">
        <v>1137</v>
      </c>
      <c r="C407" s="51" t="s">
        <v>1121</v>
      </c>
      <c r="D407" s="51" t="s">
        <v>58</v>
      </c>
      <c r="E407" s="51" t="s">
        <v>937</v>
      </c>
      <c r="F407" s="51">
        <v>0.16800000000000001</v>
      </c>
      <c r="G407" s="53">
        <v>0.10644791666666667</v>
      </c>
      <c r="H407" s="53">
        <v>18.591821740261167</v>
      </c>
    </row>
    <row r="408" spans="1:8" x14ac:dyDescent="0.2">
      <c r="A408" s="51">
        <v>456</v>
      </c>
      <c r="B408" s="51" t="s">
        <v>1138</v>
      </c>
      <c r="C408" s="51" t="s">
        <v>1139</v>
      </c>
      <c r="D408" s="51" t="s">
        <v>58</v>
      </c>
      <c r="E408" s="51" t="s">
        <v>937</v>
      </c>
      <c r="F408" s="51">
        <v>0</v>
      </c>
      <c r="G408" s="53">
        <v>0.1681371527777778</v>
      </c>
      <c r="H408" s="53">
        <v>19.18291150526246</v>
      </c>
    </row>
    <row r="409" spans="1:8" x14ac:dyDescent="0.2">
      <c r="A409" s="51">
        <v>461</v>
      </c>
      <c r="B409" s="51" t="s">
        <v>1142</v>
      </c>
      <c r="C409" s="51" t="s">
        <v>384</v>
      </c>
      <c r="D409" s="51" t="s">
        <v>58</v>
      </c>
      <c r="E409" s="51" t="s">
        <v>937</v>
      </c>
      <c r="F409" s="51">
        <v>0</v>
      </c>
      <c r="G409" s="53">
        <v>0.10863368055555556</v>
      </c>
      <c r="H409" s="53">
        <v>19.242414977484682</v>
      </c>
    </row>
    <row r="410" spans="1:8" x14ac:dyDescent="0.2">
      <c r="A410" s="51">
        <v>462</v>
      </c>
      <c r="B410" s="51" t="s">
        <v>1144</v>
      </c>
      <c r="C410" s="51" t="s">
        <v>1145</v>
      </c>
      <c r="D410" s="51" t="s">
        <v>58</v>
      </c>
      <c r="E410" s="51" t="s">
        <v>937</v>
      </c>
      <c r="F410" s="51">
        <v>0</v>
      </c>
      <c r="G410" s="53">
        <v>3.0505208333333336E-2</v>
      </c>
      <c r="H410" s="53">
        <v>7.0815677437333191</v>
      </c>
    </row>
    <row r="411" spans="1:8" x14ac:dyDescent="0.2">
      <c r="A411" s="51">
        <v>463</v>
      </c>
      <c r="B411" s="51" t="s">
        <v>1146</v>
      </c>
      <c r="C411" s="51" t="s">
        <v>1147</v>
      </c>
      <c r="D411" s="51" t="s">
        <v>58</v>
      </c>
      <c r="E411" s="51" t="s">
        <v>937</v>
      </c>
      <c r="F411" s="51">
        <v>0</v>
      </c>
      <c r="G411" s="53">
        <v>1.6258680555555557E-2</v>
      </c>
      <c r="H411" s="53">
        <v>19.334789977484682</v>
      </c>
    </row>
    <row r="412" spans="1:8" x14ac:dyDescent="0.2">
      <c r="A412" s="51">
        <v>464</v>
      </c>
      <c r="B412" s="51" t="s">
        <v>1148</v>
      </c>
      <c r="C412" s="51" t="s">
        <v>1149</v>
      </c>
      <c r="D412" s="51" t="s">
        <v>58</v>
      </c>
      <c r="E412" s="51" t="s">
        <v>937</v>
      </c>
      <c r="F412" s="51">
        <v>1.7999999999999999E-2</v>
      </c>
      <c r="G412" s="60">
        <v>1.7999999999999999E-2</v>
      </c>
      <c r="H412" s="53">
        <v>19.333048658040237</v>
      </c>
    </row>
    <row r="413" spans="1:8" x14ac:dyDescent="0.2">
      <c r="A413" s="51">
        <v>471</v>
      </c>
      <c r="B413" s="51" t="s">
        <v>1150</v>
      </c>
      <c r="C413" s="51" t="s">
        <v>372</v>
      </c>
      <c r="D413" s="51" t="s">
        <v>58</v>
      </c>
      <c r="E413" s="51" t="s">
        <v>937</v>
      </c>
      <c r="F413" s="51">
        <v>0</v>
      </c>
      <c r="G413" s="60">
        <v>0.11587847222222224</v>
      </c>
      <c r="H413" s="53">
        <v>19.235170185818017</v>
      </c>
    </row>
    <row r="414" spans="1:8" x14ac:dyDescent="0.2">
      <c r="A414" s="51">
        <v>472</v>
      </c>
      <c r="B414" s="51" t="s">
        <v>1151</v>
      </c>
      <c r="C414" s="51" t="s">
        <v>416</v>
      </c>
      <c r="D414" s="51" t="s">
        <v>58</v>
      </c>
      <c r="E414" s="51" t="s">
        <v>937</v>
      </c>
      <c r="F414" s="51">
        <v>0</v>
      </c>
      <c r="G414" s="60">
        <v>0.21348784722222225</v>
      </c>
      <c r="H414" s="53">
        <v>19.137560810818016</v>
      </c>
    </row>
    <row r="415" spans="1:8" x14ac:dyDescent="0.2">
      <c r="A415" s="51">
        <v>474</v>
      </c>
      <c r="B415" s="51" t="s">
        <v>1152</v>
      </c>
      <c r="C415" s="51" t="s">
        <v>1153</v>
      </c>
      <c r="D415" s="51" t="s">
        <v>58</v>
      </c>
      <c r="E415" s="51" t="s">
        <v>937</v>
      </c>
      <c r="F415" s="51">
        <v>0</v>
      </c>
      <c r="G415" s="60">
        <v>0.10177083333333335</v>
      </c>
      <c r="H415" s="60">
        <v>19.249277824706905</v>
      </c>
    </row>
    <row r="416" spans="1:8" x14ac:dyDescent="0.2">
      <c r="A416" s="51">
        <v>476</v>
      </c>
      <c r="B416" s="51" t="s">
        <v>1154</v>
      </c>
      <c r="C416" s="51" t="s">
        <v>1155</v>
      </c>
      <c r="D416" s="51" t="s">
        <v>58</v>
      </c>
      <c r="E416" s="51" t="s">
        <v>937</v>
      </c>
      <c r="F416" s="51">
        <v>0</v>
      </c>
      <c r="G416" s="60">
        <v>1.4139704861111113</v>
      </c>
      <c r="H416" s="60">
        <v>17.284299170816723</v>
      </c>
    </row>
    <row r="417" spans="1:8" x14ac:dyDescent="0.2">
      <c r="A417" s="51">
        <v>477</v>
      </c>
      <c r="B417" s="51" t="s">
        <v>1157</v>
      </c>
      <c r="C417" s="51" t="s">
        <v>1158</v>
      </c>
      <c r="D417" s="51" t="s">
        <v>58</v>
      </c>
      <c r="E417" s="51" t="s">
        <v>937</v>
      </c>
      <c r="F417" s="51">
        <v>0</v>
      </c>
      <c r="G417" s="60">
        <v>7.2901041666666666E-2</v>
      </c>
      <c r="H417" s="60">
        <v>19.27814761637357</v>
      </c>
    </row>
    <row r="418" spans="1:8" x14ac:dyDescent="0.2">
      <c r="A418" s="51">
        <v>481</v>
      </c>
      <c r="B418" s="51" t="s">
        <v>1159</v>
      </c>
      <c r="C418" s="51" t="s">
        <v>1160</v>
      </c>
      <c r="D418" s="51" t="s">
        <v>58</v>
      </c>
      <c r="E418" s="51" t="s">
        <v>937</v>
      </c>
      <c r="F418" s="51">
        <v>0</v>
      </c>
      <c r="G418" s="60">
        <v>0.10870833333333335</v>
      </c>
      <c r="H418" s="60">
        <v>19.242340324706905</v>
      </c>
    </row>
    <row r="419" spans="1:8" x14ac:dyDescent="0.2">
      <c r="A419" s="51">
        <v>483</v>
      </c>
      <c r="B419" s="51" t="s">
        <v>1161</v>
      </c>
      <c r="C419" s="51" t="s">
        <v>1162</v>
      </c>
      <c r="D419" s="51" t="s">
        <v>58</v>
      </c>
      <c r="E419" s="51" t="s">
        <v>937</v>
      </c>
      <c r="F419" s="51">
        <v>0</v>
      </c>
      <c r="G419" s="60">
        <v>1.0634045138888888</v>
      </c>
      <c r="H419" s="60">
        <v>6.0486684381777636</v>
      </c>
    </row>
    <row r="420" spans="1:8" x14ac:dyDescent="0.2">
      <c r="A420" s="51">
        <v>502</v>
      </c>
      <c r="B420" s="51" t="s">
        <v>1164</v>
      </c>
      <c r="C420" s="51" t="s">
        <v>1155</v>
      </c>
      <c r="D420" s="51" t="s">
        <v>58</v>
      </c>
      <c r="E420" s="51" t="s">
        <v>937</v>
      </c>
      <c r="F420" s="51">
        <v>0</v>
      </c>
      <c r="G420" s="60">
        <v>0.14615277777777777</v>
      </c>
      <c r="H420" s="60">
        <v>457.72357131517549</v>
      </c>
    </row>
    <row r="421" spans="1:8" ht="25.5" x14ac:dyDescent="0.2">
      <c r="A421" s="33" t="s">
        <v>1</v>
      </c>
      <c r="B421" s="33" t="s">
        <v>2</v>
      </c>
      <c r="C421" s="33" t="s">
        <v>1586</v>
      </c>
      <c r="D421" s="33" t="s">
        <v>4</v>
      </c>
      <c r="E421" s="33" t="s">
        <v>8</v>
      </c>
      <c r="F421" s="33" t="s">
        <v>6</v>
      </c>
      <c r="G421" s="34" t="s">
        <v>44</v>
      </c>
      <c r="H421" s="35" t="s">
        <v>1587</v>
      </c>
    </row>
    <row r="422" spans="1:8" x14ac:dyDescent="0.2">
      <c r="A422" s="56">
        <v>13</v>
      </c>
      <c r="B422" s="56" t="s">
        <v>1165</v>
      </c>
      <c r="C422" s="56" t="s">
        <v>1166</v>
      </c>
      <c r="D422" s="56" t="s">
        <v>1167</v>
      </c>
      <c r="E422" s="56" t="s">
        <v>1168</v>
      </c>
      <c r="F422" s="56">
        <v>0</v>
      </c>
      <c r="G422" s="58">
        <v>0.11353819444444445</v>
      </c>
      <c r="H422" s="58">
        <v>682.83628089557158</v>
      </c>
    </row>
    <row r="423" spans="1:8" x14ac:dyDescent="0.2">
      <c r="A423" s="56">
        <v>117</v>
      </c>
      <c r="B423" s="56" t="s">
        <v>1169</v>
      </c>
      <c r="C423" s="56" t="s">
        <v>402</v>
      </c>
      <c r="D423" s="56" t="s">
        <v>1170</v>
      </c>
      <c r="E423" s="56" t="s">
        <v>1168</v>
      </c>
      <c r="F423" s="56">
        <v>1.7999999999999999E-2</v>
      </c>
      <c r="G423" s="58">
        <v>1.7999999999999999E-2</v>
      </c>
      <c r="H423" s="58">
        <v>101.29382823798659</v>
      </c>
    </row>
    <row r="424" spans="1:8" x14ac:dyDescent="0.2">
      <c r="A424" s="56">
        <v>118</v>
      </c>
      <c r="B424" s="56" t="s">
        <v>1169</v>
      </c>
      <c r="C424" s="56" t="s">
        <v>1173</v>
      </c>
      <c r="D424" s="56" t="s">
        <v>1174</v>
      </c>
      <c r="E424" s="56" t="s">
        <v>1168</v>
      </c>
      <c r="F424" s="56">
        <v>1.7999999999999999E-2</v>
      </c>
      <c r="G424" s="58">
        <v>1.7999999999999999E-2</v>
      </c>
      <c r="H424" s="58">
        <v>101.29382823798659</v>
      </c>
    </row>
    <row r="425" spans="1:8" x14ac:dyDescent="0.2">
      <c r="A425" s="56">
        <v>122</v>
      </c>
      <c r="B425" s="56" t="s">
        <v>1176</v>
      </c>
      <c r="C425" s="56" t="s">
        <v>1177</v>
      </c>
      <c r="D425" s="56" t="s">
        <v>1178</v>
      </c>
      <c r="E425" s="56" t="s">
        <v>1168</v>
      </c>
      <c r="F425" s="56">
        <v>1.7999999999999999E-2</v>
      </c>
      <c r="G425" s="58">
        <v>1.7999999999999999E-2</v>
      </c>
      <c r="H425" s="58">
        <v>101.29382823798659</v>
      </c>
    </row>
    <row r="426" spans="1:8" x14ac:dyDescent="0.2">
      <c r="A426" s="56">
        <v>123</v>
      </c>
      <c r="B426" s="56" t="s">
        <v>1180</v>
      </c>
      <c r="C426" s="56" t="s">
        <v>372</v>
      </c>
      <c r="D426" s="56" t="s">
        <v>1181</v>
      </c>
      <c r="E426" s="56" t="s">
        <v>1168</v>
      </c>
      <c r="F426" s="56">
        <v>0</v>
      </c>
      <c r="G426" s="58">
        <v>0.72579166666666672</v>
      </c>
      <c r="H426" s="58">
        <v>100.58603657131992</v>
      </c>
    </row>
    <row r="427" spans="1:8" x14ac:dyDescent="0.2">
      <c r="A427" s="56">
        <v>125</v>
      </c>
      <c r="B427" s="56" t="s">
        <v>1183</v>
      </c>
      <c r="C427" s="56" t="s">
        <v>959</v>
      </c>
      <c r="D427" s="56" t="s">
        <v>1184</v>
      </c>
      <c r="E427" s="56" t="s">
        <v>1168</v>
      </c>
      <c r="F427" s="56">
        <v>0</v>
      </c>
      <c r="G427" s="58">
        <v>0.1310162037037037</v>
      </c>
      <c r="H427" s="58">
        <v>47.048807283733574</v>
      </c>
    </row>
    <row r="428" spans="1:8" x14ac:dyDescent="0.2">
      <c r="A428" s="56">
        <v>126</v>
      </c>
      <c r="B428" s="56" t="s">
        <v>1186</v>
      </c>
      <c r="C428" s="56" t="s">
        <v>1187</v>
      </c>
      <c r="D428" s="56" t="s">
        <v>58</v>
      </c>
      <c r="E428" s="56" t="s">
        <v>1168</v>
      </c>
      <c r="F428" s="56">
        <v>2.4E-2</v>
      </c>
      <c r="G428" s="58">
        <v>2.4E-2</v>
      </c>
      <c r="H428" s="58">
        <v>101.28782823798659</v>
      </c>
    </row>
    <row r="429" spans="1:8" x14ac:dyDescent="0.2">
      <c r="A429" s="56">
        <v>127</v>
      </c>
      <c r="B429" s="56" t="s">
        <v>1186</v>
      </c>
      <c r="C429" s="56" t="s">
        <v>1187</v>
      </c>
      <c r="D429" s="56" t="s">
        <v>58</v>
      </c>
      <c r="E429" s="56" t="s">
        <v>1168</v>
      </c>
      <c r="F429" s="56">
        <v>0</v>
      </c>
      <c r="G429" s="58">
        <v>0.30967187500000004</v>
      </c>
      <c r="H429" s="58">
        <v>46.870151612437276</v>
      </c>
    </row>
    <row r="430" spans="1:8" x14ac:dyDescent="0.2">
      <c r="A430" s="56">
        <v>128</v>
      </c>
      <c r="B430" s="56" t="s">
        <v>1190</v>
      </c>
      <c r="C430" s="56" t="s">
        <v>1191</v>
      </c>
      <c r="D430" s="56" t="s">
        <v>1192</v>
      </c>
      <c r="E430" s="56" t="s">
        <v>1168</v>
      </c>
      <c r="F430" s="56">
        <v>0</v>
      </c>
      <c r="G430" s="58">
        <v>0.33868750000000003</v>
      </c>
      <c r="H430" s="58">
        <v>46.841135987437276</v>
      </c>
    </row>
    <row r="431" spans="1:8" x14ac:dyDescent="0.2">
      <c r="A431" s="56">
        <v>129</v>
      </c>
      <c r="B431" s="56" t="s">
        <v>1195</v>
      </c>
      <c r="C431" s="56" t="s">
        <v>784</v>
      </c>
      <c r="D431" s="56" t="s">
        <v>1196</v>
      </c>
      <c r="E431" s="56" t="s">
        <v>1168</v>
      </c>
      <c r="F431" s="56">
        <v>0.15</v>
      </c>
      <c r="G431" s="58">
        <v>0.15</v>
      </c>
      <c r="H431" s="58">
        <v>101.16182823798658</v>
      </c>
    </row>
    <row r="432" spans="1:8" x14ac:dyDescent="0.2">
      <c r="A432" s="56">
        <v>130</v>
      </c>
      <c r="B432" s="56" t="s">
        <v>1197</v>
      </c>
      <c r="C432" s="56" t="s">
        <v>1198</v>
      </c>
      <c r="D432" s="56" t="s">
        <v>1199</v>
      </c>
      <c r="E432" s="56" t="s">
        <v>1168</v>
      </c>
      <c r="F432" s="56">
        <v>0</v>
      </c>
      <c r="G432" s="58">
        <v>1.7194444444444443E-2</v>
      </c>
      <c r="H432" s="58">
        <v>47.162629042992833</v>
      </c>
    </row>
    <row r="433" spans="1:8" x14ac:dyDescent="0.2">
      <c r="A433" s="56">
        <v>131</v>
      </c>
      <c r="B433" s="56" t="s">
        <v>1202</v>
      </c>
      <c r="C433" s="56" t="s">
        <v>145</v>
      </c>
      <c r="D433" s="56" t="s">
        <v>58</v>
      </c>
      <c r="E433" s="56" t="s">
        <v>1168</v>
      </c>
      <c r="F433" s="56">
        <v>0</v>
      </c>
      <c r="G433" s="58">
        <v>9.1163194444444456E-2</v>
      </c>
      <c r="H433" s="58">
        <v>47.088660292992827</v>
      </c>
    </row>
    <row r="434" spans="1:8" x14ac:dyDescent="0.2">
      <c r="A434" s="56">
        <v>158</v>
      </c>
      <c r="B434" s="56" t="s">
        <v>1203</v>
      </c>
      <c r="C434" s="56" t="s">
        <v>1204</v>
      </c>
      <c r="D434" s="56" t="s">
        <v>58</v>
      </c>
      <c r="E434" s="56" t="s">
        <v>1168</v>
      </c>
      <c r="F434" s="56">
        <v>0</v>
      </c>
      <c r="G434" s="58">
        <v>1.0746527777777778E-2</v>
      </c>
      <c r="H434" s="58">
        <v>682.93907256223827</v>
      </c>
    </row>
    <row r="435" spans="1:8" x14ac:dyDescent="0.2">
      <c r="A435" s="56">
        <v>216</v>
      </c>
      <c r="B435" s="56" t="s">
        <v>1205</v>
      </c>
      <c r="C435" s="56" t="s">
        <v>1206</v>
      </c>
      <c r="D435" s="56" t="s">
        <v>1207</v>
      </c>
      <c r="E435" s="56" t="s">
        <v>1168</v>
      </c>
      <c r="F435" s="56">
        <v>0</v>
      </c>
      <c r="G435" s="58">
        <v>0.30965277777777778</v>
      </c>
      <c r="H435" s="58">
        <v>682.64016631223831</v>
      </c>
    </row>
    <row r="436" spans="1:8" x14ac:dyDescent="0.2">
      <c r="A436" s="56">
        <v>228</v>
      </c>
      <c r="B436" s="56" t="s">
        <v>1050</v>
      </c>
      <c r="C436" s="56" t="s">
        <v>1209</v>
      </c>
      <c r="D436" s="56" t="s">
        <v>1210</v>
      </c>
      <c r="E436" s="56" t="s">
        <v>1168</v>
      </c>
      <c r="F436" s="56">
        <v>0</v>
      </c>
      <c r="G436" s="58">
        <v>1.0746527777777778E-2</v>
      </c>
      <c r="H436" s="58">
        <v>682.93907256223827</v>
      </c>
    </row>
    <row r="437" spans="1:8" x14ac:dyDescent="0.2">
      <c r="A437" s="56">
        <v>229</v>
      </c>
      <c r="B437" s="56" t="s">
        <v>1211</v>
      </c>
      <c r="C437" s="56" t="s">
        <v>1204</v>
      </c>
      <c r="D437" s="56" t="s">
        <v>58</v>
      </c>
      <c r="E437" s="56" t="s">
        <v>1168</v>
      </c>
      <c r="F437" s="56">
        <v>0</v>
      </c>
      <c r="G437" s="58">
        <v>1.7194444444444443E-2</v>
      </c>
      <c r="H437" s="58">
        <v>682.93262464557154</v>
      </c>
    </row>
    <row r="438" spans="1:8" x14ac:dyDescent="0.2">
      <c r="A438" s="56">
        <v>230</v>
      </c>
      <c r="B438" s="56" t="s">
        <v>1050</v>
      </c>
      <c r="C438" s="56" t="s">
        <v>1054</v>
      </c>
      <c r="D438" s="56" t="s">
        <v>58</v>
      </c>
      <c r="E438" s="56" t="s">
        <v>1168</v>
      </c>
      <c r="F438" s="56">
        <v>0</v>
      </c>
      <c r="G438" s="58">
        <v>1.0746527777777778E-2</v>
      </c>
      <c r="H438" s="58">
        <v>682.93907256223827</v>
      </c>
    </row>
    <row r="439" spans="1:8" x14ac:dyDescent="0.2">
      <c r="A439" s="56">
        <v>239</v>
      </c>
      <c r="B439" s="56" t="s">
        <v>1212</v>
      </c>
      <c r="C439" s="56" t="s">
        <v>1213</v>
      </c>
      <c r="D439" s="56" t="s">
        <v>58</v>
      </c>
      <c r="E439" s="56" t="s">
        <v>1168</v>
      </c>
      <c r="F439" s="56">
        <v>0</v>
      </c>
      <c r="G439" s="58">
        <v>1.0746527777777778E-2</v>
      </c>
      <c r="H439" s="58">
        <v>682.93907256223827</v>
      </c>
    </row>
    <row r="440" spans="1:8" x14ac:dyDescent="0.2">
      <c r="A440" s="56">
        <v>245</v>
      </c>
      <c r="B440" s="56" t="s">
        <v>1214</v>
      </c>
      <c r="C440" s="56" t="s">
        <v>1215</v>
      </c>
      <c r="D440" s="56" t="s">
        <v>58</v>
      </c>
      <c r="E440" s="56" t="s">
        <v>1168</v>
      </c>
      <c r="F440" s="56">
        <v>0</v>
      </c>
      <c r="G440" s="58">
        <v>0.45429861111111114</v>
      </c>
      <c r="H440" s="58">
        <v>34.583768922639493</v>
      </c>
    </row>
    <row r="441" spans="1:8" x14ac:dyDescent="0.2">
      <c r="A441" s="56">
        <v>248</v>
      </c>
      <c r="B441" s="56" t="s">
        <v>1218</v>
      </c>
      <c r="C441" s="56" t="s">
        <v>774</v>
      </c>
      <c r="D441" s="56" t="s">
        <v>1219</v>
      </c>
      <c r="E441" s="56" t="s">
        <v>1168</v>
      </c>
      <c r="F441" s="56">
        <v>0</v>
      </c>
      <c r="G441" s="58">
        <v>0.15009027777777778</v>
      </c>
      <c r="H441" s="58">
        <v>57.166869098462811</v>
      </c>
    </row>
    <row r="442" spans="1:8" x14ac:dyDescent="0.2">
      <c r="A442" s="56">
        <v>249</v>
      </c>
      <c r="B442" s="56" t="s">
        <v>1218</v>
      </c>
      <c r="C442" s="56" t="s">
        <v>361</v>
      </c>
      <c r="D442" s="56" t="s">
        <v>58</v>
      </c>
      <c r="E442" s="56" t="s">
        <v>1168</v>
      </c>
      <c r="F442" s="56">
        <v>0</v>
      </c>
      <c r="G442" s="58">
        <v>1.0746527777777778E-2</v>
      </c>
      <c r="H442" s="58">
        <v>15.567412957433904</v>
      </c>
    </row>
    <row r="443" spans="1:8" x14ac:dyDescent="0.2">
      <c r="A443" s="56">
        <v>250</v>
      </c>
      <c r="B443" s="56" t="s">
        <v>1221</v>
      </c>
      <c r="C443" s="56" t="s">
        <v>402</v>
      </c>
      <c r="D443" s="56" t="s">
        <v>1222</v>
      </c>
      <c r="E443" s="56" t="s">
        <v>1168</v>
      </c>
      <c r="F443" s="56">
        <v>0</v>
      </c>
      <c r="G443" s="58">
        <v>0.32364236111111117</v>
      </c>
      <c r="H443" s="58">
        <v>15.254517124100571</v>
      </c>
    </row>
    <row r="444" spans="1:8" x14ac:dyDescent="0.2">
      <c r="A444" s="56">
        <v>251</v>
      </c>
      <c r="B444" s="56" t="s">
        <v>1224</v>
      </c>
      <c r="C444" s="56" t="s">
        <v>372</v>
      </c>
      <c r="D444" s="56" t="s">
        <v>58</v>
      </c>
      <c r="E444" s="56" t="s">
        <v>1168</v>
      </c>
      <c r="F444" s="56">
        <v>0</v>
      </c>
      <c r="G444" s="58">
        <v>1.0746527777777778E-2</v>
      </c>
      <c r="H444" s="58">
        <v>15.567412957433904</v>
      </c>
    </row>
    <row r="445" spans="1:8" x14ac:dyDescent="0.2">
      <c r="A445" s="56">
        <v>251</v>
      </c>
      <c r="B445" s="56" t="s">
        <v>1224</v>
      </c>
      <c r="C445" s="56" t="s">
        <v>1226</v>
      </c>
      <c r="D445" s="56" t="s">
        <v>58</v>
      </c>
      <c r="E445" s="56" t="s">
        <v>1168</v>
      </c>
      <c r="F445" s="56">
        <v>0</v>
      </c>
      <c r="G445" s="58">
        <v>0.46671180555555553</v>
      </c>
      <c r="H445" s="58">
        <v>15.111447679656127</v>
      </c>
    </row>
    <row r="446" spans="1:8" x14ac:dyDescent="0.2">
      <c r="A446" s="56">
        <v>252</v>
      </c>
      <c r="B446" s="56" t="s">
        <v>1227</v>
      </c>
      <c r="C446" s="56" t="s">
        <v>1228</v>
      </c>
      <c r="D446" s="56" t="s">
        <v>58</v>
      </c>
      <c r="E446" s="56" t="s">
        <v>1168</v>
      </c>
      <c r="F446" s="56">
        <v>0</v>
      </c>
      <c r="G446" s="58">
        <v>1.210746527777778</v>
      </c>
      <c r="H446" s="58">
        <v>14.367412957433904</v>
      </c>
    </row>
    <row r="447" spans="1:8" x14ac:dyDescent="0.2">
      <c r="A447" s="56">
        <v>253</v>
      </c>
      <c r="B447" s="56" t="s">
        <v>1231</v>
      </c>
      <c r="C447" s="56" t="s">
        <v>169</v>
      </c>
      <c r="D447" s="56" t="s">
        <v>58</v>
      </c>
      <c r="E447" s="56" t="s">
        <v>1168</v>
      </c>
      <c r="F447" s="56">
        <v>0</v>
      </c>
      <c r="G447" s="58">
        <v>0.31130208333333337</v>
      </c>
      <c r="H447" s="58">
        <v>15.266857401878349</v>
      </c>
    </row>
    <row r="448" spans="1:8" x14ac:dyDescent="0.2">
      <c r="A448" s="56">
        <v>254</v>
      </c>
      <c r="B448" s="56" t="s">
        <v>1233</v>
      </c>
      <c r="C448" s="56" t="s">
        <v>402</v>
      </c>
      <c r="D448" s="56" t="s">
        <v>58</v>
      </c>
      <c r="E448" s="56" t="s">
        <v>1168</v>
      </c>
      <c r="F448" s="56">
        <v>0</v>
      </c>
      <c r="G448" s="58">
        <v>0.10859722222222223</v>
      </c>
      <c r="H448" s="58">
        <v>24.656866527357778</v>
      </c>
    </row>
    <row r="449" spans="1:8" x14ac:dyDescent="0.2">
      <c r="A449" s="56">
        <v>255</v>
      </c>
      <c r="B449" s="56" t="s">
        <v>1236</v>
      </c>
      <c r="C449" s="56" t="s">
        <v>1237</v>
      </c>
      <c r="D449" s="56" t="s">
        <v>58</v>
      </c>
      <c r="E449" s="56" t="s">
        <v>1168</v>
      </c>
      <c r="F449" s="56">
        <v>0</v>
      </c>
      <c r="G449" s="58">
        <v>0.11237673611111113</v>
      </c>
      <c r="H449" s="58">
        <v>24.653087013468888</v>
      </c>
    </row>
    <row r="450" spans="1:8" x14ac:dyDescent="0.2">
      <c r="A450" s="56">
        <v>256</v>
      </c>
      <c r="B450" s="56" t="s">
        <v>1233</v>
      </c>
      <c r="C450" s="56" t="s">
        <v>1239</v>
      </c>
      <c r="D450" s="56" t="s">
        <v>58</v>
      </c>
      <c r="E450" s="56" t="s">
        <v>1168</v>
      </c>
      <c r="F450" s="56">
        <v>0</v>
      </c>
      <c r="G450" s="58">
        <v>0.43009027777777781</v>
      </c>
      <c r="H450" s="58">
        <v>24.335373471802221</v>
      </c>
    </row>
    <row r="451" spans="1:8" x14ac:dyDescent="0.2">
      <c r="A451" s="56">
        <v>257</v>
      </c>
      <c r="B451" s="56" t="s">
        <v>1240</v>
      </c>
      <c r="C451" s="56" t="s">
        <v>89</v>
      </c>
      <c r="D451" s="56" t="s">
        <v>1241</v>
      </c>
      <c r="E451" s="56" t="s">
        <v>1168</v>
      </c>
      <c r="F451" s="56">
        <v>0</v>
      </c>
      <c r="G451" s="58">
        <v>1.5045138888888887E-2</v>
      </c>
      <c r="H451" s="58">
        <v>9.986233765331141</v>
      </c>
    </row>
    <row r="452" spans="1:8" x14ac:dyDescent="0.2">
      <c r="A452" s="56">
        <v>258</v>
      </c>
      <c r="B452" s="56" t="s">
        <v>1243</v>
      </c>
      <c r="C452" s="56" t="s">
        <v>1244</v>
      </c>
      <c r="D452" s="56" t="s">
        <v>58</v>
      </c>
      <c r="E452" s="56" t="s">
        <v>1168</v>
      </c>
      <c r="F452" s="56">
        <v>1.4E-2</v>
      </c>
      <c r="G452" s="58">
        <v>1.4E-2</v>
      </c>
      <c r="H452" s="58">
        <v>15.564159485211682</v>
      </c>
    </row>
    <row r="453" spans="1:8" x14ac:dyDescent="0.2">
      <c r="A453" s="56">
        <v>259</v>
      </c>
      <c r="B453" s="56" t="s">
        <v>1246</v>
      </c>
      <c r="C453" s="56" t="s">
        <v>1247</v>
      </c>
      <c r="D453" s="56" t="s">
        <v>1248</v>
      </c>
      <c r="E453" s="56" t="s">
        <v>1168</v>
      </c>
      <c r="F453" s="56">
        <v>0</v>
      </c>
      <c r="G453" s="58">
        <v>1.2895833333333332E-2</v>
      </c>
      <c r="H453" s="58">
        <v>12.892285586227644</v>
      </c>
    </row>
    <row r="454" spans="1:8" x14ac:dyDescent="0.2">
      <c r="A454" s="56">
        <v>260</v>
      </c>
      <c r="B454" s="56" t="s">
        <v>1250</v>
      </c>
      <c r="C454" s="56" t="s">
        <v>1251</v>
      </c>
      <c r="D454" s="56" t="s">
        <v>1252</v>
      </c>
      <c r="E454" s="56" t="s">
        <v>1168</v>
      </c>
      <c r="F454" s="56">
        <v>0</v>
      </c>
      <c r="G454" s="58">
        <v>1.8597222222222223E-2</v>
      </c>
      <c r="H454" s="58">
        <v>12.886584197338754</v>
      </c>
    </row>
    <row r="455" spans="1:8" x14ac:dyDescent="0.2">
      <c r="A455" s="56">
        <v>261</v>
      </c>
      <c r="B455" s="56" t="s">
        <v>1253</v>
      </c>
      <c r="C455" s="56" t="s">
        <v>1254</v>
      </c>
      <c r="D455" s="56" t="s">
        <v>1255</v>
      </c>
      <c r="E455" s="56" t="s">
        <v>1168</v>
      </c>
      <c r="F455" s="56">
        <v>0</v>
      </c>
      <c r="G455" s="58">
        <v>2.374652777777778E-2</v>
      </c>
      <c r="H455" s="58">
        <v>35.014321005972832</v>
      </c>
    </row>
    <row r="456" spans="1:8" x14ac:dyDescent="0.2">
      <c r="A456" s="56">
        <v>262</v>
      </c>
      <c r="B456" s="56" t="s">
        <v>1256</v>
      </c>
      <c r="C456" s="56" t="s">
        <v>1257</v>
      </c>
      <c r="D456" s="56" t="s">
        <v>1258</v>
      </c>
      <c r="E456" s="56" t="s">
        <v>1168</v>
      </c>
      <c r="F456" s="56">
        <v>0.11169999999999999</v>
      </c>
      <c r="G456" s="58">
        <v>0.11169999999999999</v>
      </c>
      <c r="H456" s="58">
        <v>15.466459485211681</v>
      </c>
    </row>
    <row r="457" spans="1:8" x14ac:dyDescent="0.2">
      <c r="A457" s="56">
        <v>263</v>
      </c>
      <c r="B457" s="56" t="s">
        <v>1261</v>
      </c>
      <c r="C457" s="56" t="s">
        <v>1262</v>
      </c>
      <c r="D457" s="56" t="s">
        <v>1263</v>
      </c>
      <c r="E457" s="56" t="s">
        <v>1168</v>
      </c>
      <c r="F457" s="56">
        <v>0</v>
      </c>
      <c r="G457" s="58">
        <v>1.6119791666666668E-2</v>
      </c>
      <c r="H457" s="58">
        <v>35.021947742083938</v>
      </c>
    </row>
    <row r="458" spans="1:8" x14ac:dyDescent="0.2">
      <c r="A458" s="56">
        <v>264</v>
      </c>
      <c r="B458" s="56" t="s">
        <v>1264</v>
      </c>
      <c r="C458" s="56" t="s">
        <v>1265</v>
      </c>
      <c r="D458" s="56" t="s">
        <v>1266</v>
      </c>
      <c r="E458" s="56" t="s">
        <v>1168</v>
      </c>
      <c r="F458" s="56">
        <v>0</v>
      </c>
      <c r="G458" s="58">
        <v>0.1450451388888889</v>
      </c>
      <c r="H458" s="58">
        <v>24.620418610691111</v>
      </c>
    </row>
    <row r="459" spans="1:8" x14ac:dyDescent="0.2">
      <c r="A459" s="56">
        <v>265</v>
      </c>
      <c r="B459" s="56" t="s">
        <v>1269</v>
      </c>
      <c r="C459" s="56" t="s">
        <v>419</v>
      </c>
      <c r="D459" s="56" t="s">
        <v>1270</v>
      </c>
      <c r="E459" s="56" t="s">
        <v>1168</v>
      </c>
      <c r="F459" s="56">
        <v>0</v>
      </c>
      <c r="G459" s="58">
        <v>0.12149305555555556</v>
      </c>
      <c r="H459" s="58">
        <v>24.643970694024446</v>
      </c>
    </row>
    <row r="460" spans="1:8" x14ac:dyDescent="0.2">
      <c r="A460" s="56">
        <v>266</v>
      </c>
      <c r="B460" s="56" t="s">
        <v>1269</v>
      </c>
      <c r="C460" s="56" t="s">
        <v>419</v>
      </c>
      <c r="D460" s="56" t="s">
        <v>1270</v>
      </c>
      <c r="E460" s="56" t="s">
        <v>1168</v>
      </c>
      <c r="F460" s="56">
        <v>0</v>
      </c>
      <c r="G460" s="58">
        <v>0.12149305555555556</v>
      </c>
      <c r="H460" s="58">
        <v>24.643970694024446</v>
      </c>
    </row>
    <row r="461" spans="1:8" x14ac:dyDescent="0.2">
      <c r="A461" s="56">
        <v>267</v>
      </c>
      <c r="B461" s="56" t="s">
        <v>1273</v>
      </c>
      <c r="C461" s="56" t="s">
        <v>1274</v>
      </c>
      <c r="D461" s="56" t="s">
        <v>58</v>
      </c>
      <c r="E461" s="56" t="s">
        <v>1168</v>
      </c>
      <c r="F461" s="56">
        <v>0</v>
      </c>
      <c r="G461" s="58">
        <v>0.10644791666666667</v>
      </c>
      <c r="H461" s="58">
        <v>24.659015832913333</v>
      </c>
    </row>
    <row r="462" spans="1:8" x14ac:dyDescent="0.2">
      <c r="A462" s="56">
        <v>268</v>
      </c>
      <c r="B462" s="56" t="s">
        <v>1269</v>
      </c>
      <c r="C462" s="56" t="s">
        <v>790</v>
      </c>
      <c r="D462" s="56" t="s">
        <v>1275</v>
      </c>
      <c r="E462" s="56" t="s">
        <v>1168</v>
      </c>
      <c r="F462" s="56">
        <v>0</v>
      </c>
      <c r="G462" s="58">
        <v>2.1493055555555557E-2</v>
      </c>
      <c r="H462" s="58">
        <v>24.743970694024444</v>
      </c>
    </row>
    <row r="463" spans="1:8" x14ac:dyDescent="0.2">
      <c r="A463" s="56">
        <v>269</v>
      </c>
      <c r="B463" s="56" t="s">
        <v>1276</v>
      </c>
      <c r="C463" s="56" t="s">
        <v>695</v>
      </c>
      <c r="D463" s="56" t="s">
        <v>1277</v>
      </c>
      <c r="E463" s="56" t="s">
        <v>1168</v>
      </c>
      <c r="F463" s="56">
        <v>0</v>
      </c>
      <c r="G463" s="58">
        <v>0.11289583333333333</v>
      </c>
      <c r="H463" s="58">
        <v>24.652567916246667</v>
      </c>
    </row>
    <row r="464" spans="1:8" x14ac:dyDescent="0.2">
      <c r="A464" s="56">
        <v>270</v>
      </c>
      <c r="B464" s="56" t="s">
        <v>1280</v>
      </c>
      <c r="C464" s="56" t="s">
        <v>695</v>
      </c>
      <c r="D464" s="56" t="s">
        <v>1277</v>
      </c>
      <c r="E464" s="56" t="s">
        <v>1168</v>
      </c>
      <c r="F464" s="56">
        <v>0</v>
      </c>
      <c r="G464" s="58">
        <v>0.11289583333333333</v>
      </c>
      <c r="H464" s="58">
        <v>24.652567916246667</v>
      </c>
    </row>
    <row r="465" spans="1:8" x14ac:dyDescent="0.2">
      <c r="A465" s="56">
        <v>271</v>
      </c>
      <c r="B465" s="56" t="s">
        <v>1282</v>
      </c>
      <c r="C465" s="56" t="s">
        <v>755</v>
      </c>
      <c r="D465" s="56" t="s">
        <v>1283</v>
      </c>
      <c r="E465" s="56" t="s">
        <v>1168</v>
      </c>
      <c r="F465" s="56">
        <v>0</v>
      </c>
      <c r="G465" s="58">
        <v>0.20644791666666668</v>
      </c>
      <c r="H465" s="58">
        <v>24.559015832913335</v>
      </c>
    </row>
    <row r="466" spans="1:8" x14ac:dyDescent="0.2">
      <c r="A466" s="56">
        <v>272</v>
      </c>
      <c r="B466" s="56" t="s">
        <v>1285</v>
      </c>
      <c r="C466" s="56" t="s">
        <v>1286</v>
      </c>
      <c r="D466" s="56" t="s">
        <v>1287</v>
      </c>
      <c r="E466" s="56" t="s">
        <v>1168</v>
      </c>
      <c r="F466" s="56">
        <v>0</v>
      </c>
      <c r="G466" s="58">
        <v>2.9343750000000002E-2</v>
      </c>
      <c r="H466" s="58">
        <v>9.126736104785099</v>
      </c>
    </row>
    <row r="467" spans="1:8" x14ac:dyDescent="0.2">
      <c r="A467" s="56">
        <v>273</v>
      </c>
      <c r="B467" s="56" t="s">
        <v>1288</v>
      </c>
      <c r="C467" s="56" t="s">
        <v>119</v>
      </c>
      <c r="D467" s="56" t="s">
        <v>58</v>
      </c>
      <c r="E467" s="56" t="s">
        <v>1168</v>
      </c>
      <c r="F467" s="56">
        <v>0</v>
      </c>
      <c r="G467" s="58">
        <v>3.9015624999999998E-2</v>
      </c>
      <c r="H467" s="58">
        <v>34.999051908750609</v>
      </c>
    </row>
    <row r="468" spans="1:8" x14ac:dyDescent="0.2">
      <c r="A468" s="56">
        <v>274</v>
      </c>
      <c r="B468" s="56" t="s">
        <v>1289</v>
      </c>
      <c r="C468" s="56" t="s">
        <v>1290</v>
      </c>
      <c r="D468" s="56" t="s">
        <v>1291</v>
      </c>
      <c r="E468" s="56" t="s">
        <v>1168</v>
      </c>
      <c r="F468" s="56">
        <v>0</v>
      </c>
      <c r="G468" s="58">
        <v>2.1821180555555555E-2</v>
      </c>
      <c r="H468" s="58">
        <v>35.016246353195051</v>
      </c>
    </row>
    <row r="469" spans="1:8" x14ac:dyDescent="0.2">
      <c r="A469" s="56">
        <v>276</v>
      </c>
      <c r="B469" s="56" t="s">
        <v>1292</v>
      </c>
      <c r="C469" s="56" t="s">
        <v>1293</v>
      </c>
      <c r="D469" s="56" t="s">
        <v>58</v>
      </c>
      <c r="E469" s="56" t="s">
        <v>1168</v>
      </c>
      <c r="F469" s="56">
        <v>0</v>
      </c>
      <c r="G469" s="58">
        <v>0.26480381944444448</v>
      </c>
      <c r="H469" s="58">
        <v>15.313355665767237</v>
      </c>
    </row>
    <row r="470" spans="1:8" x14ac:dyDescent="0.2">
      <c r="A470" s="56">
        <v>277</v>
      </c>
      <c r="B470" s="56" t="s">
        <v>1294</v>
      </c>
      <c r="C470" s="56" t="s">
        <v>1295</v>
      </c>
      <c r="D470" s="56" t="s">
        <v>58</v>
      </c>
      <c r="E470" s="56" t="s">
        <v>1168</v>
      </c>
      <c r="F470" s="56">
        <v>0</v>
      </c>
      <c r="G470" s="58">
        <v>0.41452604166666668</v>
      </c>
      <c r="H470" s="58">
        <v>15.163633443545015</v>
      </c>
    </row>
    <row r="471" spans="1:8" x14ac:dyDescent="0.2">
      <c r="A471" s="56">
        <v>278</v>
      </c>
      <c r="B471" s="56" t="s">
        <v>1297</v>
      </c>
      <c r="C471" s="56" t="s">
        <v>1298</v>
      </c>
      <c r="D471" s="56" t="s">
        <v>58</v>
      </c>
      <c r="E471" s="56" t="s">
        <v>1168</v>
      </c>
      <c r="F471" s="56">
        <v>0</v>
      </c>
      <c r="G471" s="58">
        <v>0.26424826388888889</v>
      </c>
      <c r="H471" s="58">
        <v>15.313911221322792</v>
      </c>
    </row>
    <row r="472" spans="1:8" x14ac:dyDescent="0.2">
      <c r="A472" s="56">
        <v>319</v>
      </c>
      <c r="B472" s="56" t="s">
        <v>1300</v>
      </c>
      <c r="C472" s="56" t="s">
        <v>1301</v>
      </c>
      <c r="D472" s="56" t="s">
        <v>58</v>
      </c>
      <c r="E472" s="56" t="s">
        <v>1168</v>
      </c>
      <c r="F472" s="56">
        <v>0</v>
      </c>
      <c r="G472" s="58">
        <v>0.61289583333333342</v>
      </c>
      <c r="H472" s="58">
        <v>9.3883830708866967</v>
      </c>
    </row>
    <row r="473" spans="1:8" x14ac:dyDescent="0.2">
      <c r="A473" s="56">
        <v>320</v>
      </c>
      <c r="B473" s="56" t="s">
        <v>1300</v>
      </c>
      <c r="C473" s="56" t="s">
        <v>1304</v>
      </c>
      <c r="D473" s="56" t="s">
        <v>1305</v>
      </c>
      <c r="E473" s="56" t="s">
        <v>1168</v>
      </c>
      <c r="F473" s="56">
        <v>0</v>
      </c>
      <c r="G473" s="58">
        <v>0.42045486111111113</v>
      </c>
      <c r="H473" s="58">
        <v>9.5808240431089189</v>
      </c>
    </row>
    <row r="474" spans="1:8" x14ac:dyDescent="0.2">
      <c r="A474" s="56">
        <v>321</v>
      </c>
      <c r="B474" s="56" t="s">
        <v>1307</v>
      </c>
      <c r="C474" s="56" t="s">
        <v>384</v>
      </c>
      <c r="D474" s="56" t="s">
        <v>1308</v>
      </c>
      <c r="E474" s="56" t="s">
        <v>1168</v>
      </c>
      <c r="F474" s="56">
        <v>0</v>
      </c>
      <c r="G474" s="58">
        <v>0.86559027777777775</v>
      </c>
      <c r="H474" s="58">
        <v>20.460843588069284</v>
      </c>
    </row>
    <row r="475" spans="1:8" x14ac:dyDescent="0.2">
      <c r="A475" s="56">
        <v>322</v>
      </c>
      <c r="B475" s="56" t="s">
        <v>1300</v>
      </c>
      <c r="C475" s="56" t="s">
        <v>75</v>
      </c>
      <c r="D475" s="56" t="s">
        <v>58</v>
      </c>
      <c r="E475" s="56" t="s">
        <v>1168</v>
      </c>
      <c r="F475" s="56">
        <v>0</v>
      </c>
      <c r="G475" s="58">
        <v>0.88078125000000007</v>
      </c>
      <c r="H475" s="58">
        <v>20.44565261584706</v>
      </c>
    </row>
    <row r="476" spans="1:8" x14ac:dyDescent="0.2">
      <c r="A476" s="56">
        <v>322</v>
      </c>
      <c r="B476" s="56" t="s">
        <v>1300</v>
      </c>
      <c r="C476" s="56" t="s">
        <v>75</v>
      </c>
      <c r="D476" s="56" t="s">
        <v>58</v>
      </c>
      <c r="E476" s="56" t="s">
        <v>1168</v>
      </c>
      <c r="F476" s="56">
        <v>0</v>
      </c>
      <c r="G476" s="58">
        <v>1.3244965277777778</v>
      </c>
      <c r="H476" s="58">
        <v>20.001937338069283</v>
      </c>
    </row>
    <row r="477" spans="1:8" x14ac:dyDescent="0.2">
      <c r="A477" s="56">
        <v>323</v>
      </c>
      <c r="B477" s="56" t="s">
        <v>1312</v>
      </c>
      <c r="C477" s="56" t="s">
        <v>1313</v>
      </c>
      <c r="D477" s="56" t="s">
        <v>1314</v>
      </c>
      <c r="E477" s="56" t="s">
        <v>1168</v>
      </c>
      <c r="F477" s="56">
        <v>0</v>
      </c>
      <c r="G477" s="58">
        <v>0.17060069444444448</v>
      </c>
      <c r="H477" s="58">
        <v>24.594863055135555</v>
      </c>
    </row>
    <row r="478" spans="1:8" x14ac:dyDescent="0.2">
      <c r="A478" s="56">
        <v>324</v>
      </c>
      <c r="B478" s="56" t="s">
        <v>1312</v>
      </c>
      <c r="C478" s="56" t="s">
        <v>1316</v>
      </c>
      <c r="D478" s="56" t="s">
        <v>58</v>
      </c>
      <c r="E478" s="56" t="s">
        <v>1168</v>
      </c>
      <c r="F478" s="56">
        <v>0</v>
      </c>
      <c r="G478" s="58">
        <v>0.81074652777777778</v>
      </c>
      <c r="H478" s="58">
        <v>23.954717221802223</v>
      </c>
    </row>
    <row r="479" spans="1:8" x14ac:dyDescent="0.2">
      <c r="A479" s="56">
        <v>342</v>
      </c>
      <c r="B479" s="56" t="s">
        <v>1318</v>
      </c>
      <c r="C479" s="56" t="s">
        <v>1319</v>
      </c>
      <c r="D479" s="56" t="s">
        <v>58</v>
      </c>
      <c r="E479" s="56" t="s">
        <v>1168</v>
      </c>
      <c r="F479" s="56">
        <v>0</v>
      </c>
      <c r="G479" s="58">
        <v>2.6866319444444446E-2</v>
      </c>
      <c r="H479" s="58">
        <v>29.832067084360595</v>
      </c>
    </row>
    <row r="480" spans="1:8" x14ac:dyDescent="0.2">
      <c r="A480" s="56">
        <v>348</v>
      </c>
      <c r="B480" s="56" t="s">
        <v>1321</v>
      </c>
      <c r="C480" s="56" t="s">
        <v>1322</v>
      </c>
      <c r="D480" s="56" t="s">
        <v>1323</v>
      </c>
      <c r="E480" s="56" t="s">
        <v>1168</v>
      </c>
      <c r="F480" s="56">
        <v>1.9E-2</v>
      </c>
      <c r="G480" s="58">
        <v>6.447916666666666E-3</v>
      </c>
      <c r="H480" s="58">
        <v>47.173375570770609</v>
      </c>
    </row>
    <row r="481" spans="1:8" x14ac:dyDescent="0.2">
      <c r="A481" s="56">
        <v>350</v>
      </c>
      <c r="B481" s="56" t="s">
        <v>1325</v>
      </c>
      <c r="C481" s="56" t="s">
        <v>1326</v>
      </c>
      <c r="D481" s="56" t="s">
        <v>58</v>
      </c>
      <c r="E481" s="56" t="s">
        <v>1168</v>
      </c>
      <c r="F481" s="56">
        <v>1.6E-2</v>
      </c>
      <c r="G481" s="58">
        <v>1.6E-2</v>
      </c>
      <c r="H481" s="58">
        <v>101.29582823798658</v>
      </c>
    </row>
    <row r="482" spans="1:8" x14ac:dyDescent="0.2">
      <c r="A482" s="56">
        <v>356</v>
      </c>
      <c r="B482" s="56" t="s">
        <v>1329</v>
      </c>
      <c r="C482" s="56" t="s">
        <v>1182</v>
      </c>
      <c r="D482" s="56" t="s">
        <v>58</v>
      </c>
      <c r="E482" s="56" t="s">
        <v>1168</v>
      </c>
      <c r="F482" s="56">
        <v>2.3E-2</v>
      </c>
      <c r="G482" s="58">
        <v>2.3E-2</v>
      </c>
      <c r="H482" s="58">
        <v>47.156823487437272</v>
      </c>
    </row>
    <row r="483" spans="1:8" x14ac:dyDescent="0.2">
      <c r="A483" s="56">
        <v>374</v>
      </c>
      <c r="B483" s="56" t="s">
        <v>1331</v>
      </c>
      <c r="C483" s="56" t="s">
        <v>790</v>
      </c>
      <c r="D483" s="56" t="s">
        <v>1332</v>
      </c>
      <c r="E483" s="56" t="s">
        <v>1168</v>
      </c>
      <c r="F483" s="56">
        <v>1.5100000000000001E-2</v>
      </c>
      <c r="G483" s="58">
        <v>1.5100000000000001E-2</v>
      </c>
      <c r="H483" s="58">
        <v>101.29672823798658</v>
      </c>
    </row>
    <row r="484" spans="1:8" x14ac:dyDescent="0.2">
      <c r="A484" s="56">
        <v>375</v>
      </c>
      <c r="B484" s="56" t="s">
        <v>1334</v>
      </c>
      <c r="C484" s="56" t="s">
        <v>1335</v>
      </c>
      <c r="D484" s="56" t="s">
        <v>58</v>
      </c>
      <c r="E484" s="56" t="s">
        <v>1168</v>
      </c>
      <c r="F484" s="56">
        <v>1.7999999999999999E-2</v>
      </c>
      <c r="G484" s="58">
        <v>1.7999999999999999E-2</v>
      </c>
      <c r="H484" s="58">
        <v>101.29382823798659</v>
      </c>
    </row>
    <row r="485" spans="1:8" x14ac:dyDescent="0.2">
      <c r="A485" s="56">
        <v>377</v>
      </c>
      <c r="B485" s="56" t="s">
        <v>1337</v>
      </c>
      <c r="C485" s="56" t="s">
        <v>1338</v>
      </c>
      <c r="D485" s="56" t="s">
        <v>1339</v>
      </c>
      <c r="E485" s="56" t="s">
        <v>1168</v>
      </c>
      <c r="F485" s="56">
        <v>0.5</v>
      </c>
      <c r="G485" s="58">
        <v>0.21438715277777781</v>
      </c>
      <c r="H485" s="58">
        <v>116.70770043073971</v>
      </c>
    </row>
    <row r="486" spans="1:8" x14ac:dyDescent="0.2">
      <c r="A486" s="56">
        <v>380</v>
      </c>
      <c r="B486" s="56" t="s">
        <v>1340</v>
      </c>
      <c r="C486" s="56" t="s">
        <v>1341</v>
      </c>
      <c r="D486" s="56">
        <v>120106000</v>
      </c>
      <c r="E486" s="56" t="s">
        <v>1168</v>
      </c>
      <c r="F486" s="56">
        <v>0.02</v>
      </c>
      <c r="G486" s="58">
        <v>0.02</v>
      </c>
      <c r="H486" s="58">
        <v>101.29182823798659</v>
      </c>
    </row>
    <row r="487" spans="1:8" x14ac:dyDescent="0.2">
      <c r="A487" s="56">
        <v>381</v>
      </c>
      <c r="B487" s="56" t="s">
        <v>1342</v>
      </c>
      <c r="C487" s="56" t="s">
        <v>1343</v>
      </c>
      <c r="D487" s="56">
        <v>120334000</v>
      </c>
      <c r="E487" s="56" t="s">
        <v>1168</v>
      </c>
      <c r="F487" s="56">
        <v>1.6E-2</v>
      </c>
      <c r="G487" s="58">
        <v>1.6E-2</v>
      </c>
      <c r="H487" s="58">
        <v>101.29582823798658</v>
      </c>
    </row>
    <row r="488" spans="1:8" x14ac:dyDescent="0.2">
      <c r="A488" s="56">
        <v>383</v>
      </c>
      <c r="B488" s="56" t="s">
        <v>1344</v>
      </c>
      <c r="C488" s="56" t="s">
        <v>1345</v>
      </c>
      <c r="D488" s="56" t="s">
        <v>58</v>
      </c>
      <c r="E488" s="56" t="s">
        <v>1168</v>
      </c>
      <c r="F488" s="56">
        <v>0.04</v>
      </c>
      <c r="G488" s="58">
        <v>0.04</v>
      </c>
      <c r="H488" s="58">
        <v>101.27182823798658</v>
      </c>
    </row>
    <row r="489" spans="1:8" x14ac:dyDescent="0.2">
      <c r="A489" s="56">
        <v>385</v>
      </c>
      <c r="B489" s="56" t="s">
        <v>1346</v>
      </c>
      <c r="C489" s="56" t="s">
        <v>439</v>
      </c>
      <c r="D489" s="56" t="s">
        <v>58</v>
      </c>
      <c r="E489" s="56" t="s">
        <v>1168</v>
      </c>
      <c r="F489" s="56">
        <v>0</v>
      </c>
      <c r="G489" s="58">
        <v>0.11295138888888889</v>
      </c>
      <c r="H489" s="58">
        <v>597.41135760741656</v>
      </c>
    </row>
    <row r="490" spans="1:8" x14ac:dyDescent="0.2">
      <c r="A490" s="56">
        <v>388</v>
      </c>
      <c r="B490" s="56" t="s">
        <v>1348</v>
      </c>
      <c r="C490" s="56" t="s">
        <v>145</v>
      </c>
      <c r="D490" s="56">
        <v>120333000</v>
      </c>
      <c r="E490" s="56" t="s">
        <v>1168</v>
      </c>
      <c r="F490" s="56">
        <v>0.03</v>
      </c>
      <c r="G490" s="58">
        <v>0.03</v>
      </c>
      <c r="H490" s="58">
        <v>101.28182823798659</v>
      </c>
    </row>
    <row r="491" spans="1:8" x14ac:dyDescent="0.2">
      <c r="A491" s="56">
        <v>392</v>
      </c>
      <c r="B491" s="56" t="s">
        <v>148</v>
      </c>
      <c r="C491" s="56" t="s">
        <v>669</v>
      </c>
      <c r="D491" s="56" t="s">
        <v>58</v>
      </c>
      <c r="E491" s="56" t="s">
        <v>1168</v>
      </c>
      <c r="F491" s="56">
        <v>0.03</v>
      </c>
      <c r="G491" s="58">
        <v>0.03</v>
      </c>
      <c r="H491" s="58">
        <v>597.49430899630545</v>
      </c>
    </row>
    <row r="492" spans="1:8" x14ac:dyDescent="0.2">
      <c r="A492" s="56">
        <v>397</v>
      </c>
      <c r="B492" s="56" t="s">
        <v>1350</v>
      </c>
      <c r="C492" s="56" t="s">
        <v>1351</v>
      </c>
      <c r="D492" s="56" t="s">
        <v>58</v>
      </c>
      <c r="E492" s="56" t="s">
        <v>1168</v>
      </c>
      <c r="F492" s="56">
        <v>0</v>
      </c>
      <c r="G492" s="58">
        <v>1.512847222222222E-2</v>
      </c>
      <c r="H492" s="58">
        <v>72.912998124386561</v>
      </c>
    </row>
    <row r="493" spans="1:8" x14ac:dyDescent="0.2">
      <c r="A493" s="56">
        <v>402</v>
      </c>
      <c r="B493" s="56" t="s">
        <v>1354</v>
      </c>
      <c r="C493" s="56" t="s">
        <v>790</v>
      </c>
      <c r="D493" s="56" t="s">
        <v>1355</v>
      </c>
      <c r="E493" s="56" t="s">
        <v>1168</v>
      </c>
      <c r="F493" s="56">
        <v>0</v>
      </c>
      <c r="G493" s="58">
        <v>0.2241516203703704</v>
      </c>
      <c r="H493" s="58">
        <v>29.634781783434669</v>
      </c>
    </row>
    <row r="494" spans="1:8" x14ac:dyDescent="0.2">
      <c r="A494" s="56">
        <v>402</v>
      </c>
      <c r="B494" s="56" t="s">
        <v>1356</v>
      </c>
      <c r="C494" s="56" t="s">
        <v>1026</v>
      </c>
      <c r="D494" s="56" t="s">
        <v>58</v>
      </c>
      <c r="E494" s="56" t="s">
        <v>1168</v>
      </c>
      <c r="F494" s="56">
        <v>0</v>
      </c>
      <c r="G494" s="58">
        <v>1.2522569444444444E-2</v>
      </c>
      <c r="H494" s="58">
        <v>597.51178642686102</v>
      </c>
    </row>
    <row r="495" spans="1:8" x14ac:dyDescent="0.2">
      <c r="A495" s="56">
        <v>415</v>
      </c>
      <c r="B495" s="56" t="s">
        <v>1358</v>
      </c>
      <c r="C495" s="56" t="s">
        <v>195</v>
      </c>
      <c r="D495" s="56" t="s">
        <v>58</v>
      </c>
      <c r="E495" s="56" t="s">
        <v>1168</v>
      </c>
      <c r="F495" s="56">
        <v>0</v>
      </c>
      <c r="G495" s="58">
        <v>2.1548611111111112E-2</v>
      </c>
      <c r="H495" s="58">
        <v>597.50276038519428</v>
      </c>
    </row>
    <row r="496" spans="1:8" x14ac:dyDescent="0.2">
      <c r="A496" s="56">
        <v>416</v>
      </c>
      <c r="B496" s="56" t="s">
        <v>1359</v>
      </c>
      <c r="C496" s="56" t="s">
        <v>790</v>
      </c>
      <c r="D496" s="56" t="s">
        <v>58</v>
      </c>
      <c r="E496" s="56" t="s">
        <v>1168</v>
      </c>
      <c r="F496" s="56">
        <v>0</v>
      </c>
      <c r="G496" s="58">
        <v>1.1821180555555555E-2</v>
      </c>
      <c r="H496" s="58">
        <v>29.847112223249486</v>
      </c>
    </row>
    <row r="497" spans="1:8" x14ac:dyDescent="0.2">
      <c r="A497" s="56">
        <v>432</v>
      </c>
      <c r="B497" s="56" t="s">
        <v>1360</v>
      </c>
      <c r="C497" s="56" t="s">
        <v>547</v>
      </c>
      <c r="D497" s="56" t="s">
        <v>58</v>
      </c>
      <c r="E497" s="56" t="s">
        <v>1168</v>
      </c>
      <c r="F497" s="56">
        <v>0</v>
      </c>
      <c r="G497" s="58">
        <v>6.6302083333333345E-2</v>
      </c>
      <c r="H497" s="58">
        <v>597.45800691297211</v>
      </c>
    </row>
    <row r="498" spans="1:8" x14ac:dyDescent="0.2">
      <c r="A498" s="56">
        <v>435</v>
      </c>
      <c r="B498" s="56" t="s">
        <v>1362</v>
      </c>
      <c r="C498" s="56" t="s">
        <v>1363</v>
      </c>
      <c r="D498" s="56">
        <v>90161000</v>
      </c>
      <c r="E498" s="56" t="s">
        <v>1168</v>
      </c>
      <c r="F498" s="56">
        <v>0.08</v>
      </c>
      <c r="G498" s="58">
        <v>5.8597222222222224E-2</v>
      </c>
      <c r="H498" s="58">
        <v>597.46571177408316</v>
      </c>
    </row>
    <row r="499" spans="1:8" x14ac:dyDescent="0.2">
      <c r="A499" s="56">
        <v>449</v>
      </c>
      <c r="B499" s="56" t="s">
        <v>1365</v>
      </c>
      <c r="C499" s="56" t="s">
        <v>372</v>
      </c>
      <c r="D499" s="56" t="s">
        <v>58</v>
      </c>
      <c r="E499" s="56" t="s">
        <v>1168</v>
      </c>
      <c r="F499" s="56">
        <v>0</v>
      </c>
      <c r="G499" s="58">
        <v>1.2895833333333332E-2</v>
      </c>
      <c r="H499" s="58">
        <v>597.51141316297208</v>
      </c>
    </row>
    <row r="500" spans="1:8" x14ac:dyDescent="0.2">
      <c r="A500" s="56">
        <v>450</v>
      </c>
      <c r="B500" s="56" t="s">
        <v>1366</v>
      </c>
      <c r="C500" s="56" t="s">
        <v>1367</v>
      </c>
      <c r="D500" s="56" t="s">
        <v>58</v>
      </c>
      <c r="E500" s="56" t="s">
        <v>1168</v>
      </c>
      <c r="F500" s="56">
        <v>0</v>
      </c>
      <c r="G500" s="58">
        <v>3.1368055555555552E-2</v>
      </c>
      <c r="H500" s="58">
        <v>597.49294094074992</v>
      </c>
    </row>
    <row r="501" spans="1:8" x14ac:dyDescent="0.2">
      <c r="A501" s="56">
        <v>457</v>
      </c>
      <c r="B501" s="56" t="s">
        <v>1368</v>
      </c>
      <c r="C501" s="56" t="s">
        <v>1369</v>
      </c>
      <c r="D501" s="56" t="s">
        <v>1370</v>
      </c>
      <c r="E501" s="56" t="s">
        <v>1168</v>
      </c>
      <c r="F501" s="56">
        <v>0</v>
      </c>
      <c r="G501" s="58">
        <v>1.303472222222222E-2</v>
      </c>
      <c r="H501" s="58">
        <v>597.51127427408323</v>
      </c>
    </row>
    <row r="502" spans="1:8" x14ac:dyDescent="0.2">
      <c r="A502" s="56">
        <v>458</v>
      </c>
      <c r="B502" s="56" t="s">
        <v>1371</v>
      </c>
      <c r="C502" s="56" t="s">
        <v>1372</v>
      </c>
      <c r="D502" s="56" t="s">
        <v>1373</v>
      </c>
      <c r="E502" s="56" t="s">
        <v>1168</v>
      </c>
      <c r="F502" s="56">
        <v>0</v>
      </c>
      <c r="G502" s="58">
        <v>0.16741666666666671</v>
      </c>
      <c r="H502" s="58">
        <v>47.012406820770607</v>
      </c>
    </row>
    <row r="503" spans="1:8" x14ac:dyDescent="0.2">
      <c r="A503" s="56">
        <v>511</v>
      </c>
      <c r="B503" s="56" t="s">
        <v>1375</v>
      </c>
      <c r="C503" s="56" t="s">
        <v>1376</v>
      </c>
      <c r="D503" s="56" t="s">
        <v>1377</v>
      </c>
      <c r="E503" s="56" t="s">
        <v>1168</v>
      </c>
      <c r="F503" s="56">
        <v>0</v>
      </c>
      <c r="G503" s="58">
        <v>1.0746527777777778E-2</v>
      </c>
      <c r="H503" s="58">
        <v>101.30108171020881</v>
      </c>
    </row>
    <row r="504" spans="1:8" x14ac:dyDescent="0.2">
      <c r="A504" s="56">
        <v>513</v>
      </c>
      <c r="B504" s="56" t="s">
        <v>1379</v>
      </c>
      <c r="C504" s="56" t="s">
        <v>625</v>
      </c>
      <c r="D504" s="56" t="s">
        <v>1380</v>
      </c>
      <c r="E504" s="56" t="s">
        <v>1168</v>
      </c>
      <c r="F504" s="56">
        <v>0.18</v>
      </c>
      <c r="G504" s="58">
        <v>0.18</v>
      </c>
      <c r="H504" s="58">
        <v>34.088059975305796</v>
      </c>
    </row>
    <row r="505" spans="1:8" x14ac:dyDescent="0.2">
      <c r="A505" s="56">
        <v>0</v>
      </c>
      <c r="B505" s="56" t="s">
        <v>1383</v>
      </c>
      <c r="C505" s="56" t="s">
        <v>58</v>
      </c>
      <c r="D505" s="56" t="s">
        <v>58</v>
      </c>
      <c r="E505" s="56" t="s">
        <v>1168</v>
      </c>
      <c r="F505" s="56">
        <v>0</v>
      </c>
      <c r="G505" s="58">
        <v>1.0746527777777778E-2</v>
      </c>
      <c r="H505" s="58">
        <v>24.754717221802224</v>
      </c>
    </row>
    <row r="506" spans="1:8" x14ac:dyDescent="0.2">
      <c r="A506" s="56">
        <v>0</v>
      </c>
      <c r="B506" s="56" t="s">
        <v>1383</v>
      </c>
      <c r="C506" s="56" t="s">
        <v>58</v>
      </c>
      <c r="D506" s="56" t="s">
        <v>58</v>
      </c>
      <c r="E506" s="56" t="s">
        <v>1168</v>
      </c>
      <c r="F506" s="56">
        <v>0</v>
      </c>
      <c r="G506" s="58">
        <v>1.0746527777777778E-2</v>
      </c>
      <c r="H506" s="58">
        <v>24.754717221802224</v>
      </c>
    </row>
    <row r="507" spans="1:8" ht="25.5" x14ac:dyDescent="0.2">
      <c r="A507" s="33" t="s">
        <v>1</v>
      </c>
      <c r="B507" s="33" t="s">
        <v>2</v>
      </c>
      <c r="C507" s="33" t="s">
        <v>1586</v>
      </c>
      <c r="D507" s="33" t="s">
        <v>4</v>
      </c>
      <c r="E507" s="33" t="s">
        <v>8</v>
      </c>
      <c r="F507" s="33" t="s">
        <v>6</v>
      </c>
      <c r="G507" s="34" t="s">
        <v>44</v>
      </c>
      <c r="H507" s="35" t="s">
        <v>1587</v>
      </c>
    </row>
    <row r="508" spans="1:8" x14ac:dyDescent="0.2">
      <c r="A508" s="61">
        <v>0</v>
      </c>
      <c r="B508" s="61" t="s">
        <v>1384</v>
      </c>
      <c r="C508" s="61" t="s">
        <v>58</v>
      </c>
      <c r="D508" s="61" t="s">
        <v>58</v>
      </c>
      <c r="E508" s="61" t="s">
        <v>1385</v>
      </c>
      <c r="F508" s="61">
        <v>0</v>
      </c>
      <c r="G508" s="62">
        <v>1.0746527777777778E-2</v>
      </c>
      <c r="H508" s="62">
        <v>28.025007296246791</v>
      </c>
    </row>
    <row r="509" spans="1:8" x14ac:dyDescent="0.2">
      <c r="A509" s="61">
        <v>0</v>
      </c>
      <c r="B509" s="61" t="s">
        <v>1386</v>
      </c>
      <c r="C509" s="61" t="s">
        <v>58</v>
      </c>
      <c r="D509" s="61" t="s">
        <v>58</v>
      </c>
      <c r="E509" s="61" t="s">
        <v>1385</v>
      </c>
      <c r="F509" s="61">
        <v>0</v>
      </c>
      <c r="G509" s="62">
        <v>1.0746527777777778E-2</v>
      </c>
      <c r="H509" s="62">
        <v>6.4736049816847148</v>
      </c>
    </row>
    <row r="510" spans="1:8" x14ac:dyDescent="0.2">
      <c r="A510" s="61">
        <v>0</v>
      </c>
      <c r="B510" s="61" t="s">
        <v>1387</v>
      </c>
      <c r="C510" s="61" t="s">
        <v>58</v>
      </c>
      <c r="D510" s="61" t="s">
        <v>58</v>
      </c>
      <c r="E510" s="61" t="s">
        <v>1385</v>
      </c>
      <c r="F510" s="61">
        <v>0</v>
      </c>
      <c r="G510" s="62">
        <v>1.0746527777777778E-2</v>
      </c>
      <c r="H510" s="62">
        <v>5.6487500382902889</v>
      </c>
    </row>
    <row r="511" spans="1:8" x14ac:dyDescent="0.2">
      <c r="A511" s="61">
        <v>4</v>
      </c>
      <c r="B511" s="61" t="s">
        <v>1388</v>
      </c>
      <c r="C511" s="61" t="s">
        <v>1389</v>
      </c>
      <c r="D511" s="61" t="s">
        <v>1390</v>
      </c>
      <c r="E511" s="61" t="s">
        <v>1385</v>
      </c>
      <c r="F511" s="61">
        <v>0</v>
      </c>
      <c r="G511" s="62">
        <v>0.1</v>
      </c>
      <c r="H511" s="62">
        <v>0.82144912349519228</v>
      </c>
    </row>
    <row r="512" spans="1:8" x14ac:dyDescent="0.2">
      <c r="A512" s="61">
        <v>14</v>
      </c>
      <c r="B512" s="61" t="s">
        <v>1392</v>
      </c>
      <c r="C512" s="61" t="s">
        <v>1393</v>
      </c>
      <c r="D512" s="61" t="s">
        <v>1394</v>
      </c>
      <c r="E512" s="61" t="s">
        <v>1385</v>
      </c>
      <c r="F512" s="61">
        <v>0</v>
      </c>
      <c r="G512" s="62">
        <v>0.1</v>
      </c>
      <c r="H512" s="62">
        <v>0.82144912349519228</v>
      </c>
    </row>
    <row r="513" spans="1:8" x14ac:dyDescent="0.2">
      <c r="A513" s="61">
        <v>44</v>
      </c>
      <c r="B513" s="61" t="s">
        <v>1396</v>
      </c>
      <c r="C513" s="61" t="s">
        <v>145</v>
      </c>
      <c r="D513" s="61" t="s">
        <v>1397</v>
      </c>
      <c r="E513" s="61" t="s">
        <v>1385</v>
      </c>
      <c r="F513" s="61">
        <v>0</v>
      </c>
      <c r="G513" s="62">
        <v>0.11289583333333333</v>
      </c>
      <c r="H513" s="62">
        <v>0.80855329016185895</v>
      </c>
    </row>
    <row r="514" spans="1:8" x14ac:dyDescent="0.2">
      <c r="A514" s="61">
        <v>339</v>
      </c>
      <c r="B514" s="61" t="s">
        <v>1398</v>
      </c>
      <c r="C514" s="61" t="s">
        <v>1399</v>
      </c>
      <c r="D514" s="61" t="s">
        <v>1400</v>
      </c>
      <c r="E514" s="61" t="s">
        <v>1385</v>
      </c>
      <c r="F514" s="61">
        <v>0</v>
      </c>
      <c r="G514" s="62">
        <v>8.1024305555555551E-2</v>
      </c>
      <c r="H514" s="62">
        <v>9.220828485353378</v>
      </c>
    </row>
    <row r="515" spans="1:8" x14ac:dyDescent="0.2">
      <c r="A515" s="61">
        <v>393</v>
      </c>
      <c r="B515" s="61" t="s">
        <v>1401</v>
      </c>
      <c r="C515" s="61" t="s">
        <v>1402</v>
      </c>
      <c r="D515" s="61" t="s">
        <v>58</v>
      </c>
      <c r="E515" s="61" t="s">
        <v>1385</v>
      </c>
      <c r="F515" s="61">
        <v>0</v>
      </c>
      <c r="G515" s="62">
        <v>3.1359374999999995E-2</v>
      </c>
      <c r="H515" s="62">
        <v>28.004394449024566</v>
      </c>
    </row>
    <row r="516" spans="1:8" x14ac:dyDescent="0.2">
      <c r="A516" s="61">
        <v>410</v>
      </c>
      <c r="B516" s="61" t="s">
        <v>1404</v>
      </c>
      <c r="C516" s="61" t="s">
        <v>1405</v>
      </c>
      <c r="D516" s="61" t="s">
        <v>58</v>
      </c>
      <c r="E516" s="61" t="s">
        <v>1385</v>
      </c>
      <c r="F516" s="61">
        <v>0</v>
      </c>
      <c r="G516" s="62">
        <v>3.7750000000000006E-2</v>
      </c>
      <c r="H516" s="62">
        <v>3.5259496312120033</v>
      </c>
    </row>
    <row r="517" spans="1:8" x14ac:dyDescent="0.2">
      <c r="A517" s="61">
        <v>411</v>
      </c>
      <c r="B517" s="61" t="s">
        <v>1407</v>
      </c>
      <c r="C517" s="61" t="s">
        <v>942</v>
      </c>
      <c r="D517" s="61">
        <v>120018000</v>
      </c>
      <c r="E517" s="61" t="s">
        <v>1385</v>
      </c>
      <c r="F517" s="61">
        <v>0</v>
      </c>
      <c r="G517" s="62">
        <v>0.12125173611111112</v>
      </c>
      <c r="H517" s="62">
        <v>3.4424478951008921</v>
      </c>
    </row>
    <row r="518" spans="1:8" x14ac:dyDescent="0.2">
      <c r="A518" s="61">
        <v>412</v>
      </c>
      <c r="B518" s="61" t="s">
        <v>1408</v>
      </c>
      <c r="C518" s="61" t="s">
        <v>1409</v>
      </c>
      <c r="D518" s="61" t="s">
        <v>58</v>
      </c>
      <c r="E518" s="61" t="s">
        <v>1385</v>
      </c>
      <c r="F518" s="61">
        <v>0</v>
      </c>
      <c r="G518" s="62">
        <v>6.8645833333333328E-3</v>
      </c>
      <c r="H518" s="62">
        <v>3.5568350478786699</v>
      </c>
    </row>
    <row r="519" spans="1:8" x14ac:dyDescent="0.2">
      <c r="A519" s="61">
        <v>438</v>
      </c>
      <c r="B519" s="61" t="s">
        <v>1410</v>
      </c>
      <c r="C519" s="61" t="s">
        <v>1411</v>
      </c>
      <c r="D519" s="61" t="s">
        <v>1412</v>
      </c>
      <c r="E519" s="61" t="s">
        <v>1385</v>
      </c>
      <c r="F519" s="61">
        <v>0</v>
      </c>
      <c r="G519" s="62">
        <v>0.65429629629629638</v>
      </c>
      <c r="H519" s="62">
        <v>7.2761925884431156</v>
      </c>
    </row>
    <row r="520" spans="1:8" x14ac:dyDescent="0.2">
      <c r="A520" s="61">
        <v>440</v>
      </c>
      <c r="B520" s="61" t="s">
        <v>1415</v>
      </c>
      <c r="C520" s="61" t="s">
        <v>1416</v>
      </c>
      <c r="D520" s="61" t="s">
        <v>58</v>
      </c>
      <c r="E520" s="61" t="s">
        <v>1385</v>
      </c>
      <c r="F520" s="61">
        <v>0</v>
      </c>
      <c r="G520" s="62">
        <v>0.11207118055555557</v>
      </c>
      <c r="H520" s="62">
        <v>3.4516284506564476</v>
      </c>
    </row>
    <row r="521" spans="1:8" x14ac:dyDescent="0.2">
      <c r="A521" s="61">
        <v>443</v>
      </c>
      <c r="B521" s="61" t="s">
        <v>1417</v>
      </c>
      <c r="C521" s="61" t="s">
        <v>1418</v>
      </c>
      <c r="D521" s="61" t="s">
        <v>58</v>
      </c>
      <c r="E521" s="61" t="s">
        <v>1385</v>
      </c>
      <c r="F521" s="61">
        <v>0</v>
      </c>
      <c r="G521" s="62">
        <v>5.214930555555556E-2</v>
      </c>
      <c r="H521" s="62">
        <v>3.5115503256564478</v>
      </c>
    </row>
    <row r="522" spans="1:8" x14ac:dyDescent="0.2">
      <c r="A522" s="61">
        <v>444</v>
      </c>
      <c r="B522" s="61" t="s">
        <v>1419</v>
      </c>
      <c r="C522" s="61" t="s">
        <v>808</v>
      </c>
      <c r="D522" s="61" t="s">
        <v>58</v>
      </c>
      <c r="E522" s="61" t="s">
        <v>1385</v>
      </c>
      <c r="F522" s="61">
        <v>0</v>
      </c>
      <c r="G522" s="62">
        <v>1.9760416666666666E-2</v>
      </c>
      <c r="H522" s="62">
        <v>7.6531566205915205</v>
      </c>
    </row>
    <row r="523" spans="1:8" x14ac:dyDescent="0.2">
      <c r="A523" s="61">
        <v>445</v>
      </c>
      <c r="B523" s="61" t="s">
        <v>1421</v>
      </c>
      <c r="C523" s="61" t="s">
        <v>1422</v>
      </c>
      <c r="D523" s="61" t="s">
        <v>58</v>
      </c>
      <c r="E523" s="61" t="s">
        <v>1385</v>
      </c>
      <c r="F523" s="61">
        <v>0</v>
      </c>
      <c r="G523" s="62">
        <v>3.6069444444444446E-2</v>
      </c>
      <c r="H523" s="62">
        <v>7.6368475928137425</v>
      </c>
    </row>
    <row r="524" spans="1:8" x14ac:dyDescent="0.2">
      <c r="A524" s="61">
        <v>447</v>
      </c>
      <c r="B524" s="61" t="s">
        <v>1423</v>
      </c>
      <c r="C524" s="61" t="s">
        <v>1424</v>
      </c>
      <c r="D524" s="61" t="s">
        <v>58</v>
      </c>
      <c r="E524" s="61" t="s">
        <v>1385</v>
      </c>
      <c r="F524" s="61">
        <v>0</v>
      </c>
      <c r="G524" s="62">
        <v>6.0746527777777781E-2</v>
      </c>
      <c r="H524" s="62">
        <v>5.1533072623846747</v>
      </c>
    </row>
    <row r="525" spans="1:8" x14ac:dyDescent="0.2">
      <c r="A525" s="61">
        <v>459</v>
      </c>
      <c r="B525" s="61" t="s">
        <v>1426</v>
      </c>
      <c r="C525" s="61" t="s">
        <v>1427</v>
      </c>
      <c r="D525" s="61" t="s">
        <v>58</v>
      </c>
      <c r="E525" s="61" t="s">
        <v>1385</v>
      </c>
      <c r="F525" s="61">
        <v>0</v>
      </c>
      <c r="G525" s="62">
        <v>0.12816319444444446</v>
      </c>
      <c r="H525" s="62">
        <v>3.4355364367675589</v>
      </c>
    </row>
    <row r="526" spans="1:8" x14ac:dyDescent="0.2">
      <c r="A526" s="61">
        <v>460</v>
      </c>
      <c r="B526" s="61" t="s">
        <v>1428</v>
      </c>
      <c r="C526" s="61" t="s">
        <v>1429</v>
      </c>
      <c r="D526" s="61" t="s">
        <v>58</v>
      </c>
      <c r="E526" s="61" t="s">
        <v>1385</v>
      </c>
      <c r="F526" s="61">
        <v>0</v>
      </c>
      <c r="G526" s="62">
        <v>0.1</v>
      </c>
      <c r="H526" s="62">
        <v>5.5594965660680673</v>
      </c>
    </row>
    <row r="527" spans="1:8" x14ac:dyDescent="0.2">
      <c r="A527" s="61">
        <v>466</v>
      </c>
      <c r="B527" s="61" t="s">
        <v>1431</v>
      </c>
      <c r="C527" s="61" t="s">
        <v>1432</v>
      </c>
      <c r="D527" s="61" t="s">
        <v>58</v>
      </c>
      <c r="E527" s="61" t="s">
        <v>1385</v>
      </c>
      <c r="F527" s="61">
        <v>0</v>
      </c>
      <c r="G527" s="62">
        <v>2.6269097222222221E-2</v>
      </c>
      <c r="H527" s="62">
        <v>3.5374305339897809</v>
      </c>
    </row>
    <row r="528" spans="1:8" x14ac:dyDescent="0.2">
      <c r="A528" s="61">
        <v>467</v>
      </c>
      <c r="B528" s="61" t="s">
        <v>1433</v>
      </c>
      <c r="C528" s="61" t="s">
        <v>1434</v>
      </c>
      <c r="D528" s="61" t="s">
        <v>58</v>
      </c>
      <c r="E528" s="61" t="s">
        <v>1385</v>
      </c>
      <c r="F528" s="61">
        <v>1.94</v>
      </c>
      <c r="G528" s="62">
        <v>1.7895833333333333E-2</v>
      </c>
      <c r="H528" s="62">
        <v>3.5458037978786701</v>
      </c>
    </row>
    <row r="529" spans="1:8" x14ac:dyDescent="0.2">
      <c r="A529" s="61">
        <v>468</v>
      </c>
      <c r="B529" s="61" t="s">
        <v>1435</v>
      </c>
      <c r="C529" s="61" t="s">
        <v>1436</v>
      </c>
      <c r="D529" s="61" t="s">
        <v>58</v>
      </c>
      <c r="E529" s="61" t="s">
        <v>1385</v>
      </c>
      <c r="F529" s="61">
        <v>0</v>
      </c>
      <c r="G529" s="62">
        <v>3.331423611111111E-2</v>
      </c>
      <c r="H529" s="62">
        <v>3.5303853951008923</v>
      </c>
    </row>
    <row r="530" spans="1:8" x14ac:dyDescent="0.2">
      <c r="A530" s="61">
        <v>469</v>
      </c>
      <c r="B530" s="61" t="s">
        <v>1437</v>
      </c>
      <c r="C530" s="61" t="s">
        <v>1438</v>
      </c>
      <c r="D530" s="61" t="s">
        <v>1439</v>
      </c>
      <c r="E530" s="61" t="s">
        <v>1385</v>
      </c>
      <c r="F530" s="61">
        <v>0</v>
      </c>
      <c r="G530" s="62">
        <v>3.4388888888888886E-2</v>
      </c>
      <c r="H530" s="62">
        <v>3.5293107423231143</v>
      </c>
    </row>
    <row r="531" spans="1:8" x14ac:dyDescent="0.2">
      <c r="A531" s="61">
        <v>470</v>
      </c>
      <c r="B531" s="61" t="s">
        <v>1440</v>
      </c>
      <c r="C531" s="61" t="s">
        <v>1441</v>
      </c>
      <c r="D531" s="61" t="s">
        <v>1442</v>
      </c>
      <c r="E531" s="61" t="s">
        <v>1385</v>
      </c>
      <c r="F531" s="61">
        <v>0</v>
      </c>
      <c r="G531" s="62">
        <v>8.1024305555555551E-2</v>
      </c>
      <c r="H531" s="62">
        <v>3.4826753256564476</v>
      </c>
    </row>
    <row r="532" spans="1:8" x14ac:dyDescent="0.2">
      <c r="A532" s="61">
        <v>473</v>
      </c>
      <c r="B532" s="61" t="s">
        <v>1444</v>
      </c>
      <c r="C532" s="61" t="s">
        <v>1445</v>
      </c>
      <c r="D532" s="61" t="s">
        <v>58</v>
      </c>
      <c r="E532" s="61" t="s">
        <v>1385</v>
      </c>
      <c r="F532" s="61">
        <v>0</v>
      </c>
      <c r="G532" s="62">
        <v>0.37045486111111114</v>
      </c>
      <c r="H532" s="62">
        <v>4.8435989290513417</v>
      </c>
    </row>
    <row r="533" spans="1:8" x14ac:dyDescent="0.2">
      <c r="A533" s="61">
        <v>478</v>
      </c>
      <c r="B533" s="61" t="s">
        <v>1447</v>
      </c>
      <c r="C533" s="61" t="s">
        <v>980</v>
      </c>
      <c r="D533" s="61" t="s">
        <v>58</v>
      </c>
      <c r="E533" s="61" t="s">
        <v>1385</v>
      </c>
      <c r="F533" s="61">
        <v>0</v>
      </c>
      <c r="G533" s="62">
        <v>0.57050000000000001</v>
      </c>
      <c r="H533" s="62">
        <v>4.6435537901624526</v>
      </c>
    </row>
    <row r="534" spans="1:8" x14ac:dyDescent="0.2">
      <c r="A534" s="61">
        <v>479</v>
      </c>
      <c r="B534" s="61" t="s">
        <v>1448</v>
      </c>
      <c r="C534" s="61" t="s">
        <v>1449</v>
      </c>
      <c r="D534" s="61" t="s">
        <v>58</v>
      </c>
      <c r="E534" s="61" t="s">
        <v>1385</v>
      </c>
      <c r="F534" s="61">
        <v>0</v>
      </c>
      <c r="G534" s="62">
        <v>0.10994965277777778</v>
      </c>
      <c r="H534" s="62">
        <v>5.1041041373846747</v>
      </c>
    </row>
    <row r="535" spans="1:8" x14ac:dyDescent="0.2">
      <c r="A535" s="61">
        <v>480</v>
      </c>
      <c r="B535" s="61" t="s">
        <v>1450</v>
      </c>
      <c r="C535" s="61" t="s">
        <v>1451</v>
      </c>
      <c r="D535" s="61" t="s">
        <v>58</v>
      </c>
      <c r="E535" s="61" t="s">
        <v>1385</v>
      </c>
      <c r="F535" s="61">
        <v>0</v>
      </c>
      <c r="G535" s="62">
        <v>0.42503125000000003</v>
      </c>
      <c r="H535" s="62">
        <v>27.610722574024567</v>
      </c>
    </row>
    <row r="536" spans="1:8" x14ac:dyDescent="0.2">
      <c r="A536" s="61">
        <v>481</v>
      </c>
      <c r="B536" s="61" t="s">
        <v>1454</v>
      </c>
      <c r="C536" s="61" t="s">
        <v>384</v>
      </c>
      <c r="D536" s="61" t="s">
        <v>58</v>
      </c>
      <c r="E536" s="61" t="s">
        <v>1385</v>
      </c>
      <c r="F536" s="61">
        <v>0</v>
      </c>
      <c r="G536" s="62">
        <v>9.8173611111111114E-2</v>
      </c>
      <c r="H536" s="62">
        <v>7.5747434261470756</v>
      </c>
    </row>
    <row r="537" spans="1:8" x14ac:dyDescent="0.2">
      <c r="A537" s="61">
        <v>482</v>
      </c>
      <c r="B537" s="61" t="s">
        <v>1456</v>
      </c>
      <c r="C537" s="61" t="s">
        <v>1226</v>
      </c>
      <c r="D537" s="61" t="s">
        <v>1457</v>
      </c>
      <c r="E537" s="61" t="s">
        <v>1385</v>
      </c>
      <c r="F537" s="61">
        <v>0</v>
      </c>
      <c r="G537" s="62">
        <v>8.9671875000000012E-2</v>
      </c>
      <c r="H537" s="62">
        <v>3.4740277562120032</v>
      </c>
    </row>
    <row r="538" spans="1:8" x14ac:dyDescent="0.2">
      <c r="A538" s="61">
        <v>486</v>
      </c>
      <c r="B538" s="61" t="s">
        <v>1458</v>
      </c>
      <c r="C538" s="61" t="s">
        <v>1459</v>
      </c>
      <c r="D538" s="61" t="s">
        <v>58</v>
      </c>
      <c r="E538" s="61" t="s">
        <v>1385</v>
      </c>
      <c r="F538" s="61">
        <v>0</v>
      </c>
      <c r="G538" s="62">
        <v>6.2895833333333331E-2</v>
      </c>
      <c r="H538" s="62">
        <v>3.5008037978786701</v>
      </c>
    </row>
    <row r="539" spans="1:8" x14ac:dyDescent="0.2">
      <c r="A539" s="61">
        <v>487</v>
      </c>
      <c r="B539" s="61" t="s">
        <v>1460</v>
      </c>
      <c r="C539" s="61" t="s">
        <v>341</v>
      </c>
      <c r="D539" s="61" t="s">
        <v>58</v>
      </c>
      <c r="E539" s="61" t="s">
        <v>1385</v>
      </c>
      <c r="F539" s="61">
        <v>0</v>
      </c>
      <c r="G539" s="62">
        <v>0.27178472222222222</v>
      </c>
      <c r="H539" s="62">
        <v>4.9422690679402308</v>
      </c>
    </row>
    <row r="540" spans="1:8" x14ac:dyDescent="0.2">
      <c r="A540" s="61">
        <v>501</v>
      </c>
      <c r="B540" s="61" t="s">
        <v>1462</v>
      </c>
      <c r="C540" s="61" t="s">
        <v>1463</v>
      </c>
      <c r="D540" s="61" t="s">
        <v>58</v>
      </c>
      <c r="E540" s="61" t="s">
        <v>1385</v>
      </c>
      <c r="F540" s="61">
        <v>0</v>
      </c>
      <c r="G540" s="62">
        <v>6.0746527777777781E-2</v>
      </c>
      <c r="H540" s="62">
        <v>9.2411062631311562</v>
      </c>
    </row>
    <row r="541" spans="1:8" x14ac:dyDescent="0.2">
      <c r="A541" s="61">
        <v>510</v>
      </c>
      <c r="B541" s="61" t="s">
        <v>1466</v>
      </c>
      <c r="C541" s="61" t="s">
        <v>1467</v>
      </c>
      <c r="D541" s="61" t="s">
        <v>58</v>
      </c>
      <c r="E541" s="61" t="s">
        <v>1385</v>
      </c>
      <c r="F541" s="61">
        <v>0</v>
      </c>
      <c r="G541" s="62">
        <v>0.35411400462962966</v>
      </c>
      <c r="H541" s="62">
        <v>7.3188030326285567</v>
      </c>
    </row>
    <row r="542" spans="1:8" x14ac:dyDescent="0.2">
      <c r="A542" s="61">
        <v>514</v>
      </c>
      <c r="B542" s="61" t="s">
        <v>1470</v>
      </c>
      <c r="C542" s="61" t="s">
        <v>1418</v>
      </c>
      <c r="D542" s="61" t="s">
        <v>1471</v>
      </c>
      <c r="E542" s="61" t="s">
        <v>1385</v>
      </c>
      <c r="F542" s="61">
        <v>0</v>
      </c>
      <c r="G542" s="62">
        <v>0.65356944444444454</v>
      </c>
      <c r="H542" s="62">
        <v>7.0193475928137419</v>
      </c>
    </row>
    <row r="543" spans="1:8" ht="25.5" x14ac:dyDescent="0.2">
      <c r="A543" s="33" t="s">
        <v>1</v>
      </c>
      <c r="B543" s="33" t="s">
        <v>2</v>
      </c>
      <c r="C543" s="33" t="s">
        <v>1586</v>
      </c>
      <c r="D543" s="33" t="s">
        <v>4</v>
      </c>
      <c r="E543" s="33" t="s">
        <v>8</v>
      </c>
      <c r="F543" s="33" t="s">
        <v>6</v>
      </c>
      <c r="G543" s="34" t="s">
        <v>44</v>
      </c>
      <c r="H543" s="35" t="s">
        <v>1587</v>
      </c>
    </row>
    <row r="544" spans="1:8" x14ac:dyDescent="0.2">
      <c r="A544" s="37">
        <v>390</v>
      </c>
      <c r="B544" s="37" t="s">
        <v>1473</v>
      </c>
      <c r="C544" s="37" t="s">
        <v>1474</v>
      </c>
      <c r="D544" s="37" t="s">
        <v>1475</v>
      </c>
      <c r="E544" s="37" t="s">
        <v>1477</v>
      </c>
      <c r="F544" s="37">
        <v>0</v>
      </c>
      <c r="G544" s="39">
        <v>1.0746527777777778E-2</v>
      </c>
      <c r="H544" s="39">
        <v>25709.326333688306</v>
      </c>
    </row>
    <row r="545" spans="1:8" x14ac:dyDescent="0.2">
      <c r="A545" s="37">
        <v>439</v>
      </c>
      <c r="B545" s="37" t="s">
        <v>1478</v>
      </c>
      <c r="C545" s="37" t="s">
        <v>270</v>
      </c>
      <c r="D545" s="37"/>
      <c r="E545" s="37" t="s">
        <v>1477</v>
      </c>
      <c r="F545" s="37">
        <v>0</v>
      </c>
      <c r="G545" s="39">
        <v>4.3097222222222224E-2</v>
      </c>
      <c r="H545" s="39">
        <v>25709.293982993859</v>
      </c>
    </row>
  </sheetData>
  <sheetProtection algorithmName="SHA-512" hashValue="6bjZPAwRAzBVPBIO3iiAUL2gkvlVko2jsxe1Xb2rFXyB4TrKC1Gu8obhUvFqMuziUnlcbvGil3r9Ec3y/CY2VA==" saltValue="3fDQA8fhx85kRD8G2228ag=="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D4DB2-80A3-47B5-9047-AC406D204A9C}">
  <dimension ref="A1:AE554"/>
  <sheetViews>
    <sheetView tabSelected="1" topLeftCell="A448" zoomScale="70" zoomScaleNormal="70" workbookViewId="0">
      <pane xSplit="1" topLeftCell="B1" activePane="topRight" state="frozen"/>
      <selection pane="topRight" activeCell="A448" sqref="A1:XFD1048576"/>
    </sheetView>
  </sheetViews>
  <sheetFormatPr baseColWidth="10" defaultColWidth="23.5703125" defaultRowHeight="12.75" x14ac:dyDescent="0.25"/>
  <cols>
    <col min="1" max="2" width="23.5703125" style="68"/>
    <col min="3" max="3" width="11.85546875" style="68" customWidth="1"/>
    <col min="4" max="4" width="10.5703125" style="68" customWidth="1"/>
    <col min="5" max="5" width="13.5703125" style="68" customWidth="1"/>
    <col min="6" max="6" width="15" style="68" customWidth="1"/>
    <col min="7" max="7" width="14.5703125" style="68" customWidth="1"/>
    <col min="8" max="8" width="13.5703125" style="68" customWidth="1"/>
    <col min="9" max="9" width="12.42578125" style="68" customWidth="1"/>
    <col min="10" max="10" width="13.140625" style="68" customWidth="1"/>
    <col min="11" max="11" width="14.5703125" style="68" customWidth="1"/>
    <col min="12" max="12" width="14.85546875" style="68" customWidth="1"/>
    <col min="13" max="13" width="13" style="83" customWidth="1"/>
    <col min="14" max="14" width="13.7109375" style="68" customWidth="1"/>
    <col min="15" max="15" width="12.28515625" style="68" customWidth="1"/>
    <col min="16" max="16" width="11.5703125" style="68" customWidth="1"/>
    <col min="17" max="17" width="9.140625" style="68" customWidth="1"/>
    <col min="18" max="18" width="39.140625" style="68" bestFit="1" customWidth="1"/>
    <col min="19" max="16384" width="23.5703125" style="68"/>
  </cols>
  <sheetData>
    <row r="1" spans="1:18" ht="51" x14ac:dyDescent="0.25">
      <c r="A1" s="64" t="s">
        <v>2</v>
      </c>
      <c r="B1" s="64" t="s">
        <v>3</v>
      </c>
      <c r="C1" s="64" t="s">
        <v>137</v>
      </c>
      <c r="D1" s="65" t="s">
        <v>34</v>
      </c>
      <c r="E1" s="65" t="s">
        <v>1589</v>
      </c>
      <c r="F1" s="64" t="s">
        <v>1590</v>
      </c>
      <c r="G1" s="66" t="s">
        <v>36</v>
      </c>
      <c r="H1" s="66" t="s">
        <v>37</v>
      </c>
      <c r="I1" s="64" t="s">
        <v>38</v>
      </c>
      <c r="J1" s="66" t="s">
        <v>39</v>
      </c>
      <c r="K1" s="66" t="s">
        <v>40</v>
      </c>
      <c r="L1" s="66" t="s">
        <v>41</v>
      </c>
      <c r="M1" s="67" t="s">
        <v>44</v>
      </c>
      <c r="N1" s="66" t="s">
        <v>138</v>
      </c>
      <c r="O1" s="66" t="s">
        <v>1587</v>
      </c>
      <c r="P1" s="66" t="s">
        <v>46</v>
      </c>
      <c r="Q1" s="66" t="s">
        <v>1591</v>
      </c>
      <c r="R1" s="66" t="s">
        <v>47</v>
      </c>
    </row>
    <row r="2" spans="1:18" x14ac:dyDescent="0.25">
      <c r="A2" s="69" t="s">
        <v>139</v>
      </c>
      <c r="B2" s="70" t="s">
        <v>140</v>
      </c>
      <c r="C2" s="70">
        <v>0</v>
      </c>
      <c r="D2" s="71">
        <v>0.21289583333333334</v>
      </c>
      <c r="E2" s="92">
        <v>0.21289583333333334</v>
      </c>
      <c r="F2" s="71">
        <v>0.183028</v>
      </c>
      <c r="G2" s="71">
        <v>1.2956666666666665E-2</v>
      </c>
      <c r="H2" s="71">
        <v>12.956666666666665</v>
      </c>
      <c r="I2" s="71">
        <v>0.1738548849121109</v>
      </c>
      <c r="J2" s="71">
        <v>5.0000000000000001E-3</v>
      </c>
      <c r="K2" s="71">
        <v>6.7090899760269203E-5</v>
      </c>
      <c r="L2" s="71">
        <v>0.17378779401235064</v>
      </c>
      <c r="M2" s="92">
        <v>1.7999999999999999E-2</v>
      </c>
      <c r="N2" s="92">
        <v>1.7999999999999999E-2</v>
      </c>
      <c r="O2" s="92">
        <v>0.15585488491211091</v>
      </c>
      <c r="P2" s="71">
        <v>0.13785488491211093</v>
      </c>
      <c r="Q2" s="71">
        <v>0.13778779401235067</v>
      </c>
      <c r="R2" s="70" t="s">
        <v>1528</v>
      </c>
    </row>
    <row r="3" spans="1:18" x14ac:dyDescent="0.25">
      <c r="A3" s="69" t="s">
        <v>156</v>
      </c>
      <c r="B3" s="70" t="s">
        <v>157</v>
      </c>
      <c r="C3" s="70">
        <v>0</v>
      </c>
      <c r="D3" s="92">
        <v>6.447916666666666E-3</v>
      </c>
      <c r="E3" s="92">
        <v>6.447916666666666E-3</v>
      </c>
      <c r="F3" s="71">
        <v>0.46412199999999998</v>
      </c>
      <c r="G3" s="71">
        <v>1.2956666666666665E-2</v>
      </c>
      <c r="H3" s="71">
        <v>12.956666666666665</v>
      </c>
      <c r="I3" s="71">
        <v>0.44086083492787298</v>
      </c>
      <c r="J3" s="71">
        <v>5.0000000000000001E-3</v>
      </c>
      <c r="K3" s="71">
        <v>1.7012895610800347E-4</v>
      </c>
      <c r="L3" s="71">
        <v>0.44069070597176496</v>
      </c>
      <c r="M3" s="92">
        <v>6.447916666666666E-3</v>
      </c>
      <c r="N3" s="92">
        <v>6.447916666666666E-3</v>
      </c>
      <c r="O3" s="92">
        <v>0.43441291826120632</v>
      </c>
      <c r="P3" s="71">
        <v>0.42796500159453965</v>
      </c>
      <c r="Q3" s="71">
        <v>0.42779487263843163</v>
      </c>
      <c r="R3" s="70" t="s">
        <v>1528</v>
      </c>
    </row>
    <row r="4" spans="1:18" x14ac:dyDescent="0.25">
      <c r="A4" s="69" t="s">
        <v>159</v>
      </c>
      <c r="B4" s="70" t="s">
        <v>160</v>
      </c>
      <c r="C4" s="70">
        <v>0</v>
      </c>
      <c r="D4" s="92">
        <v>2.7940972222222221E-2</v>
      </c>
      <c r="E4" s="92">
        <v>3.4388888888888886E-2</v>
      </c>
      <c r="F4" s="71">
        <v>0.46412199999999998</v>
      </c>
      <c r="G4" s="71">
        <v>1.2956666666666665E-2</v>
      </c>
      <c r="H4" s="71">
        <v>12.956666666666665</v>
      </c>
      <c r="I4" s="71">
        <v>0.44086083492787298</v>
      </c>
      <c r="J4" s="71">
        <v>5.0000000000000001E-3</v>
      </c>
      <c r="K4" s="71">
        <v>1.7012895610800347E-4</v>
      </c>
      <c r="L4" s="71">
        <v>0.44069070597176496</v>
      </c>
      <c r="M4" s="92">
        <v>2.7940972222222221E-2</v>
      </c>
      <c r="N4" s="92">
        <v>3.4388888888888886E-2</v>
      </c>
      <c r="O4" s="92">
        <v>0.41291986270565073</v>
      </c>
      <c r="P4" s="71">
        <v>0.37853097381676182</v>
      </c>
      <c r="Q4" s="71">
        <v>0.3783608448606538</v>
      </c>
      <c r="R4" s="70" t="s">
        <v>1528</v>
      </c>
    </row>
    <row r="5" spans="1:18" x14ac:dyDescent="0.25">
      <c r="A5" s="69" t="s">
        <v>161</v>
      </c>
      <c r="B5" s="70" t="s">
        <v>162</v>
      </c>
      <c r="C5" s="70">
        <v>0</v>
      </c>
      <c r="D5" s="71">
        <v>0.36997222222222226</v>
      </c>
      <c r="E5" s="92">
        <v>0.40436111111111117</v>
      </c>
      <c r="F5" s="71">
        <v>0.46412199999999998</v>
      </c>
      <c r="G5" s="71">
        <v>1.2956666666666665E-2</v>
      </c>
      <c r="H5" s="71">
        <v>12.956666666666665</v>
      </c>
      <c r="I5" s="71">
        <v>0.44086083492787298</v>
      </c>
      <c r="J5" s="71">
        <v>5.0000000000000001E-3</v>
      </c>
      <c r="K5" s="71">
        <v>1.7012895610800347E-4</v>
      </c>
      <c r="L5" s="71">
        <v>0.44069070597176496</v>
      </c>
      <c r="M5" s="92">
        <v>3.4388888888888886E-2</v>
      </c>
      <c r="N5" s="92">
        <v>6.8777777777777771E-2</v>
      </c>
      <c r="O5" s="92">
        <v>0.40647194603898407</v>
      </c>
      <c r="P5" s="71">
        <v>0.3376941682612063</v>
      </c>
      <c r="Q5" s="71">
        <v>0.33752403930509828</v>
      </c>
      <c r="R5" s="70" t="s">
        <v>1528</v>
      </c>
    </row>
    <row r="6" spans="1:18" x14ac:dyDescent="0.25">
      <c r="A6" s="69" t="s">
        <v>164</v>
      </c>
      <c r="B6" s="70" t="s">
        <v>165</v>
      </c>
      <c r="C6" s="70">
        <v>0</v>
      </c>
      <c r="D6" s="71">
        <v>3.4388888888888886E-2</v>
      </c>
      <c r="E6" s="92">
        <v>0.43875000000000008</v>
      </c>
      <c r="F6" s="71">
        <v>0.46412199999999998</v>
      </c>
      <c r="G6" s="71">
        <v>1.2956666666666665E-2</v>
      </c>
      <c r="H6" s="71">
        <v>12.956666666666665</v>
      </c>
      <c r="I6" s="71">
        <v>0.44086083492787298</v>
      </c>
      <c r="J6" s="71">
        <v>5.0000000000000001E-3</v>
      </c>
      <c r="K6" s="71">
        <v>1.7012895610800347E-4</v>
      </c>
      <c r="L6" s="71">
        <v>0.44069070597176496</v>
      </c>
      <c r="M6" s="92">
        <v>3.4388888888888886E-2</v>
      </c>
      <c r="N6" s="92">
        <v>0.10316666666666666</v>
      </c>
      <c r="O6" s="92">
        <v>0.40647194603898407</v>
      </c>
      <c r="P6" s="71">
        <v>0.30330527937231744</v>
      </c>
      <c r="Q6" s="71">
        <v>0.30313515041620942</v>
      </c>
      <c r="R6" s="70" t="s">
        <v>1528</v>
      </c>
    </row>
    <row r="7" spans="1:18" ht="25.5" x14ac:dyDescent="0.25">
      <c r="A7" s="69" t="s">
        <v>168</v>
      </c>
      <c r="B7" s="70" t="s">
        <v>169</v>
      </c>
      <c r="C7" s="70">
        <v>0</v>
      </c>
      <c r="D7" s="71">
        <v>2.5791666666666664E-2</v>
      </c>
      <c r="E7" s="92">
        <v>0.46454166666666674</v>
      </c>
      <c r="F7" s="71">
        <v>0.46412199999999998</v>
      </c>
      <c r="G7" s="71">
        <v>1.2956666666666665E-2</v>
      </c>
      <c r="H7" s="71">
        <v>12.956666666666665</v>
      </c>
      <c r="I7" s="71">
        <v>0.44086083492787298</v>
      </c>
      <c r="J7" s="71">
        <v>5.0000000000000001E-3</v>
      </c>
      <c r="K7" s="71">
        <v>1.7012895610800347E-4</v>
      </c>
      <c r="L7" s="71">
        <v>0.44069070597176496</v>
      </c>
      <c r="M7" s="92">
        <v>2.5791666666666664E-2</v>
      </c>
      <c r="N7" s="92">
        <v>0.12895833333333331</v>
      </c>
      <c r="O7" s="92">
        <v>0.41506916826120632</v>
      </c>
      <c r="P7" s="71">
        <v>0.28611083492787304</v>
      </c>
      <c r="Q7" s="71">
        <v>0.28594070597176502</v>
      </c>
      <c r="R7" s="70" t="s">
        <v>1528</v>
      </c>
    </row>
    <row r="8" spans="1:18" x14ac:dyDescent="0.25">
      <c r="A8" s="69" t="s">
        <v>156</v>
      </c>
      <c r="B8" s="70" t="s">
        <v>173</v>
      </c>
      <c r="C8" s="70">
        <v>0</v>
      </c>
      <c r="D8" s="71">
        <v>0.21797743055555557</v>
      </c>
      <c r="E8" s="92">
        <v>0.68654305555555561</v>
      </c>
      <c r="F8" s="71">
        <v>0.76715699999999998</v>
      </c>
      <c r="G8" s="71">
        <v>1.2956666666666665E-2</v>
      </c>
      <c r="H8" s="71">
        <v>12.956666666666665</v>
      </c>
      <c r="I8" s="71">
        <v>0.72870813178595761</v>
      </c>
      <c r="J8" s="71">
        <v>5.0000000000000001E-3</v>
      </c>
      <c r="K8" s="71">
        <v>2.812097241263022E-4</v>
      </c>
      <c r="L8" s="71">
        <v>0.72842692206183135</v>
      </c>
      <c r="M8" s="92">
        <v>3.4388888888888886E-2</v>
      </c>
      <c r="N8" s="92">
        <v>0.16737118055555553</v>
      </c>
      <c r="O8" s="92">
        <v>0.6943192428970687</v>
      </c>
      <c r="P8" s="71">
        <v>0.52694806234151315</v>
      </c>
      <c r="Q8" s="71">
        <v>0.52666685261738688</v>
      </c>
      <c r="R8" s="70" t="s">
        <v>1528</v>
      </c>
    </row>
    <row r="9" spans="1:18" x14ac:dyDescent="0.25">
      <c r="A9" s="69" t="s">
        <v>175</v>
      </c>
      <c r="B9" s="70" t="s">
        <v>176</v>
      </c>
      <c r="C9" s="70">
        <v>0</v>
      </c>
      <c r="D9" s="71">
        <v>4.0239583333333334E-3</v>
      </c>
      <c r="E9" s="92">
        <v>0.4685656250000001</v>
      </c>
      <c r="F9" s="71">
        <v>0.76715699999999998</v>
      </c>
      <c r="G9" s="71">
        <v>1.2956666666666665E-2</v>
      </c>
      <c r="H9" s="71">
        <v>12.956666666666665</v>
      </c>
      <c r="I9" s="71">
        <v>0.72870813178595761</v>
      </c>
      <c r="J9" s="71">
        <v>5.0000000000000001E-3</v>
      </c>
      <c r="K9" s="71">
        <v>2.812097241263022E-4</v>
      </c>
      <c r="L9" s="71">
        <v>0.72842692206183135</v>
      </c>
      <c r="M9" s="92">
        <v>4.0239583333333334E-3</v>
      </c>
      <c r="N9" s="92">
        <v>0.13298229166666664</v>
      </c>
      <c r="O9" s="92">
        <v>0.72468417345262426</v>
      </c>
      <c r="P9" s="71">
        <v>0.59170188178595762</v>
      </c>
      <c r="Q9" s="71">
        <v>0.59142067206183135</v>
      </c>
      <c r="R9" s="70" t="s">
        <v>1528</v>
      </c>
    </row>
    <row r="10" spans="1:18" x14ac:dyDescent="0.25">
      <c r="A10" s="69" t="s">
        <v>175</v>
      </c>
      <c r="B10" s="70" t="s">
        <v>177</v>
      </c>
      <c r="C10" s="70">
        <v>0</v>
      </c>
      <c r="D10" s="71">
        <v>0.25203993055555557</v>
      </c>
      <c r="E10" s="92">
        <v>0.72060555555555572</v>
      </c>
      <c r="F10" s="71">
        <v>0.76715699999999998</v>
      </c>
      <c r="G10" s="71">
        <v>1.2956666666666665E-2</v>
      </c>
      <c r="H10" s="71">
        <v>12.956666666666665</v>
      </c>
      <c r="I10" s="71">
        <v>0.72870813178595761</v>
      </c>
      <c r="J10" s="71">
        <v>5.0000000000000001E-3</v>
      </c>
      <c r="K10" s="71">
        <v>2.812097241263022E-4</v>
      </c>
      <c r="L10" s="71">
        <v>0.72842692206183135</v>
      </c>
      <c r="M10" s="92">
        <v>3.4388888888888886E-2</v>
      </c>
      <c r="N10" s="92">
        <v>0.16737118055555553</v>
      </c>
      <c r="O10" s="92">
        <v>0.6943192428970687</v>
      </c>
      <c r="P10" s="71">
        <v>0.52694806234151315</v>
      </c>
      <c r="Q10" s="71">
        <v>0.52666685261738688</v>
      </c>
      <c r="R10" s="70" t="s">
        <v>1528</v>
      </c>
    </row>
    <row r="11" spans="1:18" x14ac:dyDescent="0.25">
      <c r="A11" s="69" t="s">
        <v>180</v>
      </c>
      <c r="B11" s="70" t="s">
        <v>181</v>
      </c>
      <c r="C11" s="70">
        <v>0</v>
      </c>
      <c r="D11" s="71">
        <v>7.2777777777777775E-2</v>
      </c>
      <c r="E11" s="92">
        <v>0.79338333333333355</v>
      </c>
      <c r="F11" s="71">
        <v>0.76715699999999998</v>
      </c>
      <c r="G11" s="71">
        <v>1.2956666666666665E-2</v>
      </c>
      <c r="H11" s="71">
        <v>12.956666666666665</v>
      </c>
      <c r="I11" s="71">
        <v>0.72870813178595761</v>
      </c>
      <c r="J11" s="71">
        <v>5.0000000000000001E-3</v>
      </c>
      <c r="K11" s="71">
        <v>2.812097241263022E-4</v>
      </c>
      <c r="L11" s="71">
        <v>0.72842692206183135</v>
      </c>
      <c r="M11" s="92">
        <v>7.2777777777777775E-2</v>
      </c>
      <c r="N11" s="92">
        <v>0.2401489583333333</v>
      </c>
      <c r="O11" s="92">
        <v>0.65593035400817978</v>
      </c>
      <c r="P11" s="71">
        <v>0.41578139567484651</v>
      </c>
      <c r="Q11" s="71">
        <v>0.41550018595072019</v>
      </c>
      <c r="R11" s="70" t="s">
        <v>1528</v>
      </c>
    </row>
    <row r="12" spans="1:18" x14ac:dyDescent="0.25">
      <c r="A12" s="69" t="s">
        <v>184</v>
      </c>
      <c r="B12" s="70" t="s">
        <v>185</v>
      </c>
      <c r="C12" s="70">
        <v>0</v>
      </c>
      <c r="D12" s="71">
        <v>0.18267708333333332</v>
      </c>
      <c r="E12" s="92">
        <v>0.97606041666666687</v>
      </c>
      <c r="F12" s="71">
        <v>0.76715699999999998</v>
      </c>
      <c r="G12" s="71">
        <v>1.2956666666666665E-2</v>
      </c>
      <c r="H12" s="71">
        <v>12.956666666666665</v>
      </c>
      <c r="I12" s="71">
        <v>0.72870813178595761</v>
      </c>
      <c r="J12" s="71">
        <v>5.0000000000000001E-3</v>
      </c>
      <c r="K12" s="71">
        <v>2.812097241263022E-4</v>
      </c>
      <c r="L12" s="71">
        <v>0.72842692206183135</v>
      </c>
      <c r="M12" s="92">
        <v>3.4388888888888886E-2</v>
      </c>
      <c r="N12" s="92">
        <v>0.27453784722222219</v>
      </c>
      <c r="O12" s="92">
        <v>0.6943192428970687</v>
      </c>
      <c r="P12" s="71">
        <v>0.41978139567484651</v>
      </c>
      <c r="Q12" s="71">
        <v>0.41950018595072019</v>
      </c>
      <c r="R12" s="70" t="s">
        <v>1528</v>
      </c>
    </row>
    <row r="13" spans="1:18" x14ac:dyDescent="0.25">
      <c r="A13" s="69" t="s">
        <v>156</v>
      </c>
      <c r="B13" s="70" t="s">
        <v>187</v>
      </c>
      <c r="C13" s="70">
        <v>0</v>
      </c>
      <c r="D13" s="71">
        <v>1.0746527777777778E-2</v>
      </c>
      <c r="E13" s="92">
        <v>0.98680694444444461</v>
      </c>
      <c r="F13" s="71">
        <v>0.76715699999999998</v>
      </c>
      <c r="G13" s="71">
        <v>1.2956666666666665E-2</v>
      </c>
      <c r="H13" s="71">
        <v>12.956666666666665</v>
      </c>
      <c r="I13" s="71">
        <v>0.72870813178595761</v>
      </c>
      <c r="J13" s="71">
        <v>5.0000000000000001E-3</v>
      </c>
      <c r="K13" s="71">
        <v>2.812097241263022E-4</v>
      </c>
      <c r="L13" s="71">
        <v>0.72842692206183135</v>
      </c>
      <c r="M13" s="92">
        <v>1.0746527777777778E-2</v>
      </c>
      <c r="N13" s="92">
        <v>0.28528437499999998</v>
      </c>
      <c r="O13" s="92">
        <v>0.71796160400817988</v>
      </c>
      <c r="P13" s="71">
        <v>0.4326772290081799</v>
      </c>
      <c r="Q13" s="71">
        <v>0.43239601928405358</v>
      </c>
      <c r="R13" s="70" t="s">
        <v>1528</v>
      </c>
    </row>
    <row r="14" spans="1:18" x14ac:dyDescent="0.25">
      <c r="A14" s="69" t="s">
        <v>189</v>
      </c>
      <c r="B14" s="70" t="s">
        <v>190</v>
      </c>
      <c r="C14" s="70">
        <v>0</v>
      </c>
      <c r="D14" s="71">
        <v>0.06</v>
      </c>
      <c r="E14" s="92">
        <v>1.0468069444444446</v>
      </c>
      <c r="F14" s="71">
        <v>0.76715699999999998</v>
      </c>
      <c r="G14" s="71">
        <v>1.2956666666666665E-2</v>
      </c>
      <c r="H14" s="71">
        <v>12.956666666666665</v>
      </c>
      <c r="I14" s="71">
        <v>0.72870813178595761</v>
      </c>
      <c r="J14" s="71">
        <v>5.0000000000000001E-3</v>
      </c>
      <c r="K14" s="71">
        <v>2.812097241263022E-4</v>
      </c>
      <c r="L14" s="71">
        <v>0.72842692206183135</v>
      </c>
      <c r="M14" s="92">
        <v>3.4388888888888886E-2</v>
      </c>
      <c r="N14" s="92">
        <v>0.31967326388888884</v>
      </c>
      <c r="O14" s="92">
        <v>0.6943192428970687</v>
      </c>
      <c r="P14" s="71">
        <v>0.37464597900817986</v>
      </c>
      <c r="Q14" s="71">
        <v>0.37436476928405354</v>
      </c>
      <c r="R14" s="70" t="s">
        <v>1528</v>
      </c>
    </row>
    <row r="15" spans="1:18" x14ac:dyDescent="0.25">
      <c r="A15" s="69" t="s">
        <v>192</v>
      </c>
      <c r="B15" s="70" t="s">
        <v>58</v>
      </c>
      <c r="C15" s="70">
        <v>0</v>
      </c>
      <c r="D15" s="71">
        <v>0.10429861111111112</v>
      </c>
      <c r="E15" s="92">
        <v>1.1511055555555556</v>
      </c>
      <c r="F15" s="71">
        <v>0.76715699999999998</v>
      </c>
      <c r="G15" s="71">
        <v>1.2956666666666665E-2</v>
      </c>
      <c r="H15" s="71">
        <v>12.956666666666665</v>
      </c>
      <c r="I15" s="71">
        <v>0.72870813178595761</v>
      </c>
      <c r="J15" s="71">
        <v>5.0000000000000001E-3</v>
      </c>
      <c r="K15" s="71">
        <v>2.812097241263022E-4</v>
      </c>
      <c r="L15" s="71">
        <v>0.72842692206183135</v>
      </c>
      <c r="M15" s="92">
        <v>3.4388888888888886E-2</v>
      </c>
      <c r="N15" s="92">
        <v>0.35406215277777775</v>
      </c>
      <c r="O15" s="92">
        <v>0.6943192428970687</v>
      </c>
      <c r="P15" s="71">
        <v>0.34025709011929095</v>
      </c>
      <c r="Q15" s="71">
        <v>0.33997588039516463</v>
      </c>
      <c r="R15" s="70" t="s">
        <v>1528</v>
      </c>
    </row>
    <row r="16" spans="1:18" ht="15.75" customHeight="1" x14ac:dyDescent="0.25">
      <c r="A16" s="69" t="s">
        <v>172</v>
      </c>
      <c r="B16" s="70" t="s">
        <v>58</v>
      </c>
      <c r="C16" s="70">
        <v>0</v>
      </c>
      <c r="D16" s="71">
        <v>0</v>
      </c>
      <c r="E16" s="92">
        <v>0</v>
      </c>
      <c r="F16" s="71">
        <v>0.76715699999999998</v>
      </c>
      <c r="G16" s="71">
        <v>1.2956666666666665E-2</v>
      </c>
      <c r="H16" s="71">
        <v>12.956666666666665</v>
      </c>
      <c r="I16" s="71">
        <v>0.72870813178595761</v>
      </c>
      <c r="J16" s="71">
        <v>5.0000000000000001E-3</v>
      </c>
      <c r="K16" s="71">
        <v>2.812097241263022E-4</v>
      </c>
      <c r="L16" s="71">
        <v>0.72842692206183135</v>
      </c>
      <c r="M16" s="92">
        <v>0</v>
      </c>
      <c r="N16" s="92">
        <v>0</v>
      </c>
      <c r="O16" s="92">
        <v>0.72870813178595761</v>
      </c>
      <c r="P16" s="71">
        <v>0.72870813178595761</v>
      </c>
      <c r="Q16" s="71">
        <v>0.72842692206183135</v>
      </c>
      <c r="R16" s="70" t="s">
        <v>1592</v>
      </c>
    </row>
    <row r="17" spans="1:18" x14ac:dyDescent="0.25">
      <c r="A17" s="69" t="s">
        <v>161</v>
      </c>
      <c r="B17" s="70" t="s">
        <v>195</v>
      </c>
      <c r="C17" s="70">
        <v>7.8E-2</v>
      </c>
      <c r="D17" s="71">
        <v>0.95211111111111113</v>
      </c>
      <c r="E17" s="92">
        <v>2.1032166666666665</v>
      </c>
      <c r="F17" s="71">
        <v>1.083115</v>
      </c>
      <c r="G17" s="71">
        <v>1.2956666666666665E-2</v>
      </c>
      <c r="H17" s="71">
        <v>12.956666666666665</v>
      </c>
      <c r="I17" s="71">
        <v>1.0288307454137127</v>
      </c>
      <c r="J17" s="71">
        <v>5.0000000000000001E-3</v>
      </c>
      <c r="K17" s="71">
        <v>3.9702755804491105E-4</v>
      </c>
      <c r="L17" s="71">
        <v>1.0284337178556677</v>
      </c>
      <c r="M17" s="92">
        <v>7.8E-2</v>
      </c>
      <c r="N17" s="92">
        <v>0.43206215277777776</v>
      </c>
      <c r="O17" s="92">
        <v>0.95083074541371271</v>
      </c>
      <c r="P17" s="71">
        <v>0.51876859263593489</v>
      </c>
      <c r="Q17" s="71">
        <v>0.51837156507788995</v>
      </c>
      <c r="R17" s="70" t="s">
        <v>1528</v>
      </c>
    </row>
    <row r="18" spans="1:18" x14ac:dyDescent="0.25">
      <c r="A18" s="69" t="s">
        <v>161</v>
      </c>
      <c r="B18" s="70" t="s">
        <v>195</v>
      </c>
      <c r="C18" s="70">
        <v>7.8E-2</v>
      </c>
      <c r="D18" s="71">
        <v>1.2714739583333334</v>
      </c>
      <c r="E18" s="92">
        <v>3.3746906249999999</v>
      </c>
      <c r="F18" s="71">
        <v>1.083115</v>
      </c>
      <c r="G18" s="71">
        <v>1.2956666666666665E-2</v>
      </c>
      <c r="H18" s="71">
        <v>12.956666666666665</v>
      </c>
      <c r="I18" s="71">
        <v>1.0288307454137127</v>
      </c>
      <c r="J18" s="71">
        <v>5.0000000000000001E-3</v>
      </c>
      <c r="K18" s="71">
        <v>3.9702755804491105E-4</v>
      </c>
      <c r="L18" s="71">
        <v>1.0284337178556677</v>
      </c>
      <c r="M18" s="92">
        <v>7.8E-2</v>
      </c>
      <c r="N18" s="92">
        <v>0.51006215277777778</v>
      </c>
      <c r="O18" s="92">
        <v>0.95083074541371271</v>
      </c>
      <c r="P18" s="71">
        <v>0.44076859263593493</v>
      </c>
      <c r="Q18" s="71">
        <v>0.44037156507788999</v>
      </c>
      <c r="R18" s="70" t="s">
        <v>1528</v>
      </c>
    </row>
    <row r="19" spans="1:18" x14ac:dyDescent="0.25">
      <c r="A19" s="69" t="s">
        <v>198</v>
      </c>
      <c r="B19" s="70" t="s">
        <v>199</v>
      </c>
      <c r="C19" s="70">
        <v>2.4E-2</v>
      </c>
      <c r="D19" s="71">
        <v>0.5156736111111111</v>
      </c>
      <c r="E19" s="92">
        <v>4.1032600694444445</v>
      </c>
      <c r="F19" s="71">
        <v>2.3311950000000001</v>
      </c>
      <c r="G19" s="71">
        <v>1.2956666666666665E-2</v>
      </c>
      <c r="H19" s="71">
        <v>12.956666666666665</v>
      </c>
      <c r="I19" s="71">
        <v>2.2143586687976069</v>
      </c>
      <c r="J19" s="71">
        <v>5.0000000000000001E-3</v>
      </c>
      <c r="K19" s="71">
        <v>8.5452482716655807E-4</v>
      </c>
      <c r="L19" s="71">
        <v>2.2135041439704404</v>
      </c>
      <c r="M19" s="92">
        <v>2.4E-2</v>
      </c>
      <c r="N19" s="92">
        <v>0.55206215277777781</v>
      </c>
      <c r="O19" s="92">
        <v>2.1903586687976069</v>
      </c>
      <c r="P19" s="71">
        <v>1.6382965160198291</v>
      </c>
      <c r="Q19" s="71">
        <v>1.6374419911926625</v>
      </c>
      <c r="R19" s="70" t="s">
        <v>1528</v>
      </c>
    </row>
    <row r="20" spans="1:18" x14ac:dyDescent="0.25">
      <c r="A20" s="69" t="s">
        <v>200</v>
      </c>
      <c r="B20" s="70" t="s">
        <v>201</v>
      </c>
      <c r="C20" s="70">
        <v>1.7999999999999999E-2</v>
      </c>
      <c r="D20" s="71">
        <v>0.51934374999999999</v>
      </c>
      <c r="E20" s="92">
        <v>4.6226038194444445</v>
      </c>
      <c r="F20" s="71">
        <v>2.8841570000000001</v>
      </c>
      <c r="G20" s="71">
        <v>1.2956666666666665E-2</v>
      </c>
      <c r="H20" s="71">
        <v>12.956666666666665</v>
      </c>
      <c r="I20" s="71">
        <v>2.739606963434333</v>
      </c>
      <c r="J20" s="71">
        <v>5.0000000000000001E-3</v>
      </c>
      <c r="K20" s="71">
        <v>1.0572190494343968E-3</v>
      </c>
      <c r="L20" s="71">
        <v>2.7385497443848985</v>
      </c>
      <c r="M20" s="92">
        <v>1.7999999999999999E-2</v>
      </c>
      <c r="N20" s="92">
        <v>0.57006215277777783</v>
      </c>
      <c r="O20" s="92">
        <v>2.7216069634343332</v>
      </c>
      <c r="P20" s="71">
        <v>2.1515448106565556</v>
      </c>
      <c r="Q20" s="71">
        <v>2.1504875916071211</v>
      </c>
      <c r="R20" s="70" t="s">
        <v>1528</v>
      </c>
    </row>
    <row r="21" spans="1:18" x14ac:dyDescent="0.25">
      <c r="A21" s="69" t="s">
        <v>206</v>
      </c>
      <c r="B21" s="70" t="s">
        <v>207</v>
      </c>
      <c r="C21" s="70">
        <v>0.31</v>
      </c>
      <c r="D21" s="71">
        <v>1.0746527777777778E-2</v>
      </c>
      <c r="E21" s="92">
        <v>4.6333503472222226</v>
      </c>
      <c r="F21" s="71">
        <v>3.1162070000000002</v>
      </c>
      <c r="G21" s="71">
        <v>1.2956666666666665E-2</v>
      </c>
      <c r="H21" s="71">
        <v>12.956666666666665</v>
      </c>
      <c r="I21" s="71">
        <v>2.9600269322033483</v>
      </c>
      <c r="J21" s="71">
        <v>5.0000000000000001E-3</v>
      </c>
      <c r="K21" s="71">
        <v>1.142279495319018E-3</v>
      </c>
      <c r="L21" s="71">
        <v>2.9588846527080293</v>
      </c>
      <c r="M21" s="92">
        <v>1.0746527777777778E-2</v>
      </c>
      <c r="N21" s="92">
        <v>0.58080868055555557</v>
      </c>
      <c r="O21" s="92">
        <v>2.9492804044255707</v>
      </c>
      <c r="P21" s="71">
        <v>2.368471723870015</v>
      </c>
      <c r="Q21" s="71">
        <v>2.3673294443746959</v>
      </c>
      <c r="R21" s="70" t="s">
        <v>1528</v>
      </c>
    </row>
    <row r="22" spans="1:18" x14ac:dyDescent="0.25">
      <c r="A22" s="69" t="s">
        <v>209</v>
      </c>
      <c r="B22" s="70" t="s">
        <v>210</v>
      </c>
      <c r="C22" s="70">
        <v>0</v>
      </c>
      <c r="D22" s="71">
        <v>0.3331510416666667</v>
      </c>
      <c r="E22" s="92">
        <v>4.9665013888888891</v>
      </c>
      <c r="F22" s="71">
        <v>3.4421279999999999</v>
      </c>
      <c r="G22" s="71">
        <v>1.2956666666666665E-2</v>
      </c>
      <c r="H22" s="71">
        <v>12.956666666666665</v>
      </c>
      <c r="I22" s="71">
        <v>3.26961321378562</v>
      </c>
      <c r="J22" s="71">
        <v>5.0000000000000001E-3</v>
      </c>
      <c r="K22" s="71">
        <v>1.2617493750137459E-3</v>
      </c>
      <c r="L22" s="71">
        <v>3.2683514644106064</v>
      </c>
      <c r="M22" s="92">
        <v>0.3331510416666667</v>
      </c>
      <c r="N22" s="92">
        <v>0.91395972222222222</v>
      </c>
      <c r="O22" s="92">
        <v>2.9364621721189534</v>
      </c>
      <c r="P22" s="71">
        <v>2.0225024498967312</v>
      </c>
      <c r="Q22" s="71">
        <v>2.0212407005217177</v>
      </c>
      <c r="R22" s="70" t="s">
        <v>1528</v>
      </c>
    </row>
    <row r="23" spans="1:18" x14ac:dyDescent="0.25">
      <c r="A23" s="69" t="s">
        <v>144</v>
      </c>
      <c r="B23" s="70" t="s">
        <v>145</v>
      </c>
      <c r="C23" s="70">
        <v>2.4E-2</v>
      </c>
      <c r="D23" s="71">
        <v>0.81196006944444454</v>
      </c>
      <c r="E23" s="92">
        <v>0.81196006944444454</v>
      </c>
      <c r="F23" s="71">
        <v>0.54464000000000001</v>
      </c>
      <c r="G23" s="71">
        <v>1.2956666666666665E-2</v>
      </c>
      <c r="H23" s="71">
        <v>12.956666666666665</v>
      </c>
      <c r="I23" s="71">
        <v>0.51734338198817709</v>
      </c>
      <c r="J23" s="71">
        <v>5.0000000000000001E-3</v>
      </c>
      <c r="K23" s="71">
        <v>1.9964370285111032E-4</v>
      </c>
      <c r="L23" s="71">
        <v>0.517143738285326</v>
      </c>
      <c r="M23" s="92">
        <v>2.4E-2</v>
      </c>
      <c r="N23" s="92">
        <v>2.4E-2</v>
      </c>
      <c r="O23" s="92">
        <v>0.49334338198817707</v>
      </c>
      <c r="P23" s="71">
        <v>0.46934338198817704</v>
      </c>
      <c r="Q23" s="71">
        <v>0.46914373828532591</v>
      </c>
      <c r="R23" s="70" t="s">
        <v>1528</v>
      </c>
    </row>
    <row r="24" spans="1:18" x14ac:dyDescent="0.25">
      <c r="A24" s="69" t="s">
        <v>148</v>
      </c>
      <c r="B24" s="70" t="s">
        <v>149</v>
      </c>
      <c r="C24" s="70">
        <v>6.3E-2</v>
      </c>
      <c r="D24" s="71">
        <v>0.41702604166666668</v>
      </c>
      <c r="E24" s="92">
        <v>1.2289861111111113</v>
      </c>
      <c r="F24" s="71">
        <v>0.54464000000000001</v>
      </c>
      <c r="G24" s="71">
        <v>1.2956666666666665E-2</v>
      </c>
      <c r="H24" s="71">
        <v>12.956666666666665</v>
      </c>
      <c r="I24" s="71">
        <v>0.51734338198817709</v>
      </c>
      <c r="J24" s="71">
        <v>5.0000000000000001E-3</v>
      </c>
      <c r="K24" s="71">
        <v>1.9964370285111032E-4</v>
      </c>
      <c r="L24" s="71">
        <v>0.517143738285326</v>
      </c>
      <c r="M24" s="92">
        <v>6.3E-2</v>
      </c>
      <c r="N24" s="92">
        <v>8.6999999999999994E-2</v>
      </c>
      <c r="O24" s="92">
        <v>0.45434338198817709</v>
      </c>
      <c r="P24" s="71">
        <v>0.36734338198817706</v>
      </c>
      <c r="Q24" s="71">
        <v>0.36714373828532593</v>
      </c>
      <c r="R24" s="70" t="s">
        <v>1528</v>
      </c>
    </row>
    <row r="25" spans="1:18" x14ac:dyDescent="0.25">
      <c r="A25" s="69" t="s">
        <v>213</v>
      </c>
      <c r="B25" s="70" t="s">
        <v>214</v>
      </c>
      <c r="C25" s="70">
        <v>0</v>
      </c>
      <c r="D25" s="71">
        <v>0.71504513888888899</v>
      </c>
      <c r="E25" s="92">
        <v>6.9105326388888892</v>
      </c>
      <c r="F25" s="71">
        <v>4.6305630000000004</v>
      </c>
      <c r="G25" s="71">
        <v>1.2956666666666665E-2</v>
      </c>
      <c r="H25" s="71">
        <v>12.956666666666665</v>
      </c>
      <c r="I25" s="71">
        <v>4.3984854636628228</v>
      </c>
      <c r="J25" s="71">
        <v>5.0000000000000001E-3</v>
      </c>
      <c r="K25" s="71">
        <v>1.6973831220720953E-3</v>
      </c>
      <c r="L25" s="71">
        <v>4.3967880805407509</v>
      </c>
      <c r="M25" s="92">
        <v>0.71504513888888899</v>
      </c>
      <c r="N25" s="92">
        <v>1.7160048611111112</v>
      </c>
      <c r="O25" s="92">
        <v>3.683440324773934</v>
      </c>
      <c r="P25" s="71">
        <v>1.9674354636628228</v>
      </c>
      <c r="Q25" s="71">
        <v>1.9657380805407507</v>
      </c>
      <c r="R25" s="70" t="s">
        <v>1528</v>
      </c>
    </row>
    <row r="26" spans="1:18" x14ac:dyDescent="0.25">
      <c r="A26" s="69" t="s">
        <v>217</v>
      </c>
      <c r="B26" s="70" t="s">
        <v>207</v>
      </c>
      <c r="C26" s="70">
        <v>0.32</v>
      </c>
      <c r="D26" s="71">
        <v>0.33430729166666673</v>
      </c>
      <c r="E26" s="92">
        <v>7.244839930555556</v>
      </c>
      <c r="F26" s="71">
        <v>4.9772369999999997</v>
      </c>
      <c r="G26" s="71">
        <v>1.2956666666666665E-2</v>
      </c>
      <c r="H26" s="71">
        <v>12.956666666666665</v>
      </c>
      <c r="I26" s="71">
        <v>4.7277846330359292</v>
      </c>
      <c r="J26" s="71">
        <v>5.0000000000000001E-3</v>
      </c>
      <c r="K26" s="71">
        <v>1.8244602391443003E-3</v>
      </c>
      <c r="L26" s="71">
        <v>4.7259601727967846</v>
      </c>
      <c r="M26" s="92">
        <v>0.32</v>
      </c>
      <c r="N26" s="92">
        <v>2.036004861111111</v>
      </c>
      <c r="O26" s="92">
        <v>4.4077846330359289</v>
      </c>
      <c r="P26" s="71">
        <v>2.3717797719248179</v>
      </c>
      <c r="Q26" s="71">
        <v>2.3699553116856737</v>
      </c>
      <c r="R26" s="70" t="s">
        <v>1528</v>
      </c>
    </row>
    <row r="27" spans="1:18" x14ac:dyDescent="0.25">
      <c r="A27" s="69" t="s">
        <v>219</v>
      </c>
      <c r="B27" s="70" t="s">
        <v>207</v>
      </c>
      <c r="C27" s="70">
        <v>0.32</v>
      </c>
      <c r="D27" s="71">
        <v>1.4118211805555556</v>
      </c>
      <c r="E27" s="92">
        <v>8.6566611111111111</v>
      </c>
      <c r="F27" s="71">
        <v>4.9772369999999997</v>
      </c>
      <c r="G27" s="71">
        <v>1.2956666666666665E-2</v>
      </c>
      <c r="H27" s="71">
        <v>12.956666666666665</v>
      </c>
      <c r="I27" s="71">
        <v>4.7277846330359292</v>
      </c>
      <c r="J27" s="71">
        <v>5.0000000000000001E-3</v>
      </c>
      <c r="K27" s="71">
        <v>1.8244602391443003E-3</v>
      </c>
      <c r="L27" s="71">
        <v>4.7259601727967846</v>
      </c>
      <c r="M27" s="92">
        <v>0.32</v>
      </c>
      <c r="N27" s="92">
        <v>2.3560048611111108</v>
      </c>
      <c r="O27" s="92">
        <v>4.4077846330359289</v>
      </c>
      <c r="P27" s="71">
        <v>2.0517797719248181</v>
      </c>
      <c r="Q27" s="71">
        <v>2.0499553116856739</v>
      </c>
      <c r="R27" s="70" t="s">
        <v>1528</v>
      </c>
    </row>
    <row r="28" spans="1:18" x14ac:dyDescent="0.25">
      <c r="A28" s="69" t="s">
        <v>222</v>
      </c>
      <c r="B28" s="70" t="s">
        <v>207</v>
      </c>
      <c r="C28" s="70">
        <v>0.32</v>
      </c>
      <c r="D28" s="71">
        <v>1.4225677083333335</v>
      </c>
      <c r="E28" s="92">
        <v>10.079228819444445</v>
      </c>
      <c r="F28" s="71">
        <v>4.9772369999999997</v>
      </c>
      <c r="G28" s="71">
        <v>1.2956666666666665E-2</v>
      </c>
      <c r="H28" s="71">
        <v>12.956666666666665</v>
      </c>
      <c r="I28" s="71">
        <v>4.7277846330359292</v>
      </c>
      <c r="J28" s="71">
        <v>5.0000000000000001E-3</v>
      </c>
      <c r="K28" s="71">
        <v>1.8244602391443003E-3</v>
      </c>
      <c r="L28" s="71">
        <v>4.7259601727967846</v>
      </c>
      <c r="M28" s="92">
        <v>0.32</v>
      </c>
      <c r="N28" s="92">
        <v>2.6760048611111107</v>
      </c>
      <c r="O28" s="92">
        <v>4.4077846330359289</v>
      </c>
      <c r="P28" s="71">
        <v>1.7317797719248182</v>
      </c>
      <c r="Q28" s="71">
        <v>1.7299553116856738</v>
      </c>
      <c r="R28" s="70" t="s">
        <v>1528</v>
      </c>
    </row>
    <row r="29" spans="1:18" x14ac:dyDescent="0.25">
      <c r="A29" s="69" t="s">
        <v>224</v>
      </c>
      <c r="B29" s="70" t="s">
        <v>207</v>
      </c>
      <c r="C29" s="70">
        <v>0</v>
      </c>
      <c r="D29" s="71">
        <v>0.32149305555555563</v>
      </c>
      <c r="E29" s="92">
        <v>10.400721875</v>
      </c>
      <c r="F29" s="71">
        <v>5.6465399999999999</v>
      </c>
      <c r="G29" s="71">
        <v>1.2956666666666665E-2</v>
      </c>
      <c r="H29" s="71">
        <v>12.956666666666665</v>
      </c>
      <c r="I29" s="71">
        <v>5.3635430745658077</v>
      </c>
      <c r="J29" s="71">
        <v>5.0000000000000001E-3</v>
      </c>
      <c r="K29" s="71">
        <v>2.0698005175839242E-3</v>
      </c>
      <c r="L29" s="71">
        <v>5.3614732740482234</v>
      </c>
      <c r="M29" s="92">
        <v>0.32149305555555563</v>
      </c>
      <c r="N29" s="92">
        <v>2.9974979166666662</v>
      </c>
      <c r="O29" s="92">
        <v>5.0420500190102517</v>
      </c>
      <c r="P29" s="71">
        <v>2.0445521023435855</v>
      </c>
      <c r="Q29" s="71">
        <v>2.0424823018260017</v>
      </c>
      <c r="R29" s="70" t="s">
        <v>1528</v>
      </c>
    </row>
    <row r="30" spans="1:18" x14ac:dyDescent="0.25">
      <c r="A30" s="69" t="s">
        <v>226</v>
      </c>
      <c r="B30" s="70" t="s">
        <v>227</v>
      </c>
      <c r="C30" s="70">
        <v>0</v>
      </c>
      <c r="D30" s="71">
        <v>0.21611979166666667</v>
      </c>
      <c r="E30" s="92">
        <v>10.616841666666668</v>
      </c>
      <c r="F30" s="71">
        <v>5.6465399999999999</v>
      </c>
      <c r="G30" s="71">
        <v>1.2956666666666665E-2</v>
      </c>
      <c r="H30" s="71">
        <v>12.956666666666665</v>
      </c>
      <c r="I30" s="71">
        <v>5.3635430745658077</v>
      </c>
      <c r="J30" s="71">
        <v>5.0000000000000001E-3</v>
      </c>
      <c r="K30" s="71">
        <v>2.0698005175839242E-3</v>
      </c>
      <c r="L30" s="71">
        <v>5.3614732740482234</v>
      </c>
      <c r="M30" s="92">
        <v>0.21611979166666667</v>
      </c>
      <c r="N30" s="92">
        <v>3.213617708333333</v>
      </c>
      <c r="O30" s="92">
        <v>5.1474232828991413</v>
      </c>
      <c r="P30" s="71">
        <v>1.9338055745658083</v>
      </c>
      <c r="Q30" s="71">
        <v>1.9317357740482244</v>
      </c>
      <c r="R30" s="70" t="s">
        <v>1528</v>
      </c>
    </row>
    <row r="31" spans="1:18" x14ac:dyDescent="0.25">
      <c r="A31" s="69" t="s">
        <v>229</v>
      </c>
      <c r="B31" s="70" t="s">
        <v>230</v>
      </c>
      <c r="C31" s="70">
        <v>0</v>
      </c>
      <c r="D31" s="71">
        <v>0</v>
      </c>
      <c r="E31" s="92">
        <v>10.832961458333335</v>
      </c>
      <c r="F31" s="71">
        <v>5.6465399999999999</v>
      </c>
      <c r="G31" s="71">
        <v>1.2956666666666665E-2</v>
      </c>
      <c r="H31" s="71">
        <v>12.956666666666665</v>
      </c>
      <c r="I31" s="71">
        <v>5.3635430745658077</v>
      </c>
      <c r="J31" s="71">
        <v>5.0000000000000001E-3</v>
      </c>
      <c r="K31" s="71">
        <v>2.0698005175839242E-3</v>
      </c>
      <c r="L31" s="71">
        <v>5.3614732740482234</v>
      </c>
      <c r="M31" s="92">
        <v>0</v>
      </c>
      <c r="N31" s="92">
        <v>3.213617708333333</v>
      </c>
      <c r="O31" s="92">
        <v>5.3635430745658077</v>
      </c>
      <c r="P31" s="71">
        <v>2.1499253662324747</v>
      </c>
      <c r="Q31" s="71">
        <v>2.1478555657148908</v>
      </c>
      <c r="R31" s="70" t="s">
        <v>1528</v>
      </c>
    </row>
    <row r="32" spans="1:18" x14ac:dyDescent="0.25">
      <c r="A32" s="69" t="s">
        <v>232</v>
      </c>
      <c r="B32" s="70" t="s">
        <v>233</v>
      </c>
      <c r="C32" s="70">
        <v>0</v>
      </c>
      <c r="D32" s="71">
        <v>1.7194444444444443E-2</v>
      </c>
      <c r="E32" s="92">
        <v>10.850155902777779</v>
      </c>
      <c r="F32" s="71">
        <v>5.6465399999999999</v>
      </c>
      <c r="G32" s="71">
        <v>1.2956666666666665E-2</v>
      </c>
      <c r="H32" s="71">
        <v>12.956666666666665</v>
      </c>
      <c r="I32" s="71">
        <v>5.3635430745658077</v>
      </c>
      <c r="J32" s="71">
        <v>5.0000000000000001E-3</v>
      </c>
      <c r="K32" s="71">
        <v>2.0698005175839242E-3</v>
      </c>
      <c r="L32" s="71">
        <v>5.3614732740482234</v>
      </c>
      <c r="M32" s="92">
        <v>1.7194444444444443E-2</v>
      </c>
      <c r="N32" s="92">
        <v>3.2308121527777773</v>
      </c>
      <c r="O32" s="92">
        <v>5.346348630121363</v>
      </c>
      <c r="P32" s="71">
        <v>2.1155364773435856</v>
      </c>
      <c r="Q32" s="71">
        <v>2.1134666768260018</v>
      </c>
      <c r="R32" s="70" t="s">
        <v>1528</v>
      </c>
    </row>
    <row r="33" spans="1:18" x14ac:dyDescent="0.25">
      <c r="A33" s="69" t="s">
        <v>118</v>
      </c>
      <c r="B33" s="70" t="s">
        <v>119</v>
      </c>
      <c r="C33" s="70">
        <v>0</v>
      </c>
      <c r="D33" s="71">
        <v>0.48449074074074078</v>
      </c>
      <c r="E33" s="92">
        <v>0.48449074074074078</v>
      </c>
      <c r="F33" s="71">
        <v>0.66693000000000002</v>
      </c>
      <c r="G33" s="71">
        <v>1.2956666666666665E-2</v>
      </c>
      <c r="H33" s="71">
        <v>12.956666666666665</v>
      </c>
      <c r="I33" s="71">
        <v>0.63350437307097351</v>
      </c>
      <c r="J33" s="71">
        <v>5.0000000000000001E-3</v>
      </c>
      <c r="K33" s="71">
        <v>2.4447042953600729E-4</v>
      </c>
      <c r="L33" s="71">
        <v>0.6332599026414375</v>
      </c>
      <c r="M33" s="92">
        <v>0.21611979166666667</v>
      </c>
      <c r="N33" s="92">
        <v>0.21611979166666667</v>
      </c>
      <c r="O33" s="92">
        <v>0.41738458140430684</v>
      </c>
      <c r="P33" s="71">
        <v>0.20126478973764017</v>
      </c>
      <c r="Q33" s="71">
        <v>0.20102031930810416</v>
      </c>
      <c r="R33" s="70" t="s">
        <v>1528</v>
      </c>
    </row>
    <row r="34" spans="1:18" x14ac:dyDescent="0.25">
      <c r="A34" s="69" t="s">
        <v>118</v>
      </c>
      <c r="B34" s="70" t="s">
        <v>152</v>
      </c>
      <c r="C34" s="70">
        <v>0</v>
      </c>
      <c r="D34" s="71">
        <v>0.58425925925925926</v>
      </c>
      <c r="E34" s="92">
        <v>1.0687500000000001</v>
      </c>
      <c r="F34" s="71">
        <v>1.0607139999999999</v>
      </c>
      <c r="G34" s="71">
        <v>1.2956666666666665E-2</v>
      </c>
      <c r="H34" s="71">
        <v>12.956666666666665</v>
      </c>
      <c r="I34" s="71">
        <v>1.0075524531474136</v>
      </c>
      <c r="J34" s="71">
        <v>5.0000000000000001E-3</v>
      </c>
      <c r="K34" s="71">
        <v>3.8881622838207372E-4</v>
      </c>
      <c r="L34" s="71">
        <v>1.0071636369190315</v>
      </c>
      <c r="M34" s="92">
        <v>0.21611979166666667</v>
      </c>
      <c r="N34" s="92">
        <v>0.43223958333333334</v>
      </c>
      <c r="O34" s="92">
        <v>0.79143266148074698</v>
      </c>
      <c r="P34" s="71">
        <v>0.35919307814741364</v>
      </c>
      <c r="Q34" s="71">
        <v>0.35880426191903159</v>
      </c>
      <c r="R34" s="70" t="s">
        <v>1528</v>
      </c>
    </row>
    <row r="35" spans="1:18" x14ac:dyDescent="0.25">
      <c r="A35" s="69" t="s">
        <v>154</v>
      </c>
      <c r="B35" s="70" t="s">
        <v>155</v>
      </c>
      <c r="C35" s="70">
        <v>0</v>
      </c>
      <c r="D35" s="71">
        <v>0.1</v>
      </c>
      <c r="E35" s="92">
        <v>1.1687500000000002</v>
      </c>
      <c r="F35" s="71">
        <v>1.392574</v>
      </c>
      <c r="G35" s="71">
        <v>1.2956666666666665E-2</v>
      </c>
      <c r="H35" s="71">
        <v>12.956666666666665</v>
      </c>
      <c r="I35" s="71">
        <v>1.3227800801057648</v>
      </c>
      <c r="J35" s="71">
        <v>5.0000000000000001E-3</v>
      </c>
      <c r="K35" s="71">
        <v>5.1046311298138603E-4</v>
      </c>
      <c r="L35" s="71">
        <v>1.3222696169927834</v>
      </c>
      <c r="M35" s="92">
        <v>0.1</v>
      </c>
      <c r="N35" s="92">
        <v>0.53223958333333332</v>
      </c>
      <c r="O35" s="92">
        <v>1.2227800801057647</v>
      </c>
      <c r="P35" s="71">
        <v>0.69054049677243134</v>
      </c>
      <c r="Q35" s="71">
        <v>0.69003003365944993</v>
      </c>
      <c r="R35" s="70" t="s">
        <v>1528</v>
      </c>
    </row>
    <row r="36" spans="1:18" x14ac:dyDescent="0.25">
      <c r="A36" s="69" t="s">
        <v>234</v>
      </c>
      <c r="B36" s="70" t="s">
        <v>235</v>
      </c>
      <c r="C36" s="70">
        <v>0.63800000000000001</v>
      </c>
      <c r="D36" s="71">
        <v>0.63653819444444448</v>
      </c>
      <c r="E36" s="92">
        <v>12.655444097222222</v>
      </c>
      <c r="F36" s="71">
        <v>13.640330000000001</v>
      </c>
      <c r="G36" s="71">
        <v>1.2956666666666665E-2</v>
      </c>
      <c r="H36" s="71">
        <v>12.956666666666665</v>
      </c>
      <c r="I36" s="71">
        <v>12.95669516310736</v>
      </c>
      <c r="J36" s="71">
        <v>5.0000000000000001E-3</v>
      </c>
      <c r="K36" s="71">
        <v>5.0000109968255839E-3</v>
      </c>
      <c r="L36" s="71">
        <v>12.951695152110535</v>
      </c>
      <c r="M36" s="92">
        <v>0.63653819444444448</v>
      </c>
      <c r="N36" s="92">
        <v>4.399589930555555</v>
      </c>
      <c r="O36" s="92">
        <v>12.320156968662916</v>
      </c>
      <c r="P36" s="71">
        <v>7.920567038107361</v>
      </c>
      <c r="Q36" s="71">
        <v>7.9155670271105354</v>
      </c>
      <c r="R36" s="70" t="s">
        <v>1528</v>
      </c>
    </row>
    <row r="37" spans="1:18" x14ac:dyDescent="0.25">
      <c r="A37" s="69" t="s">
        <v>239</v>
      </c>
      <c r="B37" s="70" t="s">
        <v>240</v>
      </c>
      <c r="C37" s="70">
        <v>0.59399999999999997</v>
      </c>
      <c r="D37" s="71">
        <v>0.63868750000000007</v>
      </c>
      <c r="E37" s="92">
        <v>13.294131597222222</v>
      </c>
      <c r="F37" s="71">
        <v>13.640330000000001</v>
      </c>
      <c r="G37" s="71">
        <v>1.2956666666666665E-2</v>
      </c>
      <c r="H37" s="71">
        <v>12.956666666666665</v>
      </c>
      <c r="I37" s="71">
        <v>12.95669516310736</v>
      </c>
      <c r="J37" s="71">
        <v>5.0000000000000001E-3</v>
      </c>
      <c r="K37" s="71">
        <v>5.0000109968255839E-3</v>
      </c>
      <c r="L37" s="71">
        <v>12.951695152110535</v>
      </c>
      <c r="M37" s="92">
        <v>0.59399999999999997</v>
      </c>
      <c r="N37" s="92">
        <v>4.9935899305555553</v>
      </c>
      <c r="O37" s="92">
        <v>12.362695163107361</v>
      </c>
      <c r="P37" s="71">
        <v>7.3691052325518056</v>
      </c>
      <c r="Q37" s="71">
        <v>7.36410522155498</v>
      </c>
      <c r="R37" s="70" t="s">
        <v>1528</v>
      </c>
    </row>
    <row r="38" spans="1:18" ht="17.25" customHeight="1" x14ac:dyDescent="0.25">
      <c r="A38" s="69" t="s">
        <v>242</v>
      </c>
      <c r="B38" s="70" t="s">
        <v>243</v>
      </c>
      <c r="C38" s="70">
        <v>0.34699999999999998</v>
      </c>
      <c r="D38" s="71">
        <v>9.2916666666666651E-3</v>
      </c>
      <c r="E38" s="97">
        <v>13.303423263888888</v>
      </c>
      <c r="F38" s="71">
        <v>13.640330000000001</v>
      </c>
      <c r="G38" s="71">
        <v>1.2956666666666665E-2</v>
      </c>
      <c r="H38" s="71">
        <v>12.956666666666665</v>
      </c>
      <c r="I38" s="71">
        <v>12.95669516310736</v>
      </c>
      <c r="J38" s="71">
        <v>5.0000000000000001E-3</v>
      </c>
      <c r="K38" s="71">
        <v>5.0000109968255839E-3</v>
      </c>
      <c r="L38" s="71">
        <v>12.951695152110535</v>
      </c>
      <c r="M38" s="92">
        <v>9.2916666666666651E-3</v>
      </c>
      <c r="N38" s="97">
        <v>5.0028815972222223</v>
      </c>
      <c r="O38" s="92">
        <v>12.947403496440694</v>
      </c>
      <c r="P38" s="71">
        <v>7.9445218992184721</v>
      </c>
      <c r="Q38" s="71">
        <v>7.9395218882216465</v>
      </c>
      <c r="R38" s="70" t="s">
        <v>1528</v>
      </c>
    </row>
    <row r="39" spans="1:18" x14ac:dyDescent="0.25">
      <c r="A39" s="69" t="s">
        <v>139</v>
      </c>
      <c r="B39" s="70" t="s">
        <v>140</v>
      </c>
      <c r="C39" s="70">
        <v>0</v>
      </c>
      <c r="D39" s="71">
        <v>0.21289583333333334</v>
      </c>
      <c r="E39" s="92">
        <v>0.21289583333333334</v>
      </c>
      <c r="F39" s="71">
        <v>0.183028</v>
      </c>
      <c r="G39" s="71">
        <v>1.2956666666666665E-2</v>
      </c>
      <c r="H39" s="71">
        <v>12.956666666666665</v>
      </c>
      <c r="I39" s="71">
        <v>0.1738548849121109</v>
      </c>
      <c r="J39" s="71">
        <v>5.0000000000000001E-3</v>
      </c>
      <c r="K39" s="71">
        <v>6.7090899760269203E-5</v>
      </c>
      <c r="L39" s="71">
        <v>0.17378779401235064</v>
      </c>
      <c r="M39" s="92">
        <v>1.7999999999999999E-2</v>
      </c>
      <c r="N39" s="92">
        <v>1.7999999999999999E-2</v>
      </c>
      <c r="O39" s="92">
        <v>0.15585488491211091</v>
      </c>
      <c r="P39" s="71">
        <v>0.13785488491211093</v>
      </c>
      <c r="Q39" s="71">
        <v>0.13778779401235067</v>
      </c>
      <c r="R39" s="70" t="s">
        <v>1528</v>
      </c>
    </row>
    <row r="40" spans="1:18" ht="51" x14ac:dyDescent="0.25">
      <c r="A40" s="64" t="s">
        <v>2</v>
      </c>
      <c r="B40" s="64" t="s">
        <v>3</v>
      </c>
      <c r="C40" s="64" t="s">
        <v>137</v>
      </c>
      <c r="D40" s="65" t="s">
        <v>34</v>
      </c>
      <c r="E40" s="65" t="s">
        <v>1589</v>
      </c>
      <c r="F40" s="64" t="s">
        <v>1590</v>
      </c>
      <c r="G40" s="66" t="s">
        <v>36</v>
      </c>
      <c r="H40" s="66" t="s">
        <v>37</v>
      </c>
      <c r="I40" s="64" t="s">
        <v>38</v>
      </c>
      <c r="J40" s="66" t="s">
        <v>39</v>
      </c>
      <c r="K40" s="66" t="s">
        <v>40</v>
      </c>
      <c r="L40" s="66" t="s">
        <v>41</v>
      </c>
      <c r="M40" s="67" t="s">
        <v>44</v>
      </c>
      <c r="N40" s="66" t="s">
        <v>138</v>
      </c>
      <c r="O40" s="66" t="s">
        <v>1587</v>
      </c>
      <c r="P40" s="66" t="s">
        <v>46</v>
      </c>
      <c r="Q40" s="66" t="s">
        <v>1591</v>
      </c>
      <c r="R40" s="66" t="s">
        <v>47</v>
      </c>
    </row>
    <row r="41" spans="1:18" x14ac:dyDescent="0.25">
      <c r="A41" s="74" t="s">
        <v>83</v>
      </c>
      <c r="B41" s="74" t="s">
        <v>80</v>
      </c>
      <c r="C41" s="74">
        <v>0.32600000000000001</v>
      </c>
      <c r="D41" s="93">
        <v>1.210746527777778</v>
      </c>
      <c r="E41" s="93">
        <v>1.7193437500000002</v>
      </c>
      <c r="F41" s="93">
        <v>0.29226200000000002</v>
      </c>
      <c r="G41" s="93">
        <v>0.40329614695340504</v>
      </c>
      <c r="H41" s="93">
        <v>403.29614695340507</v>
      </c>
      <c r="I41" s="93">
        <v>8.6411690725934243</v>
      </c>
      <c r="J41" s="93">
        <v>125</v>
      </c>
      <c r="K41" s="93">
        <v>2.6782951987859507</v>
      </c>
      <c r="L41" s="93">
        <v>5.9628738738074736</v>
      </c>
      <c r="M41" s="94">
        <v>0.32600000000000001</v>
      </c>
      <c r="N41" s="93">
        <v>0.65200000000000002</v>
      </c>
      <c r="O41" s="94">
        <v>8.3151690725934237</v>
      </c>
      <c r="P41" s="93">
        <v>7.6631690725934236</v>
      </c>
      <c r="Q41" s="93">
        <v>4.9848738738074729</v>
      </c>
      <c r="R41" s="74" t="s">
        <v>1592</v>
      </c>
    </row>
    <row r="42" spans="1:18" x14ac:dyDescent="0.25">
      <c r="A42" s="74" t="s">
        <v>110</v>
      </c>
      <c r="B42" s="74" t="s">
        <v>111</v>
      </c>
      <c r="C42" s="74">
        <v>0</v>
      </c>
      <c r="D42" s="93">
        <v>0.36074652777777783</v>
      </c>
      <c r="E42" s="93">
        <v>4.8053657407407409</v>
      </c>
      <c r="F42" s="93">
        <v>2.4354200000000001</v>
      </c>
      <c r="G42" s="93">
        <v>0.40329614695340504</v>
      </c>
      <c r="H42" s="93">
        <v>403.29614695340507</v>
      </c>
      <c r="I42" s="93">
        <v>72.006884175074006</v>
      </c>
      <c r="J42" s="93">
        <v>125</v>
      </c>
      <c r="K42" s="93">
        <v>22.318240801155401</v>
      </c>
      <c r="L42" s="93">
        <v>49.688643373918609</v>
      </c>
      <c r="M42" s="94">
        <v>0.36074652777777783</v>
      </c>
      <c r="N42" s="93">
        <v>2.3557465277777778</v>
      </c>
      <c r="O42" s="94">
        <v>71.646137647296229</v>
      </c>
      <c r="P42" s="93">
        <v>69.290391119518446</v>
      </c>
      <c r="Q42" s="93">
        <v>46.972150318363049</v>
      </c>
      <c r="R42" s="74" t="s">
        <v>1592</v>
      </c>
    </row>
    <row r="43" spans="1:18" x14ac:dyDescent="0.25">
      <c r="A43" s="74" t="s">
        <v>106</v>
      </c>
      <c r="B43" s="74" t="s">
        <v>107</v>
      </c>
      <c r="C43" s="74">
        <v>3.5000000000000003E-2</v>
      </c>
      <c r="D43" s="93">
        <v>0.56611979166666671</v>
      </c>
      <c r="E43" s="93">
        <v>5.3714855324074078</v>
      </c>
      <c r="F43" s="93">
        <v>2.4354200000000001</v>
      </c>
      <c r="G43" s="93">
        <v>0.40329614695340504</v>
      </c>
      <c r="H43" s="93">
        <v>403.29614695340507</v>
      </c>
      <c r="I43" s="93">
        <v>72.006884175074006</v>
      </c>
      <c r="J43" s="93">
        <v>125</v>
      </c>
      <c r="K43" s="93">
        <v>22.318240801155401</v>
      </c>
      <c r="L43" s="93">
        <v>49.688643373918609</v>
      </c>
      <c r="M43" s="94">
        <v>3.5000000000000003E-2</v>
      </c>
      <c r="N43" s="93">
        <v>2.390746527777778</v>
      </c>
      <c r="O43" s="94">
        <v>71.97188417507401</v>
      </c>
      <c r="P43" s="93">
        <v>69.581137647296231</v>
      </c>
      <c r="Q43" s="93">
        <v>47.262896846140833</v>
      </c>
      <c r="R43" s="74" t="s">
        <v>1592</v>
      </c>
    </row>
    <row r="44" spans="1:18" x14ac:dyDescent="0.25">
      <c r="A44" s="74" t="s">
        <v>88</v>
      </c>
      <c r="B44" s="74" t="s">
        <v>89</v>
      </c>
      <c r="C44" s="74">
        <v>0.38800000000000001</v>
      </c>
      <c r="D44" s="93">
        <v>1.0405405092592592</v>
      </c>
      <c r="E44" s="93">
        <v>2.5405405092592592</v>
      </c>
      <c r="F44" s="93">
        <v>1.38408</v>
      </c>
      <c r="G44" s="93">
        <v>0.40329614695340504</v>
      </c>
      <c r="H44" s="93">
        <v>403.29614695340507</v>
      </c>
      <c r="I44" s="93">
        <v>40.92242333931577</v>
      </c>
      <c r="J44" s="93">
        <v>125</v>
      </c>
      <c r="K44" s="93">
        <v>12.683738627449543</v>
      </c>
      <c r="L44" s="93">
        <v>28.238684711866227</v>
      </c>
      <c r="M44" s="94">
        <v>0.38800000000000001</v>
      </c>
      <c r="N44" s="93">
        <v>1.8879999999999999</v>
      </c>
      <c r="O44" s="94">
        <v>40.534423339315772</v>
      </c>
      <c r="P44" s="93">
        <v>38.646423339315774</v>
      </c>
      <c r="Q44" s="93">
        <v>25.962684711866231</v>
      </c>
      <c r="R44" s="74" t="s">
        <v>1592</v>
      </c>
    </row>
    <row r="45" spans="1:18" x14ac:dyDescent="0.25">
      <c r="A45" s="74" t="s">
        <v>118</v>
      </c>
      <c r="B45" s="74" t="s">
        <v>119</v>
      </c>
      <c r="C45" s="74">
        <v>0</v>
      </c>
      <c r="D45" s="93">
        <v>0.21388888888888891</v>
      </c>
      <c r="E45" s="93">
        <v>5.9461209490740741</v>
      </c>
      <c r="F45" s="93">
        <v>3.2897099999999999</v>
      </c>
      <c r="G45" s="93">
        <v>0.40329614695340504</v>
      </c>
      <c r="H45" s="93">
        <v>403.29614695340507</v>
      </c>
      <c r="I45" s="93">
        <v>97.265263050965601</v>
      </c>
      <c r="J45" s="93">
        <v>125</v>
      </c>
      <c r="K45" s="93">
        <v>30.146972573916994</v>
      </c>
      <c r="L45" s="93">
        <v>67.118290477048603</v>
      </c>
      <c r="M45" s="94">
        <v>0.21388888888888891</v>
      </c>
      <c r="N45" s="93">
        <v>2.9653819444444447</v>
      </c>
      <c r="O45" s="94">
        <v>97.051374162076712</v>
      </c>
      <c r="P45" s="93">
        <v>94.085992217632267</v>
      </c>
      <c r="Q45" s="93">
        <v>63.93901964371527</v>
      </c>
      <c r="R45" s="74" t="s">
        <v>1592</v>
      </c>
    </row>
    <row r="46" spans="1:18" x14ac:dyDescent="0.25">
      <c r="A46" s="74" t="s">
        <v>127</v>
      </c>
      <c r="B46" s="74" t="s">
        <v>128</v>
      </c>
      <c r="C46" s="74">
        <v>0.312</v>
      </c>
      <c r="D46" s="93">
        <v>0.42794097222222227</v>
      </c>
      <c r="E46" s="93">
        <v>7.5695324074074071</v>
      </c>
      <c r="F46" s="93">
        <v>14.8428</v>
      </c>
      <c r="G46" s="93">
        <v>0.40329614695340504</v>
      </c>
      <c r="H46" s="93">
        <v>403.29614695340507</v>
      </c>
      <c r="I46" s="93">
        <v>438.84988233396632</v>
      </c>
      <c r="J46" s="93">
        <v>125</v>
      </c>
      <c r="K46" s="93">
        <v>136.01973563631299</v>
      </c>
      <c r="L46" s="93">
        <v>302.83014669765333</v>
      </c>
      <c r="M46" s="94">
        <v>0.312</v>
      </c>
      <c r="N46" s="93">
        <v>5.1220902777777777</v>
      </c>
      <c r="O46" s="94">
        <v>438.53788233396631</v>
      </c>
      <c r="P46" s="93">
        <v>433.41579205618854</v>
      </c>
      <c r="Q46" s="93">
        <v>297.39605641987555</v>
      </c>
      <c r="R46" s="74" t="s">
        <v>1592</v>
      </c>
    </row>
    <row r="47" spans="1:18" x14ac:dyDescent="0.25">
      <c r="A47" s="74" t="s">
        <v>127</v>
      </c>
      <c r="B47" s="74" t="s">
        <v>128</v>
      </c>
      <c r="C47" s="74">
        <v>0.312</v>
      </c>
      <c r="D47" s="93">
        <v>0.32901562500000003</v>
      </c>
      <c r="E47" s="93">
        <v>7.8985480324074073</v>
      </c>
      <c r="F47" s="93">
        <v>14.8428</v>
      </c>
      <c r="G47" s="93">
        <v>0.40329614695340504</v>
      </c>
      <c r="H47" s="93">
        <v>403.29614695340507</v>
      </c>
      <c r="I47" s="93">
        <v>438.84988233396632</v>
      </c>
      <c r="J47" s="93">
        <v>125</v>
      </c>
      <c r="K47" s="93">
        <v>136.01973563631299</v>
      </c>
      <c r="L47" s="93">
        <v>302.83014669765333</v>
      </c>
      <c r="M47" s="94">
        <v>0.312</v>
      </c>
      <c r="N47" s="93">
        <v>5.434090277777778</v>
      </c>
      <c r="O47" s="94">
        <v>438.53788233396631</v>
      </c>
      <c r="P47" s="93">
        <v>433.10379205618852</v>
      </c>
      <c r="Q47" s="93">
        <v>297.08405641987554</v>
      </c>
      <c r="R47" s="74" t="s">
        <v>1592</v>
      </c>
    </row>
    <row r="48" spans="1:18" x14ac:dyDescent="0.25">
      <c r="A48" s="74" t="s">
        <v>68</v>
      </c>
      <c r="B48" s="74" t="s">
        <v>69</v>
      </c>
      <c r="C48" s="74">
        <v>0.32</v>
      </c>
      <c r="D48" s="93">
        <v>0.73260416666666672</v>
      </c>
      <c r="E48" s="93">
        <v>0.73260416666666672</v>
      </c>
      <c r="F48" s="93">
        <v>1.1771199999999999</v>
      </c>
      <c r="G48" s="93">
        <v>0.40329614695340504</v>
      </c>
      <c r="H48" s="93">
        <v>403.29614695340507</v>
      </c>
      <c r="I48" s="93">
        <v>34.803337206791063</v>
      </c>
      <c r="J48" s="93">
        <v>125</v>
      </c>
      <c r="K48" s="93">
        <v>10.787152775232217</v>
      </c>
      <c r="L48" s="93">
        <v>24.016184431558848</v>
      </c>
      <c r="M48" s="94">
        <v>0.32</v>
      </c>
      <c r="N48" s="93">
        <v>0.32</v>
      </c>
      <c r="O48" s="94">
        <v>34.483337206791063</v>
      </c>
      <c r="P48" s="93">
        <v>34.163337206791063</v>
      </c>
      <c r="Q48" s="93">
        <v>23.376184431558848</v>
      </c>
      <c r="R48" s="74" t="s">
        <v>1592</v>
      </c>
    </row>
    <row r="49" spans="1:18" x14ac:dyDescent="0.25">
      <c r="A49" s="74" t="s">
        <v>110</v>
      </c>
      <c r="B49" s="74" t="s">
        <v>115</v>
      </c>
      <c r="C49" s="74">
        <v>0</v>
      </c>
      <c r="D49" s="93">
        <v>0.36074652777777783</v>
      </c>
      <c r="E49" s="93">
        <v>5.7322320601851855</v>
      </c>
      <c r="F49" s="93">
        <v>2.4354200000000001</v>
      </c>
      <c r="G49" s="93">
        <v>0.40329614695340504</v>
      </c>
      <c r="H49" s="93">
        <v>403.29614695340507</v>
      </c>
      <c r="I49" s="93">
        <v>72.006884175074006</v>
      </c>
      <c r="J49" s="93">
        <v>125</v>
      </c>
      <c r="K49" s="93">
        <v>22.318240801155401</v>
      </c>
      <c r="L49" s="93">
        <v>49.688643373918609</v>
      </c>
      <c r="M49" s="94">
        <v>0.36074652777777783</v>
      </c>
      <c r="N49" s="93">
        <v>2.7514930555555557</v>
      </c>
      <c r="O49" s="94">
        <v>71.646137647296229</v>
      </c>
      <c r="P49" s="93">
        <v>68.894644591740672</v>
      </c>
      <c r="Q49" s="93">
        <v>46.576403790585275</v>
      </c>
      <c r="R49" s="74" t="s">
        <v>1592</v>
      </c>
    </row>
    <row r="50" spans="1:18" x14ac:dyDescent="0.25">
      <c r="A50" s="74" t="s">
        <v>122</v>
      </c>
      <c r="B50" s="74" t="s">
        <v>123</v>
      </c>
      <c r="C50" s="74">
        <v>0</v>
      </c>
      <c r="D50" s="93">
        <v>0.30537326388888891</v>
      </c>
      <c r="E50" s="93">
        <v>8.2039212962962971</v>
      </c>
      <c r="F50" s="93">
        <v>14.8428</v>
      </c>
      <c r="G50" s="93">
        <v>0.40329614695340504</v>
      </c>
      <c r="H50" s="93">
        <v>403.29614695340507</v>
      </c>
      <c r="I50" s="93">
        <v>438.84988233396632</v>
      </c>
      <c r="J50" s="93">
        <v>125</v>
      </c>
      <c r="K50" s="93">
        <v>136.01973563631299</v>
      </c>
      <c r="L50" s="93">
        <v>302.83014669765333</v>
      </c>
      <c r="M50" s="94">
        <v>0.30537326388888891</v>
      </c>
      <c r="N50" s="93">
        <v>5.7394635416666668</v>
      </c>
      <c r="O50" s="94">
        <v>438.54450907007742</v>
      </c>
      <c r="P50" s="93">
        <v>432.80504552841074</v>
      </c>
      <c r="Q50" s="93">
        <v>296.78530989209776</v>
      </c>
      <c r="R50" s="74" t="s">
        <v>1592</v>
      </c>
    </row>
    <row r="51" spans="1:18" x14ac:dyDescent="0.25">
      <c r="A51" s="74" t="s">
        <v>79</v>
      </c>
      <c r="B51" s="74" t="s">
        <v>80</v>
      </c>
      <c r="C51" s="74">
        <v>0.32600000000000001</v>
      </c>
      <c r="D51" s="93">
        <v>0.50859722222222226</v>
      </c>
      <c r="E51" s="93">
        <v>0.50859722222222226</v>
      </c>
      <c r="F51" s="93">
        <v>0.29226200000000002</v>
      </c>
      <c r="G51" s="93">
        <v>0.40329614695340504</v>
      </c>
      <c r="H51" s="93">
        <v>403.29614695340507</v>
      </c>
      <c r="I51" s="93">
        <v>8.6411690725934243</v>
      </c>
      <c r="J51" s="93">
        <v>125</v>
      </c>
      <c r="K51" s="93">
        <v>2.6782951987859507</v>
      </c>
      <c r="L51" s="93">
        <v>5.9628738738074736</v>
      </c>
      <c r="M51" s="94">
        <v>0.32600000000000001</v>
      </c>
      <c r="N51" s="93">
        <v>0.32600000000000001</v>
      </c>
      <c r="O51" s="94">
        <v>8.3151690725934237</v>
      </c>
      <c r="P51" s="93">
        <v>7.9891690725934241</v>
      </c>
      <c r="Q51" s="93">
        <v>5.3108738738074734</v>
      </c>
      <c r="R51" s="74" t="s">
        <v>1592</v>
      </c>
    </row>
    <row r="52" spans="1:18" x14ac:dyDescent="0.25">
      <c r="A52" s="74" t="s">
        <v>74</v>
      </c>
      <c r="B52" s="74" t="s">
        <v>75</v>
      </c>
      <c r="C52" s="74">
        <v>0.16800000000000001</v>
      </c>
      <c r="D52" s="93">
        <v>0.64702199074074074</v>
      </c>
      <c r="E52" s="93">
        <v>2.3663657407407408</v>
      </c>
      <c r="F52" s="94">
        <v>1.46356</v>
      </c>
      <c r="G52" s="93">
        <v>0.40329614695340504</v>
      </c>
      <c r="H52" s="93">
        <v>403.29614695340507</v>
      </c>
      <c r="I52" s="93">
        <v>43.272370023762349</v>
      </c>
      <c r="J52" s="93">
        <v>125</v>
      </c>
      <c r="K52" s="93">
        <v>13.412095041897906</v>
      </c>
      <c r="L52" s="93">
        <v>29.860274981864443</v>
      </c>
      <c r="M52" s="94">
        <v>0.16800000000000001</v>
      </c>
      <c r="N52" s="94">
        <v>0.82000000000000006</v>
      </c>
      <c r="O52" s="94">
        <v>43.10437002376235</v>
      </c>
      <c r="P52" s="93">
        <v>42.284370023762349</v>
      </c>
      <c r="Q52" s="93">
        <v>28.872274981864443</v>
      </c>
      <c r="R52" s="74" t="s">
        <v>1592</v>
      </c>
    </row>
    <row r="53" spans="1:18" x14ac:dyDescent="0.25">
      <c r="A53" s="74" t="s">
        <v>133</v>
      </c>
      <c r="B53" s="74" t="s">
        <v>134</v>
      </c>
      <c r="C53" s="74">
        <v>1.7999999999999999E-2</v>
      </c>
      <c r="D53" s="93">
        <v>0.32364236111111117</v>
      </c>
      <c r="E53" s="93">
        <v>6.2697633101851853</v>
      </c>
      <c r="F53" s="94">
        <v>4.1185799999999997</v>
      </c>
      <c r="G53" s="93">
        <v>0.40329614695340504</v>
      </c>
      <c r="H53" s="93">
        <v>403.29614695340507</v>
      </c>
      <c r="I53" s="93">
        <v>121.77206109245067</v>
      </c>
      <c r="J53" s="93">
        <v>125</v>
      </c>
      <c r="K53" s="93">
        <v>37.742754924745057</v>
      </c>
      <c r="L53" s="93">
        <v>84.029306167705613</v>
      </c>
      <c r="M53" s="94">
        <v>1.7999999999999999E-2</v>
      </c>
      <c r="N53" s="94">
        <v>2.9833819444444445</v>
      </c>
      <c r="O53" s="94">
        <v>121.75406109245067</v>
      </c>
      <c r="P53" s="93">
        <v>118.77067914800622</v>
      </c>
      <c r="Q53" s="93">
        <v>81.027924223261167</v>
      </c>
      <c r="R53" s="74" t="s">
        <v>1592</v>
      </c>
    </row>
    <row r="54" spans="1:18" x14ac:dyDescent="0.25">
      <c r="A54" s="74" t="s">
        <v>93</v>
      </c>
      <c r="B54" s="74" t="s">
        <v>94</v>
      </c>
      <c r="C54" s="74">
        <v>3.3000000000000002E-2</v>
      </c>
      <c r="D54" s="93">
        <v>0.31343981481481487</v>
      </c>
      <c r="E54" s="93">
        <v>2.8539803240740742</v>
      </c>
      <c r="F54" s="94">
        <v>1.95841</v>
      </c>
      <c r="G54" s="93">
        <v>0.40329614695340504</v>
      </c>
      <c r="H54" s="93">
        <v>403.29614695340507</v>
      </c>
      <c r="I54" s="93">
        <v>57.903360421326362</v>
      </c>
      <c r="J54" s="93">
        <v>125</v>
      </c>
      <c r="K54" s="93">
        <v>17.946910991693731</v>
      </c>
      <c r="L54" s="93">
        <v>39.956449429632627</v>
      </c>
      <c r="M54" s="94">
        <v>3.3000000000000002E-2</v>
      </c>
      <c r="N54" s="94">
        <v>1.9209999999999998</v>
      </c>
      <c r="O54" s="94">
        <v>57.87036042132636</v>
      </c>
      <c r="P54" s="93">
        <v>55.949360421326361</v>
      </c>
      <c r="Q54" s="93">
        <v>38.002449429632634</v>
      </c>
      <c r="R54" s="74" t="s">
        <v>1592</v>
      </c>
    </row>
    <row r="55" spans="1:18" x14ac:dyDescent="0.25">
      <c r="A55" s="74" t="s">
        <v>97</v>
      </c>
      <c r="B55" s="74" t="s">
        <v>98</v>
      </c>
      <c r="C55" s="74">
        <v>3.4000000000000002E-2</v>
      </c>
      <c r="D55" s="93">
        <v>0.87344444444444436</v>
      </c>
      <c r="E55" s="93">
        <v>3.7274247685185187</v>
      </c>
      <c r="F55" s="94">
        <v>1.95841</v>
      </c>
      <c r="G55" s="93">
        <v>0.40329614695340504</v>
      </c>
      <c r="H55" s="93">
        <v>403.29614695340507</v>
      </c>
      <c r="I55" s="93">
        <v>57.903360421326362</v>
      </c>
      <c r="J55" s="93">
        <v>125</v>
      </c>
      <c r="K55" s="93">
        <v>17.946910991693731</v>
      </c>
      <c r="L55" s="93">
        <v>39.956449429632627</v>
      </c>
      <c r="M55" s="94">
        <v>3.4000000000000002E-2</v>
      </c>
      <c r="N55" s="94">
        <v>1.9549999999999998</v>
      </c>
      <c r="O55" s="94">
        <v>57.869360421326363</v>
      </c>
      <c r="P55" s="93">
        <v>55.914360421326364</v>
      </c>
      <c r="Q55" s="93">
        <v>37.967449429632637</v>
      </c>
      <c r="R55" s="74" t="s">
        <v>1592</v>
      </c>
    </row>
    <row r="56" spans="1:18" x14ac:dyDescent="0.25">
      <c r="A56" s="74" t="s">
        <v>100</v>
      </c>
      <c r="B56" s="74" t="s">
        <v>101</v>
      </c>
      <c r="C56" s="74">
        <v>0.02</v>
      </c>
      <c r="D56" s="93">
        <v>0.51074652777777774</v>
      </c>
      <c r="E56" s="93">
        <v>4.2381712962962963</v>
      </c>
      <c r="F56" s="94">
        <v>1.95841</v>
      </c>
      <c r="G56" s="93">
        <v>0.40329614695340504</v>
      </c>
      <c r="H56" s="93">
        <v>403.29614695340507</v>
      </c>
      <c r="I56" s="93">
        <v>57.903360421326362</v>
      </c>
      <c r="J56" s="93">
        <v>125</v>
      </c>
      <c r="K56" s="93">
        <v>17.946910991693731</v>
      </c>
      <c r="L56" s="93">
        <v>39.956449429632627</v>
      </c>
      <c r="M56" s="94">
        <v>0.02</v>
      </c>
      <c r="N56" s="94">
        <v>1.9749999999999999</v>
      </c>
      <c r="O56" s="94">
        <v>57.883360421326358</v>
      </c>
      <c r="P56" s="93">
        <v>55.908360421326357</v>
      </c>
      <c r="Q56" s="93">
        <v>37.961449429632623</v>
      </c>
      <c r="R56" s="74" t="s">
        <v>1592</v>
      </c>
    </row>
    <row r="57" spans="1:18" x14ac:dyDescent="0.25">
      <c r="A57" s="74" t="s">
        <v>103</v>
      </c>
      <c r="B57" s="74" t="s">
        <v>104</v>
      </c>
      <c r="C57" s="74">
        <v>0.02</v>
      </c>
      <c r="D57" s="93">
        <v>0.20644791666666668</v>
      </c>
      <c r="E57" s="93">
        <v>4.4446192129629631</v>
      </c>
      <c r="F57" s="94">
        <v>1.95841</v>
      </c>
      <c r="G57" s="93">
        <v>0.40329614695340504</v>
      </c>
      <c r="H57" s="93">
        <v>403.29614695340507</v>
      </c>
      <c r="I57" s="93">
        <v>57.903360421326362</v>
      </c>
      <c r="J57" s="93">
        <v>125</v>
      </c>
      <c r="K57" s="93">
        <v>17.946910991693731</v>
      </c>
      <c r="L57" s="93">
        <v>39.956449429632627</v>
      </c>
      <c r="M57" s="94">
        <v>0.02</v>
      </c>
      <c r="N57" s="94">
        <v>1.9949999999999999</v>
      </c>
      <c r="O57" s="94">
        <v>57.883360421326358</v>
      </c>
      <c r="P57" s="93">
        <v>55.888360421326361</v>
      </c>
      <c r="Q57" s="93">
        <v>37.941449429632627</v>
      </c>
      <c r="R57" s="74" t="s">
        <v>1592</v>
      </c>
    </row>
    <row r="58" spans="1:18" x14ac:dyDescent="0.25">
      <c r="A58" s="74" t="s">
        <v>61</v>
      </c>
      <c r="B58" s="74" t="s">
        <v>62</v>
      </c>
      <c r="C58" s="74">
        <v>0.13</v>
      </c>
      <c r="D58" s="93">
        <v>0.52901562499999999</v>
      </c>
      <c r="E58" s="93">
        <v>2.7591059027777778</v>
      </c>
      <c r="F58" s="94">
        <v>3.04359</v>
      </c>
      <c r="G58" s="93">
        <v>0.40329614695340504</v>
      </c>
      <c r="H58" s="93">
        <v>403.29614695340507</v>
      </c>
      <c r="I58" s="93">
        <v>89.988352155444844</v>
      </c>
      <c r="J58" s="93">
        <v>125</v>
      </c>
      <c r="K58" s="93">
        <v>27.891523646840614</v>
      </c>
      <c r="L58" s="93">
        <v>62.096828508604233</v>
      </c>
      <c r="M58" s="94">
        <v>0.13</v>
      </c>
      <c r="N58" s="94">
        <v>2.3600902777777777</v>
      </c>
      <c r="O58" s="94">
        <v>89.858352155444848</v>
      </c>
      <c r="P58" s="93">
        <v>87.498261877667076</v>
      </c>
      <c r="Q58" s="93">
        <v>59.606738230826465</v>
      </c>
      <c r="R58" s="74" t="s">
        <v>1592</v>
      </c>
    </row>
    <row r="59" spans="1:18" x14ac:dyDescent="0.25">
      <c r="A59" s="74" t="s">
        <v>61</v>
      </c>
      <c r="B59" s="74" t="s">
        <v>65</v>
      </c>
      <c r="C59" s="74">
        <v>0.13</v>
      </c>
      <c r="D59" s="93">
        <v>0.51611979166666666</v>
      </c>
      <c r="E59" s="93">
        <v>3.2752256944444444</v>
      </c>
      <c r="F59" s="94">
        <v>3.04359</v>
      </c>
      <c r="G59" s="93">
        <v>0.40329614695340504</v>
      </c>
      <c r="H59" s="93">
        <v>403.29614695340507</v>
      </c>
      <c r="I59" s="93">
        <v>89.988352155444844</v>
      </c>
      <c r="J59" s="93">
        <v>125</v>
      </c>
      <c r="K59" s="93">
        <v>27.891523646840614</v>
      </c>
      <c r="L59" s="93">
        <v>62.096828508604233</v>
      </c>
      <c r="M59" s="94">
        <v>0.13</v>
      </c>
      <c r="N59" s="94">
        <v>2.4900902777777776</v>
      </c>
      <c r="O59" s="94">
        <v>89.858352155444848</v>
      </c>
      <c r="P59" s="93">
        <v>87.368261877667067</v>
      </c>
      <c r="Q59" s="93">
        <v>59.476738230826456</v>
      </c>
      <c r="R59" s="74" t="s">
        <v>1592</v>
      </c>
    </row>
    <row r="60" spans="1:18" x14ac:dyDescent="0.25">
      <c r="A60" s="74" t="s">
        <v>48</v>
      </c>
      <c r="B60" s="74" t="s">
        <v>49</v>
      </c>
      <c r="C60" s="74">
        <v>0</v>
      </c>
      <c r="D60" s="93">
        <v>0.7300902777777778</v>
      </c>
      <c r="E60" s="93">
        <v>0.7300902777777778</v>
      </c>
      <c r="F60" s="94">
        <v>0.37818600000000002</v>
      </c>
      <c r="G60" s="93">
        <v>0.40329614695340504</v>
      </c>
      <c r="H60" s="93">
        <v>403.29614695340507</v>
      </c>
      <c r="I60" s="93">
        <v>11.181642385557536</v>
      </c>
      <c r="J60" s="93">
        <v>125</v>
      </c>
      <c r="K60" s="93">
        <v>3.4657045666151038</v>
      </c>
      <c r="L60" s="93">
        <v>7.7159378189424324</v>
      </c>
      <c r="M60" s="94">
        <v>0.7300902777777778</v>
      </c>
      <c r="N60" s="94">
        <v>0.7300902777777778</v>
      </c>
      <c r="O60" s="94">
        <v>10.451552107779758</v>
      </c>
      <c r="P60" s="93">
        <v>9.7214618300019797</v>
      </c>
      <c r="Q60" s="93">
        <v>6.2557572633868759</v>
      </c>
      <c r="R60" s="74" t="s">
        <v>1592</v>
      </c>
    </row>
    <row r="61" spans="1:18" x14ac:dyDescent="0.25">
      <c r="A61" s="74" t="s">
        <v>85</v>
      </c>
      <c r="B61" s="74"/>
      <c r="C61" s="74">
        <v>0</v>
      </c>
      <c r="D61" s="93">
        <v>1.5</v>
      </c>
      <c r="E61" s="93">
        <v>1.5</v>
      </c>
      <c r="F61" s="94">
        <v>1.7673700000000001</v>
      </c>
      <c r="G61" s="93">
        <v>0.40329614695340504</v>
      </c>
      <c r="H61" s="93">
        <v>403.29614695340507</v>
      </c>
      <c r="I61" s="93">
        <v>52.254973222072799</v>
      </c>
      <c r="J61" s="93">
        <v>125</v>
      </c>
      <c r="K61" s="93">
        <v>16.196216358877738</v>
      </c>
      <c r="L61" s="93">
        <v>36.058756863195057</v>
      </c>
      <c r="M61" s="94">
        <v>1.5</v>
      </c>
      <c r="N61" s="94">
        <v>1.5</v>
      </c>
      <c r="O61" s="94">
        <v>50.754973222072799</v>
      </c>
      <c r="P61" s="93">
        <v>49.254973222072799</v>
      </c>
      <c r="Q61" s="93">
        <v>33.058756863195057</v>
      </c>
      <c r="R61" s="74" t="s">
        <v>1592</v>
      </c>
    </row>
    <row r="62" spans="1:18" x14ac:dyDescent="0.25">
      <c r="A62" s="74" t="s">
        <v>59</v>
      </c>
      <c r="B62" s="74"/>
      <c r="C62" s="74">
        <v>0</v>
      </c>
      <c r="D62" s="93">
        <v>1.5</v>
      </c>
      <c r="E62" s="93">
        <v>1.5</v>
      </c>
      <c r="F62" s="94">
        <v>1.02458</v>
      </c>
      <c r="G62" s="93">
        <v>0.40329614695340504</v>
      </c>
      <c r="H62" s="93">
        <v>403.29614695340507</v>
      </c>
      <c r="I62" s="93">
        <v>30.293260870033635</v>
      </c>
      <c r="J62" s="93">
        <v>125</v>
      </c>
      <c r="K62" s="93">
        <v>9.3892729632046219</v>
      </c>
      <c r="L62" s="93">
        <v>20.903987906829013</v>
      </c>
      <c r="M62" s="94">
        <v>1.5</v>
      </c>
      <c r="N62" s="94">
        <v>1.5</v>
      </c>
      <c r="O62" s="94">
        <v>28.793260870033635</v>
      </c>
      <c r="P62" s="93">
        <v>27.293260870033635</v>
      </c>
      <c r="Q62" s="93">
        <v>17.903987906829013</v>
      </c>
      <c r="R62" s="74" t="s">
        <v>1592</v>
      </c>
    </row>
    <row r="63" spans="1:18" x14ac:dyDescent="0.25">
      <c r="A63" s="74" t="s">
        <v>67</v>
      </c>
      <c r="B63" s="74"/>
      <c r="C63" s="74">
        <v>0</v>
      </c>
      <c r="D63" s="93">
        <v>1.5</v>
      </c>
      <c r="E63" s="93">
        <v>4.775225694444444</v>
      </c>
      <c r="F63" s="94">
        <v>3.9676800000000001</v>
      </c>
      <c r="G63" s="93">
        <v>0.40329614695340504</v>
      </c>
      <c r="H63" s="93">
        <v>403.29614695340507</v>
      </c>
      <c r="I63" s="93">
        <v>117.310473841784</v>
      </c>
      <c r="J63" s="93">
        <v>125</v>
      </c>
      <c r="K63" s="93">
        <v>36.359904107680919</v>
      </c>
      <c r="L63" s="93">
        <v>80.950569734103084</v>
      </c>
      <c r="M63" s="94">
        <v>1.5</v>
      </c>
      <c r="N63" s="94">
        <v>3.9900902777777776</v>
      </c>
      <c r="O63" s="94">
        <v>115.810473841784</v>
      </c>
      <c r="P63" s="93">
        <v>111.82038356400622</v>
      </c>
      <c r="Q63" s="93">
        <v>75.460479456325302</v>
      </c>
      <c r="R63" s="74" t="s">
        <v>1592</v>
      </c>
    </row>
    <row r="64" spans="1:18" ht="51" x14ac:dyDescent="0.25">
      <c r="A64" s="75" t="s">
        <v>2</v>
      </c>
      <c r="B64" s="75" t="s">
        <v>3</v>
      </c>
      <c r="C64" s="75" t="s">
        <v>137</v>
      </c>
      <c r="D64" s="76" t="s">
        <v>34</v>
      </c>
      <c r="E64" s="76" t="s">
        <v>1589</v>
      </c>
      <c r="F64" s="75" t="s">
        <v>1590</v>
      </c>
      <c r="G64" s="77" t="s">
        <v>36</v>
      </c>
      <c r="H64" s="77" t="s">
        <v>37</v>
      </c>
      <c r="I64" s="75" t="s">
        <v>38</v>
      </c>
      <c r="J64" s="77" t="s">
        <v>39</v>
      </c>
      <c r="K64" s="77" t="s">
        <v>40</v>
      </c>
      <c r="L64" s="77" t="s">
        <v>41</v>
      </c>
      <c r="M64" s="78" t="s">
        <v>44</v>
      </c>
      <c r="N64" s="77" t="s">
        <v>138</v>
      </c>
      <c r="O64" s="77" t="s">
        <v>1587</v>
      </c>
      <c r="P64" s="77" t="s">
        <v>46</v>
      </c>
      <c r="Q64" s="66" t="s">
        <v>1591</v>
      </c>
      <c r="R64" s="77" t="s">
        <v>47</v>
      </c>
    </row>
    <row r="65" spans="1:18" x14ac:dyDescent="0.25">
      <c r="A65" s="79" t="s">
        <v>61</v>
      </c>
      <c r="B65" s="79" t="s">
        <v>247</v>
      </c>
      <c r="C65" s="79">
        <v>0.13</v>
      </c>
      <c r="D65" s="95">
        <v>7.364236111111111E-2</v>
      </c>
      <c r="E65" s="95">
        <v>0.35379513888888886</v>
      </c>
      <c r="F65" s="95">
        <v>3.2946309999999999</v>
      </c>
      <c r="G65" s="95">
        <v>0.27314375256016382</v>
      </c>
      <c r="H65" s="95">
        <v>273.14375256016382</v>
      </c>
      <c r="I65" s="95">
        <v>65.97419958806222</v>
      </c>
      <c r="J65" s="95">
        <v>127.07822580645158</v>
      </c>
      <c r="K65" s="95">
        <v>30.694036213788213</v>
      </c>
      <c r="L65" s="95">
        <v>35.280163374274011</v>
      </c>
      <c r="M65" s="96">
        <v>7.364236111111111E-2</v>
      </c>
      <c r="N65" s="95">
        <v>0.18562847222222223</v>
      </c>
      <c r="O65" s="96">
        <v>65.900557226951108</v>
      </c>
      <c r="P65" s="95">
        <v>65.714928754728888</v>
      </c>
      <c r="Q65" s="95">
        <v>35.020892540940679</v>
      </c>
      <c r="R65" s="79" t="s">
        <v>1592</v>
      </c>
    </row>
    <row r="66" spans="1:18" x14ac:dyDescent="0.25">
      <c r="A66" s="79" t="s">
        <v>253</v>
      </c>
      <c r="B66" s="79" t="s">
        <v>254</v>
      </c>
      <c r="C66" s="79">
        <v>9.6000000000000002E-2</v>
      </c>
      <c r="D66" s="95">
        <v>0.80967187500000004</v>
      </c>
      <c r="E66" s="95">
        <v>1.7113072916666665</v>
      </c>
      <c r="F66" s="95">
        <v>4.8934499999999996</v>
      </c>
      <c r="G66" s="95">
        <v>0.27314375256016382</v>
      </c>
      <c r="H66" s="95">
        <v>273.14375256016382</v>
      </c>
      <c r="I66" s="95">
        <v>97.990168542153299</v>
      </c>
      <c r="J66" s="95">
        <v>127.07822580645158</v>
      </c>
      <c r="K66" s="95">
        <v>45.589242470662704</v>
      </c>
      <c r="L66" s="95">
        <v>52.400926071490595</v>
      </c>
      <c r="M66" s="96">
        <v>9.6000000000000002E-2</v>
      </c>
      <c r="N66" s="95">
        <v>0.81587152777777761</v>
      </c>
      <c r="O66" s="96">
        <v>97.894168542153295</v>
      </c>
      <c r="P66" s="95">
        <v>97.078297014375522</v>
      </c>
      <c r="Q66" s="95">
        <v>51.489054543712818</v>
      </c>
      <c r="R66" s="79" t="s">
        <v>1592</v>
      </c>
    </row>
    <row r="67" spans="1:18" x14ac:dyDescent="0.25">
      <c r="A67" s="79" t="s">
        <v>257</v>
      </c>
      <c r="B67" s="79" t="s">
        <v>258</v>
      </c>
      <c r="C67" s="79">
        <v>0</v>
      </c>
      <c r="D67" s="95">
        <v>0.41182118055555555</v>
      </c>
      <c r="E67" s="95">
        <v>0.76561631944444442</v>
      </c>
      <c r="F67" s="95">
        <v>4.6827769999999997</v>
      </c>
      <c r="G67" s="95">
        <v>0.27314375256016382</v>
      </c>
      <c r="H67" s="95">
        <v>273.14375256016382</v>
      </c>
      <c r="I67" s="95">
        <v>93.771491989356988</v>
      </c>
      <c r="J67" s="95">
        <v>127.07822580645158</v>
      </c>
      <c r="K67" s="95">
        <v>43.626532628113601</v>
      </c>
      <c r="L67" s="95">
        <v>50.144959361243387</v>
      </c>
      <c r="M67" s="96">
        <v>0.41182118055555555</v>
      </c>
      <c r="N67" s="95">
        <v>0.59744965277777773</v>
      </c>
      <c r="O67" s="96">
        <v>93.35967080880144</v>
      </c>
      <c r="P67" s="95">
        <v>92.762221156023656</v>
      </c>
      <c r="Q67" s="95">
        <v>49.135688527910055</v>
      </c>
      <c r="R67" s="79" t="s">
        <v>1592</v>
      </c>
    </row>
    <row r="68" spans="1:18" x14ac:dyDescent="0.25">
      <c r="A68" s="79" t="s">
        <v>244</v>
      </c>
      <c r="B68" s="79" t="s">
        <v>245</v>
      </c>
      <c r="C68" s="79">
        <v>6.9000000000000006E-2</v>
      </c>
      <c r="D68" s="95">
        <v>0.23716666666666666</v>
      </c>
      <c r="E68" s="95">
        <v>0.23716666666666666</v>
      </c>
      <c r="F68" s="95">
        <v>0.593275</v>
      </c>
      <c r="G68" s="95">
        <v>0.27314375256016382</v>
      </c>
      <c r="H68" s="95">
        <v>273.14375256016382</v>
      </c>
      <c r="I68" s="95">
        <v>11.880190303741941</v>
      </c>
      <c r="J68" s="95">
        <v>127.07822580645158</v>
      </c>
      <c r="K68" s="95">
        <v>5.5271756790776276</v>
      </c>
      <c r="L68" s="95">
        <v>6.3530146246643131</v>
      </c>
      <c r="M68" s="96">
        <v>6.9000000000000006E-2</v>
      </c>
      <c r="N68" s="95">
        <v>6.9000000000000006E-2</v>
      </c>
      <c r="O68" s="96">
        <v>11.81119030374194</v>
      </c>
      <c r="P68" s="95">
        <v>11.742190303741939</v>
      </c>
      <c r="Q68" s="95">
        <v>6.2150146246643114</v>
      </c>
      <c r="R68" s="79" t="s">
        <v>1592</v>
      </c>
    </row>
    <row r="69" spans="1:18" x14ac:dyDescent="0.25">
      <c r="A69" s="79" t="s">
        <v>260</v>
      </c>
      <c r="B69" s="79" t="s">
        <v>261</v>
      </c>
      <c r="C69" s="79">
        <v>9.5000000000000001E-2</v>
      </c>
      <c r="D69" s="95">
        <v>0.10859722222222223</v>
      </c>
      <c r="E69" s="95">
        <v>0.87421354166666665</v>
      </c>
      <c r="F69" s="95">
        <v>4.6827769999999997</v>
      </c>
      <c r="G69" s="95">
        <v>0.27314375256016382</v>
      </c>
      <c r="H69" s="95">
        <v>273.14375256016382</v>
      </c>
      <c r="I69" s="95">
        <v>93.771491989356988</v>
      </c>
      <c r="J69" s="95">
        <v>127.07822580645158</v>
      </c>
      <c r="K69" s="95">
        <v>43.626532628113601</v>
      </c>
      <c r="L69" s="95">
        <v>50.144959361243387</v>
      </c>
      <c r="M69" s="96">
        <v>9.5000000000000001E-2</v>
      </c>
      <c r="N69" s="95">
        <v>0.6924496527777777</v>
      </c>
      <c r="O69" s="96">
        <v>93.67649198935699</v>
      </c>
      <c r="P69" s="95">
        <v>92.984042336579208</v>
      </c>
      <c r="Q69" s="95">
        <v>49.357509708465606</v>
      </c>
      <c r="R69" s="79" t="s">
        <v>1592</v>
      </c>
    </row>
    <row r="70" spans="1:18" x14ac:dyDescent="0.25">
      <c r="A70" s="79" t="s">
        <v>263</v>
      </c>
      <c r="B70" s="79" t="s">
        <v>264</v>
      </c>
      <c r="C70" s="79">
        <v>1.7999999999999999E-2</v>
      </c>
      <c r="D70" s="95">
        <v>1.7194444444444443E-2</v>
      </c>
      <c r="E70" s="95">
        <v>0.89140798611111105</v>
      </c>
      <c r="F70" s="95">
        <v>4.6827769999999997</v>
      </c>
      <c r="G70" s="95">
        <v>0.27314375256016382</v>
      </c>
      <c r="H70" s="95">
        <v>273.14375256016382</v>
      </c>
      <c r="I70" s="95">
        <v>93.771491989356988</v>
      </c>
      <c r="J70" s="95">
        <v>127.07822580645158</v>
      </c>
      <c r="K70" s="95">
        <v>43.626532628113601</v>
      </c>
      <c r="L70" s="95">
        <v>50.144959361243387</v>
      </c>
      <c r="M70" s="96">
        <v>1.7194444444444443E-2</v>
      </c>
      <c r="N70" s="95">
        <v>0.7096440972222221</v>
      </c>
      <c r="O70" s="96">
        <v>93.754297544912546</v>
      </c>
      <c r="P70" s="95">
        <v>93.044653447690322</v>
      </c>
      <c r="Q70" s="95">
        <v>49.418120819576721</v>
      </c>
      <c r="R70" s="79" t="s">
        <v>1592</v>
      </c>
    </row>
    <row r="71" spans="1:18" x14ac:dyDescent="0.25">
      <c r="A71" s="79" t="s">
        <v>267</v>
      </c>
      <c r="B71" s="79" t="s">
        <v>268</v>
      </c>
      <c r="C71" s="79">
        <v>0.24299999999999999</v>
      </c>
      <c r="D71" s="95">
        <v>1.0227430555555556E-2</v>
      </c>
      <c r="E71" s="95">
        <v>0.90163541666666658</v>
      </c>
      <c r="F71" s="95">
        <v>4.6827769999999997</v>
      </c>
      <c r="G71" s="95">
        <v>0.27314375256016382</v>
      </c>
      <c r="H71" s="95">
        <v>273.14375256016382</v>
      </c>
      <c r="I71" s="95">
        <v>93.771491989356988</v>
      </c>
      <c r="J71" s="95">
        <v>127.07822580645158</v>
      </c>
      <c r="K71" s="95">
        <v>43.626532628113601</v>
      </c>
      <c r="L71" s="95">
        <v>50.144959361243387</v>
      </c>
      <c r="M71" s="96">
        <v>1.0227430555555556E-2</v>
      </c>
      <c r="N71" s="95">
        <v>0.71987152777777763</v>
      </c>
      <c r="O71" s="96">
        <v>93.761264558801429</v>
      </c>
      <c r="P71" s="95">
        <v>93.041393031023645</v>
      </c>
      <c r="Q71" s="95">
        <v>49.414860402910044</v>
      </c>
      <c r="R71" s="79" t="s">
        <v>1592</v>
      </c>
    </row>
    <row r="72" spans="1:18" x14ac:dyDescent="0.25">
      <c r="A72" s="79" t="s">
        <v>251</v>
      </c>
      <c r="B72" s="79"/>
      <c r="C72" s="79">
        <v>0</v>
      </c>
      <c r="D72" s="95">
        <v>4.2986111111111114E-2</v>
      </c>
      <c r="E72" s="95">
        <v>4.2986111111111114E-2</v>
      </c>
      <c r="F72" s="95">
        <v>0.34068999999999999</v>
      </c>
      <c r="G72" s="95">
        <v>0.27314375256016382</v>
      </c>
      <c r="H72" s="95">
        <v>273.14375256016382</v>
      </c>
      <c r="I72" s="95">
        <v>6.8222359522680742</v>
      </c>
      <c r="J72" s="95">
        <v>127.07822580645158</v>
      </c>
      <c r="K72" s="95">
        <v>3.1739976943322357</v>
      </c>
      <c r="L72" s="95">
        <v>3.6482382579358386</v>
      </c>
      <c r="M72" s="96">
        <v>4.2986111111111114E-2</v>
      </c>
      <c r="N72" s="95">
        <v>4.2986111111111114E-2</v>
      </c>
      <c r="O72" s="96">
        <v>6.7792498411569628</v>
      </c>
      <c r="P72" s="95">
        <v>6.7362637300458514</v>
      </c>
      <c r="Q72" s="95">
        <v>3.5622660357136158</v>
      </c>
      <c r="R72" s="79" t="s">
        <v>1592</v>
      </c>
    </row>
    <row r="73" spans="1:18" ht="51" x14ac:dyDescent="0.25">
      <c r="A73" s="75" t="s">
        <v>2</v>
      </c>
      <c r="B73" s="75" t="s">
        <v>3</v>
      </c>
      <c r="C73" s="75" t="s">
        <v>137</v>
      </c>
      <c r="D73" s="76" t="s">
        <v>34</v>
      </c>
      <c r="E73" s="76" t="s">
        <v>1589</v>
      </c>
      <c r="F73" s="75" t="s">
        <v>1590</v>
      </c>
      <c r="G73" s="77" t="s">
        <v>36</v>
      </c>
      <c r="H73" s="77" t="s">
        <v>37</v>
      </c>
      <c r="I73" s="75" t="s">
        <v>38</v>
      </c>
      <c r="J73" s="77" t="s">
        <v>39</v>
      </c>
      <c r="K73" s="77" t="s">
        <v>40</v>
      </c>
      <c r="L73" s="77" t="s">
        <v>41</v>
      </c>
      <c r="M73" s="78" t="s">
        <v>44</v>
      </c>
      <c r="N73" s="77" t="s">
        <v>138</v>
      </c>
      <c r="O73" s="77" t="s">
        <v>1587</v>
      </c>
      <c r="P73" s="77" t="s">
        <v>46</v>
      </c>
      <c r="Q73" s="66" t="s">
        <v>1591</v>
      </c>
      <c r="R73" s="77" t="s">
        <v>47</v>
      </c>
    </row>
    <row r="74" spans="1:18" x14ac:dyDescent="0.25">
      <c r="A74" s="80" t="s">
        <v>154</v>
      </c>
      <c r="B74" s="80" t="s">
        <v>155</v>
      </c>
      <c r="C74" s="80">
        <v>0</v>
      </c>
      <c r="D74" s="89">
        <v>1.0853993055555555</v>
      </c>
      <c r="E74" s="89">
        <v>1.0853993055555555</v>
      </c>
      <c r="F74" s="89">
        <v>1.2201200000000001</v>
      </c>
      <c r="G74" s="89">
        <v>4.9563406298003071E-2</v>
      </c>
      <c r="H74" s="89">
        <v>49.563406298003073</v>
      </c>
      <c r="I74" s="89">
        <v>4.433429124896044</v>
      </c>
      <c r="J74" s="89">
        <v>1.5919354838709681</v>
      </c>
      <c r="K74" s="89">
        <v>0.14239806474789013</v>
      </c>
      <c r="L74" s="89">
        <v>4.2910310601481543</v>
      </c>
      <c r="M74" s="88">
        <v>0.2</v>
      </c>
      <c r="N74" s="89">
        <v>0.2</v>
      </c>
      <c r="O74" s="88">
        <v>4.2334291248960438</v>
      </c>
      <c r="P74" s="89">
        <v>4.0334291248960437</v>
      </c>
      <c r="Q74" s="89">
        <v>3.8910310601481535</v>
      </c>
      <c r="R74" s="80" t="s">
        <v>1528</v>
      </c>
    </row>
    <row r="75" spans="1:18" x14ac:dyDescent="0.25">
      <c r="A75" s="80" t="s">
        <v>333</v>
      </c>
      <c r="B75" s="80" t="s">
        <v>334</v>
      </c>
      <c r="C75" s="80">
        <v>0</v>
      </c>
      <c r="D75" s="89">
        <v>0.20805034722222224</v>
      </c>
      <c r="E75" s="89">
        <v>0.20805034722222224</v>
      </c>
      <c r="F75" s="89">
        <v>4.2328999999999999</v>
      </c>
      <c r="G75" s="89">
        <v>4.9563406298003071E-2</v>
      </c>
      <c r="H75" s="89">
        <v>49.563406298003073</v>
      </c>
      <c r="I75" s="89">
        <v>15.380669231528428</v>
      </c>
      <c r="J75" s="89">
        <v>1.5919354838709681</v>
      </c>
      <c r="K75" s="89">
        <v>0.49401433323881588</v>
      </c>
      <c r="L75" s="89">
        <v>14.886654898289612</v>
      </c>
      <c r="M75" s="88">
        <v>0.20805034722222224</v>
      </c>
      <c r="N75" s="89">
        <v>0.20805034722222224</v>
      </c>
      <c r="O75" s="88">
        <v>15.172618884306205</v>
      </c>
      <c r="P75" s="89">
        <v>14.964568537083982</v>
      </c>
      <c r="Q75" s="89">
        <v>14.470554203845166</v>
      </c>
      <c r="R75" s="80" t="s">
        <v>1592</v>
      </c>
    </row>
    <row r="76" spans="1:18" x14ac:dyDescent="0.25">
      <c r="A76" s="80" t="s">
        <v>333</v>
      </c>
      <c r="B76" s="80" t="s">
        <v>337</v>
      </c>
      <c r="C76" s="80">
        <v>0</v>
      </c>
      <c r="D76" s="89">
        <v>3.1800000000000002E-2</v>
      </c>
      <c r="E76" s="88">
        <v>3.1800000000000002E-2</v>
      </c>
      <c r="F76" s="89">
        <v>4.2328999999999999</v>
      </c>
      <c r="G76" s="89">
        <v>4.9563406298003071E-2</v>
      </c>
      <c r="H76" s="89">
        <v>49.563406298003073</v>
      </c>
      <c r="I76" s="89">
        <v>15.380669231528428</v>
      </c>
      <c r="J76" s="89">
        <v>1.5919354838709681</v>
      </c>
      <c r="K76" s="89">
        <v>0.49401433323881588</v>
      </c>
      <c r="L76" s="89">
        <v>14.886654898289612</v>
      </c>
      <c r="M76" s="88">
        <v>3.1800000000000002E-2</v>
      </c>
      <c r="N76" s="88">
        <v>1.4752114583333333</v>
      </c>
      <c r="O76" s="88">
        <v>15.348869231528427</v>
      </c>
      <c r="P76" s="89">
        <v>13.873657773195093</v>
      </c>
      <c r="Q76" s="89">
        <v>13.379643439956277</v>
      </c>
      <c r="R76" s="80" t="s">
        <v>1528</v>
      </c>
    </row>
    <row r="77" spans="1:18" x14ac:dyDescent="0.25">
      <c r="A77" s="80" t="s">
        <v>285</v>
      </c>
      <c r="B77" s="80" t="s">
        <v>396</v>
      </c>
      <c r="C77" s="80">
        <v>8.6999999999999994E-2</v>
      </c>
      <c r="D77" s="89">
        <v>1.2895833333333332E-2</v>
      </c>
      <c r="E77" s="88">
        <v>15.416212962962961</v>
      </c>
      <c r="F77" s="88">
        <v>2.458631</v>
      </c>
      <c r="G77" s="88">
        <v>4.9563406298003071E-2</v>
      </c>
      <c r="H77" s="88">
        <v>49.563406298003073</v>
      </c>
      <c r="I77" s="88">
        <v>8.9336838038654278</v>
      </c>
      <c r="J77" s="88">
        <v>1.5919354838709681</v>
      </c>
      <c r="K77" s="88">
        <v>0.28694251084251537</v>
      </c>
      <c r="L77" s="88">
        <v>8.6467412930229131</v>
      </c>
      <c r="M77" s="88">
        <v>1.2895833333333332E-2</v>
      </c>
      <c r="N77" s="88">
        <v>0.76530902777777787</v>
      </c>
      <c r="O77" s="88">
        <v>8.9207879705320945</v>
      </c>
      <c r="P77" s="89">
        <v>8.155478942754316</v>
      </c>
      <c r="Q77" s="89">
        <v>7.8685364319118003</v>
      </c>
      <c r="R77" s="80" t="s">
        <v>1528</v>
      </c>
    </row>
    <row r="78" spans="1:18" x14ac:dyDescent="0.25">
      <c r="A78" s="80" t="s">
        <v>285</v>
      </c>
      <c r="B78" s="80" t="s">
        <v>398</v>
      </c>
      <c r="C78" s="80">
        <v>0</v>
      </c>
      <c r="D78" s="88">
        <v>5.3732638888888892E-3</v>
      </c>
      <c r="E78" s="88">
        <v>15.421586226851849</v>
      </c>
      <c r="F78" s="88">
        <v>2.458631</v>
      </c>
      <c r="G78" s="88">
        <v>4.9563406298003071E-2</v>
      </c>
      <c r="H78" s="88">
        <v>49.563406298003073</v>
      </c>
      <c r="I78" s="88">
        <v>8.9336838038654278</v>
      </c>
      <c r="J78" s="88">
        <v>1.5919354838709681</v>
      </c>
      <c r="K78" s="88">
        <v>0.28694251084251537</v>
      </c>
      <c r="L78" s="88">
        <v>8.6467412930229131</v>
      </c>
      <c r="M78" s="88">
        <v>5.3732638888888892E-3</v>
      </c>
      <c r="N78" s="88">
        <v>0.7706822916666668</v>
      </c>
      <c r="O78" s="88">
        <v>8.9283105399765397</v>
      </c>
      <c r="P78" s="89">
        <v>8.157628248309873</v>
      </c>
      <c r="Q78" s="89">
        <v>7.8706857374673573</v>
      </c>
      <c r="R78" s="80" t="s">
        <v>1528</v>
      </c>
    </row>
    <row r="79" spans="1:18" x14ac:dyDescent="0.25">
      <c r="A79" s="80" t="s">
        <v>352</v>
      </c>
      <c r="B79" s="80" t="s">
        <v>381</v>
      </c>
      <c r="C79" s="80">
        <v>0</v>
      </c>
      <c r="D79" s="89">
        <v>5.3732638888888892E-3</v>
      </c>
      <c r="E79" s="89">
        <v>0.11617187500000001</v>
      </c>
      <c r="F79" s="89">
        <v>0.35475899999999999</v>
      </c>
      <c r="G79" s="89">
        <v>4.9563406298003071E-2</v>
      </c>
      <c r="H79" s="89">
        <v>49.563406298003073</v>
      </c>
      <c r="I79" s="89">
        <v>1.2890526201676848</v>
      </c>
      <c r="J79" s="89">
        <v>1.5919354838709681</v>
      </c>
      <c r="K79" s="89">
        <v>4.1403300537567411E-2</v>
      </c>
      <c r="L79" s="89">
        <v>1.2476493196301175</v>
      </c>
      <c r="M79" s="88">
        <v>5.3732638888888892E-3</v>
      </c>
      <c r="N79" s="89">
        <v>0.11617187500000001</v>
      </c>
      <c r="O79" s="88">
        <v>1.283679356278796</v>
      </c>
      <c r="P79" s="89">
        <v>1.167507481278796</v>
      </c>
      <c r="Q79" s="89">
        <v>1.1261041807412286</v>
      </c>
      <c r="R79" s="80" t="s">
        <v>1528</v>
      </c>
    </row>
    <row r="80" spans="1:18" x14ac:dyDescent="0.25">
      <c r="A80" s="80" t="s">
        <v>279</v>
      </c>
      <c r="B80" s="80" t="s">
        <v>390</v>
      </c>
      <c r="C80" s="80">
        <v>3.2000000000000001E-2</v>
      </c>
      <c r="D80" s="89">
        <v>3.223958333333333E-3</v>
      </c>
      <c r="E80" s="88">
        <v>0.11939583333333334</v>
      </c>
      <c r="F80" s="88">
        <v>0.35475899999999999</v>
      </c>
      <c r="G80" s="88">
        <v>4.9563406298003071E-2</v>
      </c>
      <c r="H80" s="88">
        <v>49.563406298003073</v>
      </c>
      <c r="I80" s="88">
        <v>1.2890526201676848</v>
      </c>
      <c r="J80" s="88">
        <v>1.5919354838709681</v>
      </c>
      <c r="K80" s="88">
        <v>4.1403300537567411E-2</v>
      </c>
      <c r="L80" s="88">
        <v>1.2476493196301175</v>
      </c>
      <c r="M80" s="88">
        <v>3.223958333333333E-3</v>
      </c>
      <c r="N80" s="88">
        <v>0.11939583333333334</v>
      </c>
      <c r="O80" s="88">
        <v>1.2858286618343515</v>
      </c>
      <c r="P80" s="89">
        <v>1.1664328285010181</v>
      </c>
      <c r="Q80" s="89">
        <v>1.1250295279634508</v>
      </c>
      <c r="R80" s="80" t="s">
        <v>1528</v>
      </c>
    </row>
    <row r="81" spans="1:18" x14ac:dyDescent="0.25">
      <c r="A81" s="80" t="s">
        <v>340</v>
      </c>
      <c r="B81" s="80" t="s">
        <v>341</v>
      </c>
      <c r="C81" s="80">
        <v>0</v>
      </c>
      <c r="D81" s="89">
        <v>3.005373263888889</v>
      </c>
      <c r="E81" s="88">
        <v>3.005373263888889</v>
      </c>
      <c r="F81" s="88">
        <v>0.24670400000000001</v>
      </c>
      <c r="G81" s="88">
        <v>4.9563406298003071E-2</v>
      </c>
      <c r="H81" s="88">
        <v>49.563406298003073</v>
      </c>
      <c r="I81" s="88">
        <v>0.89642387537976087</v>
      </c>
      <c r="J81" s="88">
        <v>1.5919354838709681</v>
      </c>
      <c r="K81" s="88">
        <v>2.8792391048063703E-2</v>
      </c>
      <c r="L81" s="88">
        <v>0.86763148433169712</v>
      </c>
      <c r="M81" s="88">
        <v>1.2895833333333332E-2</v>
      </c>
      <c r="N81" s="88">
        <v>1.2895833333333332E-2</v>
      </c>
      <c r="O81" s="88">
        <v>0.88352804204642754</v>
      </c>
      <c r="P81" s="89">
        <v>0.87063220871309421</v>
      </c>
      <c r="Q81" s="89">
        <v>0.84183981766503047</v>
      </c>
      <c r="R81" s="80" t="s">
        <v>1592</v>
      </c>
    </row>
    <row r="82" spans="1:18" x14ac:dyDescent="0.25">
      <c r="A82" s="80" t="s">
        <v>285</v>
      </c>
      <c r="B82" s="80" t="s">
        <v>402</v>
      </c>
      <c r="C82" s="80">
        <v>0</v>
      </c>
      <c r="D82" s="89">
        <v>5.3732638888888892E-3</v>
      </c>
      <c r="E82" s="88">
        <v>15.426959490740737</v>
      </c>
      <c r="F82" s="88">
        <v>2.458631</v>
      </c>
      <c r="G82" s="88">
        <v>4.9563406298003071E-2</v>
      </c>
      <c r="H82" s="88">
        <v>49.563406298003073</v>
      </c>
      <c r="I82" s="88">
        <v>8.9336838038654278</v>
      </c>
      <c r="J82" s="88">
        <v>1.5919354838709681</v>
      </c>
      <c r="K82" s="88">
        <v>0.28694251084251537</v>
      </c>
      <c r="L82" s="88">
        <v>8.6467412930229131</v>
      </c>
      <c r="M82" s="88">
        <v>5.3732638888888892E-3</v>
      </c>
      <c r="N82" s="88">
        <v>0.77605555555555572</v>
      </c>
      <c r="O82" s="88">
        <v>8.9283105399765397</v>
      </c>
      <c r="P82" s="89">
        <v>8.1522549844209848</v>
      </c>
      <c r="Q82" s="89">
        <v>7.8653124735784692</v>
      </c>
      <c r="R82" s="80" t="s">
        <v>1528</v>
      </c>
    </row>
    <row r="83" spans="1:18" x14ac:dyDescent="0.25">
      <c r="A83" s="80" t="s">
        <v>340</v>
      </c>
      <c r="B83" s="80" t="s">
        <v>355</v>
      </c>
      <c r="C83" s="80">
        <v>0</v>
      </c>
      <c r="D83" s="89">
        <v>7.0075225694444443</v>
      </c>
      <c r="E83" s="88">
        <v>10.250772569444445</v>
      </c>
      <c r="F83" s="88">
        <v>0.62907800000000003</v>
      </c>
      <c r="G83" s="88">
        <v>4.9563406298003071E-2</v>
      </c>
      <c r="H83" s="88">
        <v>49.563406298003073</v>
      </c>
      <c r="I83" s="88">
        <v>2.2858183842829836</v>
      </c>
      <c r="J83" s="88">
        <v>1.5919354838709681</v>
      </c>
      <c r="K83" s="88">
        <v>7.3418589790736344E-2</v>
      </c>
      <c r="L83" s="88">
        <v>2.2123997944922471</v>
      </c>
      <c r="M83" s="88">
        <v>1.2895833333333332E-2</v>
      </c>
      <c r="N83" s="88">
        <v>0.26366840277777781</v>
      </c>
      <c r="O83" s="88">
        <v>2.2729225509496502</v>
      </c>
      <c r="P83" s="89">
        <v>2.0092541481718724</v>
      </c>
      <c r="Q83" s="89">
        <v>1.935835558381136</v>
      </c>
      <c r="R83" s="80" t="s">
        <v>1528</v>
      </c>
    </row>
    <row r="84" spans="1:18" x14ac:dyDescent="0.25">
      <c r="A84" s="80" t="s">
        <v>352</v>
      </c>
      <c r="B84" s="80" t="s">
        <v>353</v>
      </c>
      <c r="C84" s="80">
        <v>0</v>
      </c>
      <c r="D84" s="89">
        <v>0.15752256944444445</v>
      </c>
      <c r="E84" s="88">
        <v>3.2432500000000006</v>
      </c>
      <c r="F84" s="88">
        <v>0.38144600000000001</v>
      </c>
      <c r="G84" s="88">
        <v>4.9563406298003071E-2</v>
      </c>
      <c r="H84" s="88">
        <v>49.563406298003073</v>
      </c>
      <c r="I84" s="88">
        <v>1.3860225272719868</v>
      </c>
      <c r="J84" s="88">
        <v>1.5919354838709681</v>
      </c>
      <c r="K84" s="88">
        <v>4.4517893490659689E-2</v>
      </c>
      <c r="L84" s="88">
        <v>1.3415046337813272</v>
      </c>
      <c r="M84" s="88">
        <v>0.15752256944444445</v>
      </c>
      <c r="N84" s="88">
        <v>0.25077256944444448</v>
      </c>
      <c r="O84" s="88">
        <v>1.2284999578275424</v>
      </c>
      <c r="P84" s="89">
        <v>0.97772738838309792</v>
      </c>
      <c r="Q84" s="89">
        <v>0.93320949489243821</v>
      </c>
      <c r="R84" s="80" t="s">
        <v>1528</v>
      </c>
    </row>
    <row r="85" spans="1:18" x14ac:dyDescent="0.25">
      <c r="A85" s="80" t="s">
        <v>288</v>
      </c>
      <c r="B85" s="80" t="s">
        <v>289</v>
      </c>
      <c r="C85" s="80">
        <v>0</v>
      </c>
      <c r="D85" s="89">
        <v>7.0075225694444443</v>
      </c>
      <c r="E85" s="88">
        <v>7.0290156249999995</v>
      </c>
      <c r="F85" s="88">
        <v>1.0306999999999999</v>
      </c>
      <c r="G85" s="88">
        <v>4.9563406298003071E-2</v>
      </c>
      <c r="H85" s="88">
        <v>49.563406298003073</v>
      </c>
      <c r="I85" s="88">
        <v>3.7451524432271848</v>
      </c>
      <c r="J85" s="88">
        <v>1.5919354838709681</v>
      </c>
      <c r="K85" s="88">
        <v>0.12029118884671208</v>
      </c>
      <c r="L85" s="88">
        <v>3.6248612543804728</v>
      </c>
      <c r="M85" s="88">
        <v>1.2895833333333332E-2</v>
      </c>
      <c r="N85" s="88">
        <v>3.4388888888888886E-2</v>
      </c>
      <c r="O85" s="88">
        <v>3.7322566098938514</v>
      </c>
      <c r="P85" s="89">
        <v>3.6978677210049624</v>
      </c>
      <c r="Q85" s="89">
        <v>3.5775765321582504</v>
      </c>
      <c r="R85" s="80" t="s">
        <v>1592</v>
      </c>
    </row>
    <row r="86" spans="1:18" x14ac:dyDescent="0.25">
      <c r="A86" s="80" t="s">
        <v>279</v>
      </c>
      <c r="B86" s="80" t="s">
        <v>283</v>
      </c>
      <c r="C86" s="80">
        <v>0</v>
      </c>
      <c r="D86" s="89">
        <v>5.3732638888888892E-3</v>
      </c>
      <c r="E86" s="89">
        <v>1.0746527777777778E-2</v>
      </c>
      <c r="F86" s="89">
        <v>0.78152200000000005</v>
      </c>
      <c r="G86" s="89">
        <v>4.9563406298003071E-2</v>
      </c>
      <c r="H86" s="89">
        <v>49.563406298003073</v>
      </c>
      <c r="I86" s="89">
        <v>2.8397390392313926</v>
      </c>
      <c r="J86" s="89">
        <v>1.5919354838709681</v>
      </c>
      <c r="K86" s="89">
        <v>9.1210061598777648E-2</v>
      </c>
      <c r="L86" s="89">
        <v>2.7485289776326152</v>
      </c>
      <c r="M86" s="88">
        <v>5.3732638888888892E-3</v>
      </c>
      <c r="N86" s="89">
        <v>1.0746527777777778E-2</v>
      </c>
      <c r="O86" s="88">
        <v>2.8343657753425036</v>
      </c>
      <c r="P86" s="89">
        <v>2.8236192475647259</v>
      </c>
      <c r="Q86" s="89">
        <v>2.7324091859659481</v>
      </c>
      <c r="R86" s="80" t="s">
        <v>1592</v>
      </c>
    </row>
    <row r="87" spans="1:18" x14ac:dyDescent="0.25">
      <c r="A87" s="80" t="s">
        <v>285</v>
      </c>
      <c r="B87" s="80" t="s">
        <v>291</v>
      </c>
      <c r="C87" s="80">
        <v>4.7E-2</v>
      </c>
      <c r="D87" s="89">
        <v>5.3732638888888892E-3</v>
      </c>
      <c r="E87" s="89">
        <v>7.0343888888888886</v>
      </c>
      <c r="F87" s="89">
        <v>1.0306999999999999</v>
      </c>
      <c r="G87" s="89">
        <v>4.9563406298003071E-2</v>
      </c>
      <c r="H87" s="89">
        <v>49.563406298003073</v>
      </c>
      <c r="I87" s="89">
        <v>3.7451524432271848</v>
      </c>
      <c r="J87" s="89">
        <v>1.5919354838709681</v>
      </c>
      <c r="K87" s="89">
        <v>0.12029118884671208</v>
      </c>
      <c r="L87" s="89">
        <v>3.6248612543804728</v>
      </c>
      <c r="M87" s="88">
        <v>5.3732638888888892E-3</v>
      </c>
      <c r="N87" s="89">
        <v>3.9762152777777775E-2</v>
      </c>
      <c r="O87" s="88">
        <v>3.7397791793382957</v>
      </c>
      <c r="P87" s="89">
        <v>3.7000170265605181</v>
      </c>
      <c r="Q87" s="89">
        <v>3.5797258377138061</v>
      </c>
      <c r="R87" s="80" t="s">
        <v>1592</v>
      </c>
    </row>
    <row r="88" spans="1:18" x14ac:dyDescent="0.25">
      <c r="A88" s="80" t="s">
        <v>279</v>
      </c>
      <c r="B88" s="80" t="s">
        <v>280</v>
      </c>
      <c r="C88" s="80">
        <v>0</v>
      </c>
      <c r="D88" s="89">
        <v>5.3732638888888892E-3</v>
      </c>
      <c r="E88" s="88">
        <v>5.3732638888888892E-3</v>
      </c>
      <c r="F88" s="88">
        <v>0.51731799999999994</v>
      </c>
      <c r="G88" s="88">
        <v>4.9563406298003071E-2</v>
      </c>
      <c r="H88" s="88">
        <v>49.563406298003073</v>
      </c>
      <c r="I88" s="88">
        <v>1.8797271481763855</v>
      </c>
      <c r="J88" s="88">
        <v>1.5919354838709681</v>
      </c>
      <c r="K88" s="88">
        <v>6.0375276250900743E-2</v>
      </c>
      <c r="L88" s="88">
        <v>1.8193518719254849</v>
      </c>
      <c r="M88" s="88">
        <v>5.3732638888888892E-3</v>
      </c>
      <c r="N88" s="88">
        <v>5.3732638888888892E-3</v>
      </c>
      <c r="O88" s="88">
        <v>1.8743538842874967</v>
      </c>
      <c r="P88" s="89">
        <v>1.8689806203986079</v>
      </c>
      <c r="Q88" s="89">
        <v>1.8086053441477072</v>
      </c>
      <c r="R88" s="80" t="s">
        <v>1592</v>
      </c>
    </row>
    <row r="89" spans="1:18" x14ac:dyDescent="0.25">
      <c r="A89" s="80" t="s">
        <v>340</v>
      </c>
      <c r="B89" s="80" t="s">
        <v>345</v>
      </c>
      <c r="C89" s="80">
        <v>0</v>
      </c>
      <c r="D89" s="89">
        <v>5.3732638888888892E-3</v>
      </c>
      <c r="E89" s="88">
        <v>3.0107465277777781</v>
      </c>
      <c r="F89" s="89">
        <v>0.24670400000000001</v>
      </c>
      <c r="G89" s="89">
        <v>4.9563406298003071E-2</v>
      </c>
      <c r="H89" s="89">
        <v>49.563406298003073</v>
      </c>
      <c r="I89" s="89">
        <v>0.89642387537976087</v>
      </c>
      <c r="J89" s="89">
        <v>1.5919354838709681</v>
      </c>
      <c r="K89" s="89">
        <v>2.8792391048063703E-2</v>
      </c>
      <c r="L89" s="89">
        <v>0.86763148433169712</v>
      </c>
      <c r="M89" s="88">
        <v>5.3732638888888892E-3</v>
      </c>
      <c r="N89" s="88">
        <v>1.8269097222222221E-2</v>
      </c>
      <c r="O89" s="88">
        <v>0.89105061149087195</v>
      </c>
      <c r="P89" s="89">
        <v>0.87278151426864969</v>
      </c>
      <c r="Q89" s="89">
        <v>0.84398912322058595</v>
      </c>
      <c r="R89" s="80" t="s">
        <v>1592</v>
      </c>
    </row>
    <row r="90" spans="1:18" x14ac:dyDescent="0.25">
      <c r="A90" s="80" t="s">
        <v>285</v>
      </c>
      <c r="B90" s="80" t="s">
        <v>286</v>
      </c>
      <c r="C90" s="80">
        <v>0</v>
      </c>
      <c r="D90" s="88">
        <v>1.0746527777777778E-2</v>
      </c>
      <c r="E90" s="88">
        <v>2.1493055555555557E-2</v>
      </c>
      <c r="F90" s="88">
        <v>0.78152200000000005</v>
      </c>
      <c r="G90" s="88">
        <v>4.9563406298003071E-2</v>
      </c>
      <c r="H90" s="88">
        <v>49.563406298003073</v>
      </c>
      <c r="I90" s="88">
        <v>2.8397390392313926</v>
      </c>
      <c r="J90" s="88">
        <v>1.5919354838709681</v>
      </c>
      <c r="K90" s="88">
        <v>9.1210061598777648E-2</v>
      </c>
      <c r="L90" s="88">
        <v>2.7485289776326152</v>
      </c>
      <c r="M90" s="88">
        <v>1.0746527777777778E-2</v>
      </c>
      <c r="N90" s="88">
        <v>2.1493055555555557E-2</v>
      </c>
      <c r="O90" s="88">
        <v>2.828992511453615</v>
      </c>
      <c r="P90" s="89">
        <v>2.8074994558980593</v>
      </c>
      <c r="Q90" s="89">
        <v>2.7162893942992818</v>
      </c>
      <c r="R90" s="80" t="s">
        <v>1592</v>
      </c>
    </row>
    <row r="91" spans="1:18" x14ac:dyDescent="0.25">
      <c r="A91" s="80" t="s">
        <v>285</v>
      </c>
      <c r="B91" s="80" t="s">
        <v>370</v>
      </c>
      <c r="C91" s="80">
        <v>0</v>
      </c>
      <c r="D91" s="88">
        <v>5.3732638888888892E-3</v>
      </c>
      <c r="E91" s="88">
        <v>12.763829861111111</v>
      </c>
      <c r="F91" s="88">
        <v>0.81872299999999998</v>
      </c>
      <c r="G91" s="88">
        <v>4.9563406298003071E-2</v>
      </c>
      <c r="H91" s="88">
        <v>49.563406298003073</v>
      </c>
      <c r="I91" s="88">
        <v>2.9749126261533814</v>
      </c>
      <c r="J91" s="88">
        <v>1.5919354838709681</v>
      </c>
      <c r="K91" s="88">
        <v>9.555172504719768E-2</v>
      </c>
      <c r="L91" s="88">
        <v>2.8793609011061836</v>
      </c>
      <c r="M91" s="88">
        <v>5.3732638888888892E-3</v>
      </c>
      <c r="N91" s="88">
        <v>0.3284149305555556</v>
      </c>
      <c r="O91" s="88">
        <v>2.9695393622644923</v>
      </c>
      <c r="P91" s="89">
        <v>2.6411244317089366</v>
      </c>
      <c r="Q91" s="89">
        <v>2.5455727066617388</v>
      </c>
      <c r="R91" s="80" t="s">
        <v>1528</v>
      </c>
    </row>
    <row r="92" spans="1:18" x14ac:dyDescent="0.25">
      <c r="A92" s="80" t="s">
        <v>285</v>
      </c>
      <c r="B92" s="80" t="s">
        <v>372</v>
      </c>
      <c r="C92" s="80">
        <v>0</v>
      </c>
      <c r="D92" s="88">
        <v>1.0053732638888888</v>
      </c>
      <c r="E92" s="88">
        <v>13.769203124999999</v>
      </c>
      <c r="F92" s="88">
        <v>0.81872299999999998</v>
      </c>
      <c r="G92" s="88">
        <v>4.9563406298003071E-2</v>
      </c>
      <c r="H92" s="88">
        <v>49.563406298003073</v>
      </c>
      <c r="I92" s="88">
        <v>2.9749126261533814</v>
      </c>
      <c r="J92" s="88">
        <v>1.5919354838709681</v>
      </c>
      <c r="K92" s="88">
        <v>9.555172504719768E-2</v>
      </c>
      <c r="L92" s="88">
        <v>2.8793609011061836</v>
      </c>
      <c r="M92" s="88">
        <v>1.2895833333333332E-2</v>
      </c>
      <c r="N92" s="88">
        <v>0.34131076388888892</v>
      </c>
      <c r="O92" s="88">
        <v>2.962016792820048</v>
      </c>
      <c r="P92" s="89">
        <v>2.620706028931159</v>
      </c>
      <c r="Q92" s="89">
        <v>2.5251543038839612</v>
      </c>
      <c r="R92" s="80" t="s">
        <v>1528</v>
      </c>
    </row>
    <row r="93" spans="1:18" x14ac:dyDescent="0.25">
      <c r="A93" s="80" t="s">
        <v>285</v>
      </c>
      <c r="B93" s="80" t="s">
        <v>374</v>
      </c>
      <c r="C93" s="80">
        <v>0</v>
      </c>
      <c r="D93" s="88">
        <v>1.0053732638888888</v>
      </c>
      <c r="E93" s="88">
        <v>14.774576388888887</v>
      </c>
      <c r="F93" s="88">
        <v>0.81872299999999998</v>
      </c>
      <c r="G93" s="88">
        <v>4.9563406298003071E-2</v>
      </c>
      <c r="H93" s="88">
        <v>49.563406298003073</v>
      </c>
      <c r="I93" s="88">
        <v>2.9749126261533814</v>
      </c>
      <c r="J93" s="88">
        <v>1.5919354838709681</v>
      </c>
      <c r="K93" s="88">
        <v>9.555172504719768E-2</v>
      </c>
      <c r="L93" s="88">
        <v>2.8793609011061836</v>
      </c>
      <c r="M93" s="88">
        <v>1.2895833333333332E-2</v>
      </c>
      <c r="N93" s="88">
        <v>0.35420659722222225</v>
      </c>
      <c r="O93" s="88">
        <v>2.962016792820048</v>
      </c>
      <c r="P93" s="89">
        <v>2.6078101955978257</v>
      </c>
      <c r="Q93" s="89">
        <v>2.5122584705506279</v>
      </c>
      <c r="R93" s="80" t="s">
        <v>1528</v>
      </c>
    </row>
    <row r="94" spans="1:18" x14ac:dyDescent="0.25">
      <c r="A94" s="80" t="s">
        <v>340</v>
      </c>
      <c r="B94" s="80" t="s">
        <v>347</v>
      </c>
      <c r="C94" s="80">
        <v>0</v>
      </c>
      <c r="D94" s="89">
        <v>5.3732638888888892E-3</v>
      </c>
      <c r="E94" s="89">
        <v>3.0161197916666671</v>
      </c>
      <c r="F94" s="89">
        <v>0.24670400000000001</v>
      </c>
      <c r="G94" s="89">
        <v>4.9563406298003071E-2</v>
      </c>
      <c r="H94" s="89">
        <v>49.563406298003073</v>
      </c>
      <c r="I94" s="89">
        <v>0.89642387537976087</v>
      </c>
      <c r="J94" s="89">
        <v>1.5919354838709681</v>
      </c>
      <c r="K94" s="89">
        <v>2.8792391048063703E-2</v>
      </c>
      <c r="L94" s="89">
        <v>0.86763148433169712</v>
      </c>
      <c r="M94" s="88">
        <v>5.3732638888888892E-3</v>
      </c>
      <c r="N94" s="89">
        <v>2.3642361111111111E-2</v>
      </c>
      <c r="O94" s="88">
        <v>0.89105061149087195</v>
      </c>
      <c r="P94" s="89">
        <v>0.86740825037976088</v>
      </c>
      <c r="Q94" s="89">
        <v>0.83861585933169713</v>
      </c>
      <c r="R94" s="80" t="s">
        <v>1528</v>
      </c>
    </row>
    <row r="95" spans="1:18" x14ac:dyDescent="0.25">
      <c r="A95" s="80" t="s">
        <v>340</v>
      </c>
      <c r="B95" s="80" t="s">
        <v>350</v>
      </c>
      <c r="C95" s="80">
        <v>0</v>
      </c>
      <c r="D95" s="89">
        <v>1.0746527777777778E-2</v>
      </c>
      <c r="E95" s="88">
        <v>3.0268663194444447</v>
      </c>
      <c r="F95" s="88">
        <v>0.24670400000000001</v>
      </c>
      <c r="G95" s="88">
        <v>4.9563406298003071E-2</v>
      </c>
      <c r="H95" s="88">
        <v>49.563406298003073</v>
      </c>
      <c r="I95" s="88">
        <v>0.89642387537976087</v>
      </c>
      <c r="J95" s="88">
        <v>1.5919354838709681</v>
      </c>
      <c r="K95" s="88">
        <v>2.8792391048063703E-2</v>
      </c>
      <c r="L95" s="88">
        <v>0.86763148433169712</v>
      </c>
      <c r="M95" s="88">
        <v>1.0746527777777778E-2</v>
      </c>
      <c r="N95" s="88">
        <v>3.4388888888888886E-2</v>
      </c>
      <c r="O95" s="88">
        <v>0.88567734760198313</v>
      </c>
      <c r="P95" s="89">
        <v>0.85128845871309422</v>
      </c>
      <c r="Q95" s="89">
        <v>0.82249606766503047</v>
      </c>
      <c r="R95" s="80" t="s">
        <v>1528</v>
      </c>
    </row>
    <row r="96" spans="1:18" x14ac:dyDescent="0.25">
      <c r="A96" s="80" t="s">
        <v>285</v>
      </c>
      <c r="B96" s="80" t="s">
        <v>404</v>
      </c>
      <c r="C96" s="80">
        <v>0</v>
      </c>
      <c r="D96" s="89">
        <v>5.3732638888888892E-3</v>
      </c>
      <c r="E96" s="88">
        <v>15.432332754629625</v>
      </c>
      <c r="F96" s="88">
        <v>2.458631</v>
      </c>
      <c r="G96" s="88">
        <v>4.9563406298003071E-2</v>
      </c>
      <c r="H96" s="88">
        <v>49.563406298003073</v>
      </c>
      <c r="I96" s="88">
        <v>8.9336838038654278</v>
      </c>
      <c r="J96" s="88">
        <v>1.5919354838709681</v>
      </c>
      <c r="K96" s="88">
        <v>0.28694251084251537</v>
      </c>
      <c r="L96" s="88">
        <v>8.6467412930229131</v>
      </c>
      <c r="M96" s="88">
        <v>5.3732638888888892E-3</v>
      </c>
      <c r="N96" s="88">
        <v>0.78142881944444464</v>
      </c>
      <c r="O96" s="88">
        <v>8.9283105399765397</v>
      </c>
      <c r="P96" s="89">
        <v>8.1468817205320949</v>
      </c>
      <c r="Q96" s="89">
        <v>7.8599392096895793</v>
      </c>
      <c r="R96" s="80" t="s">
        <v>1528</v>
      </c>
    </row>
    <row r="97" spans="1:18" x14ac:dyDescent="0.25">
      <c r="A97" s="80" t="s">
        <v>352</v>
      </c>
      <c r="B97" s="80" t="s">
        <v>358</v>
      </c>
      <c r="C97" s="80">
        <v>0.38800000000000001</v>
      </c>
      <c r="D97" s="88">
        <v>5.3732638888888892E-3</v>
      </c>
      <c r="E97" s="88">
        <v>10.256145833333333</v>
      </c>
      <c r="F97" s="88">
        <v>0.73030300000000004</v>
      </c>
      <c r="G97" s="88">
        <v>4.9563406298003071E-2</v>
      </c>
      <c r="H97" s="88">
        <v>49.563406298003073</v>
      </c>
      <c r="I97" s="88">
        <v>2.653629634953083</v>
      </c>
      <c r="J97" s="88">
        <v>1.5919354838709681</v>
      </c>
      <c r="K97" s="88">
        <v>8.523238196208438E-2</v>
      </c>
      <c r="L97" s="88">
        <v>2.5683972529909989</v>
      </c>
      <c r="M97" s="88">
        <v>5.3732638888888892E-3</v>
      </c>
      <c r="N97" s="88">
        <v>0.26904166666666668</v>
      </c>
      <c r="O97" s="88">
        <v>2.648256371064194</v>
      </c>
      <c r="P97" s="89">
        <v>2.3792147043975271</v>
      </c>
      <c r="Q97" s="89">
        <v>2.2939823224354425</v>
      </c>
      <c r="R97" s="80" t="s">
        <v>1528</v>
      </c>
    </row>
    <row r="98" spans="1:18" x14ac:dyDescent="0.25">
      <c r="A98" s="80" t="s">
        <v>285</v>
      </c>
      <c r="B98" s="80" t="s">
        <v>400</v>
      </c>
      <c r="C98" s="80">
        <v>0</v>
      </c>
      <c r="D98" s="88">
        <v>5.3732638888888892E-3</v>
      </c>
      <c r="E98" s="88">
        <v>15.437706018518513</v>
      </c>
      <c r="F98" s="88">
        <v>2.458631</v>
      </c>
      <c r="G98" s="88">
        <v>4.9563406298003071E-2</v>
      </c>
      <c r="H98" s="88">
        <v>49.563406298003073</v>
      </c>
      <c r="I98" s="88">
        <v>8.9336838038654278</v>
      </c>
      <c r="J98" s="88">
        <v>1.5919354838709681</v>
      </c>
      <c r="K98" s="88">
        <v>0.28694251084251537</v>
      </c>
      <c r="L98" s="88">
        <v>8.6467412930229131</v>
      </c>
      <c r="M98" s="88">
        <v>5.3732638888888892E-3</v>
      </c>
      <c r="N98" s="88">
        <v>0.78680208333333357</v>
      </c>
      <c r="O98" s="88">
        <v>8.9283105399765397</v>
      </c>
      <c r="P98" s="89">
        <v>8.1415084566432068</v>
      </c>
      <c r="Q98" s="89">
        <v>7.8545659458006911</v>
      </c>
      <c r="R98" s="80" t="s">
        <v>1528</v>
      </c>
    </row>
    <row r="99" spans="1:18" x14ac:dyDescent="0.25">
      <c r="A99" s="80" t="s">
        <v>288</v>
      </c>
      <c r="B99" s="80" t="s">
        <v>294</v>
      </c>
      <c r="C99" s="80">
        <v>0</v>
      </c>
      <c r="D99" s="89">
        <v>0.05</v>
      </c>
      <c r="E99" s="89">
        <v>7.0843888888888884</v>
      </c>
      <c r="F99" s="89">
        <v>1.0306999999999999</v>
      </c>
      <c r="G99" s="89">
        <v>4.9563406298003071E-2</v>
      </c>
      <c r="H99" s="89">
        <v>49.563406298003073</v>
      </c>
      <c r="I99" s="89">
        <v>3.7451524432271848</v>
      </c>
      <c r="J99" s="89">
        <v>1.5919354838709681</v>
      </c>
      <c r="K99" s="89">
        <v>0.12029118884671208</v>
      </c>
      <c r="L99" s="89">
        <v>3.6248612543804728</v>
      </c>
      <c r="M99" s="88">
        <v>0.05</v>
      </c>
      <c r="N99" s="89">
        <v>8.9762152777777771E-2</v>
      </c>
      <c r="O99" s="88">
        <v>3.6951524432271849</v>
      </c>
      <c r="P99" s="89">
        <v>3.6053902904494071</v>
      </c>
      <c r="Q99" s="89">
        <v>3.4850991016026951</v>
      </c>
      <c r="R99" s="80" t="s">
        <v>1528</v>
      </c>
    </row>
    <row r="100" spans="1:18" x14ac:dyDescent="0.25">
      <c r="A100" s="80" t="s">
        <v>285</v>
      </c>
      <c r="B100" s="80" t="s">
        <v>393</v>
      </c>
      <c r="C100" s="80">
        <v>0.27400000000000002</v>
      </c>
      <c r="D100" s="89">
        <v>0.19822395833333334</v>
      </c>
      <c r="E100" s="89">
        <v>15.635929976851846</v>
      </c>
      <c r="F100" s="89">
        <v>2.458631</v>
      </c>
      <c r="G100" s="89">
        <v>4.9563406298003071E-2</v>
      </c>
      <c r="H100" s="89">
        <v>49.563406298003073</v>
      </c>
      <c r="I100" s="89">
        <v>8.9336838038654278</v>
      </c>
      <c r="J100" s="89">
        <v>1.5919354838709681</v>
      </c>
      <c r="K100" s="89">
        <v>0.28694251084251537</v>
      </c>
      <c r="L100" s="89">
        <v>8.6467412930229131</v>
      </c>
      <c r="M100" s="88">
        <v>0.19822395833333334</v>
      </c>
      <c r="N100" s="89">
        <v>0.98502604166666696</v>
      </c>
      <c r="O100" s="88">
        <v>8.7354598455320946</v>
      </c>
      <c r="P100" s="89">
        <v>7.7504338038654277</v>
      </c>
      <c r="Q100" s="89">
        <v>7.463491293022912</v>
      </c>
      <c r="R100" s="80" t="s">
        <v>1528</v>
      </c>
    </row>
    <row r="101" spans="1:18" x14ac:dyDescent="0.25">
      <c r="A101" s="80" t="s">
        <v>288</v>
      </c>
      <c r="B101" s="80" t="s">
        <v>297</v>
      </c>
      <c r="C101" s="80">
        <v>0</v>
      </c>
      <c r="D101" s="89">
        <v>7.5225694444444437E-3</v>
      </c>
      <c r="E101" s="89">
        <v>7.0919114583333327</v>
      </c>
      <c r="F101" s="88">
        <v>1.0306999999999999</v>
      </c>
      <c r="G101" s="88">
        <v>4.9563406298003071E-2</v>
      </c>
      <c r="H101" s="88">
        <v>49.563406298003073</v>
      </c>
      <c r="I101" s="88">
        <v>3.7451524432271848</v>
      </c>
      <c r="J101" s="88">
        <v>1.5919354838709681</v>
      </c>
      <c r="K101" s="88">
        <v>0.12029118884671208</v>
      </c>
      <c r="L101" s="88">
        <v>3.6248612543804728</v>
      </c>
      <c r="M101" s="88">
        <v>7.5225694444444437E-3</v>
      </c>
      <c r="N101" s="89">
        <v>9.7284722222222217E-2</v>
      </c>
      <c r="O101" s="88">
        <v>3.7376298737827405</v>
      </c>
      <c r="P101" s="89">
        <v>3.6403451515605183</v>
      </c>
      <c r="Q101" s="89">
        <v>3.5200539627138063</v>
      </c>
      <c r="R101" s="80" t="s">
        <v>1592</v>
      </c>
    </row>
    <row r="102" spans="1:18" x14ac:dyDescent="0.25">
      <c r="A102" s="80" t="s">
        <v>285</v>
      </c>
      <c r="B102" s="80" t="s">
        <v>298</v>
      </c>
      <c r="C102" s="80">
        <v>0</v>
      </c>
      <c r="D102" s="89">
        <v>5.3732638888888892E-3</v>
      </c>
      <c r="E102" s="89">
        <v>7.0972847222222217</v>
      </c>
      <c r="F102" s="89">
        <v>1.7833300000000001</v>
      </c>
      <c r="G102" s="89">
        <v>4.9563406298003071E-2</v>
      </c>
      <c r="H102" s="89">
        <v>49.563406298003073</v>
      </c>
      <c r="I102" s="89">
        <v>6.4799094853791939</v>
      </c>
      <c r="J102" s="89">
        <v>1.5919354838709681</v>
      </c>
      <c r="K102" s="89">
        <v>0.208129315810621</v>
      </c>
      <c r="L102" s="89">
        <v>6.2717801695685731</v>
      </c>
      <c r="M102" s="88">
        <v>5.3732638888888892E-3</v>
      </c>
      <c r="N102" s="89">
        <v>0.1026579861111111</v>
      </c>
      <c r="O102" s="88">
        <v>6.4745362214903048</v>
      </c>
      <c r="P102" s="89">
        <v>6.3718782353791941</v>
      </c>
      <c r="Q102" s="89">
        <v>6.1637489195685733</v>
      </c>
      <c r="R102" s="80" t="s">
        <v>1592</v>
      </c>
    </row>
    <row r="103" spans="1:18" x14ac:dyDescent="0.25">
      <c r="A103" s="80" t="s">
        <v>239</v>
      </c>
      <c r="B103" s="80" t="s">
        <v>274</v>
      </c>
      <c r="C103" s="80">
        <v>0</v>
      </c>
      <c r="D103" s="89">
        <v>0.491837962962963</v>
      </c>
      <c r="E103" s="89">
        <v>0.491837962962963</v>
      </c>
      <c r="F103" s="89">
        <v>1.2201200000000001</v>
      </c>
      <c r="G103" s="89">
        <v>4.9563406298003071E-2</v>
      </c>
      <c r="H103" s="89">
        <v>49.563406298003073</v>
      </c>
      <c r="I103" s="89">
        <v>4.433429124896044</v>
      </c>
      <c r="J103" s="89">
        <v>1.5919354838709681</v>
      </c>
      <c r="K103" s="89">
        <v>0.14239806474789013</v>
      </c>
      <c r="L103" s="89">
        <v>4.2910310601481543</v>
      </c>
      <c r="M103" s="88">
        <v>0.491837962962963</v>
      </c>
      <c r="N103" s="89">
        <v>0.491837962962963</v>
      </c>
      <c r="O103" s="88">
        <v>3.941591161933081</v>
      </c>
      <c r="P103" s="89">
        <v>3.449753198970118</v>
      </c>
      <c r="Q103" s="89">
        <v>3.3073551342222278</v>
      </c>
      <c r="R103" s="80" t="s">
        <v>1528</v>
      </c>
    </row>
    <row r="104" spans="1:18" x14ac:dyDescent="0.25">
      <c r="A104" s="80" t="s">
        <v>269</v>
      </c>
      <c r="B104" s="80" t="s">
        <v>270</v>
      </c>
      <c r="C104" s="80">
        <v>0.16800000000000001</v>
      </c>
      <c r="D104" s="89">
        <v>0.31934375000000004</v>
      </c>
      <c r="E104" s="89">
        <v>13.622767013888888</v>
      </c>
      <c r="F104" s="89">
        <v>0.36935800000000002</v>
      </c>
      <c r="G104" s="89">
        <v>6.2525072964669734E-2</v>
      </c>
      <c r="H104" s="89">
        <v>62.525072964669732</v>
      </c>
      <c r="I104" s="89">
        <v>14.649776392998527</v>
      </c>
      <c r="J104" s="89">
        <v>1.596935483870968</v>
      </c>
      <c r="K104" s="89">
        <v>4.3242516400050807E-2</v>
      </c>
      <c r="L104" s="89">
        <v>14.606533876598476</v>
      </c>
      <c r="M104" s="88">
        <v>0.16800000000000001</v>
      </c>
      <c r="N104" s="89">
        <v>5.1708815972222224</v>
      </c>
      <c r="O104" s="88">
        <v>14.481776392998528</v>
      </c>
      <c r="P104" s="89">
        <v>9.3108947957763064</v>
      </c>
      <c r="Q104" s="89">
        <v>9.2676522793762555</v>
      </c>
      <c r="R104" s="80" t="s">
        <v>1528</v>
      </c>
    </row>
    <row r="105" spans="1:18" x14ac:dyDescent="0.25">
      <c r="A105" s="80" t="s">
        <v>360</v>
      </c>
      <c r="B105" s="80" t="s">
        <v>361</v>
      </c>
      <c r="C105" s="80">
        <v>0</v>
      </c>
      <c r="D105" s="89">
        <v>0.91504513888888894</v>
      </c>
      <c r="E105" s="88">
        <v>11.171190972222222</v>
      </c>
      <c r="F105" s="88">
        <v>0.73030300000000004</v>
      </c>
      <c r="G105" s="88">
        <v>4.9563406298003071E-2</v>
      </c>
      <c r="H105" s="88">
        <v>49.563406298003073</v>
      </c>
      <c r="I105" s="88">
        <v>2.653629634953083</v>
      </c>
      <c r="J105" s="88">
        <v>1.5919354838709681</v>
      </c>
      <c r="K105" s="88">
        <v>8.523238196208438E-2</v>
      </c>
      <c r="L105" s="88">
        <v>2.5683972529909989</v>
      </c>
      <c r="M105" s="88">
        <v>1.7999999999999999E-2</v>
      </c>
      <c r="N105" s="88">
        <v>0.28704166666666669</v>
      </c>
      <c r="O105" s="88">
        <v>2.6356296349530832</v>
      </c>
      <c r="P105" s="89">
        <v>2.3485879682864166</v>
      </c>
      <c r="Q105" s="89">
        <v>2.263355586324332</v>
      </c>
      <c r="R105" s="80" t="s">
        <v>1528</v>
      </c>
    </row>
    <row r="106" spans="1:18" x14ac:dyDescent="0.25">
      <c r="A106" s="80" t="s">
        <v>363</v>
      </c>
      <c r="B106" s="80" t="s">
        <v>364</v>
      </c>
      <c r="C106" s="80">
        <v>0.50700000000000001</v>
      </c>
      <c r="D106" s="89">
        <v>0.71934375000000006</v>
      </c>
      <c r="E106" s="89">
        <v>11.890534722222222</v>
      </c>
      <c r="F106" s="89">
        <v>0.73030300000000004</v>
      </c>
      <c r="G106" s="89">
        <v>4.9563406298003071E-2</v>
      </c>
      <c r="H106" s="89">
        <v>49.563406298003073</v>
      </c>
      <c r="I106" s="89">
        <v>2.653629634953083</v>
      </c>
      <c r="J106" s="89">
        <v>1.5919354838709681</v>
      </c>
      <c r="K106" s="89">
        <v>8.523238196208438E-2</v>
      </c>
      <c r="L106" s="89">
        <v>2.5683972529909989</v>
      </c>
      <c r="M106" s="88">
        <v>1.7999999999999999E-2</v>
      </c>
      <c r="N106" s="89">
        <v>0.30504166666666671</v>
      </c>
      <c r="O106" s="88">
        <v>2.6356296349530832</v>
      </c>
      <c r="P106" s="89">
        <v>2.3305879682864163</v>
      </c>
      <c r="Q106" s="89">
        <v>2.2453555863243322</v>
      </c>
      <c r="R106" s="80" t="s">
        <v>1528</v>
      </c>
    </row>
    <row r="107" spans="1:18" x14ac:dyDescent="0.25">
      <c r="A107" s="80" t="s">
        <v>366</v>
      </c>
      <c r="B107" s="80" t="s">
        <v>367</v>
      </c>
      <c r="C107" s="80">
        <v>0.432</v>
      </c>
      <c r="D107" s="89">
        <v>0.86792187499999995</v>
      </c>
      <c r="E107" s="88">
        <v>12.758456597222223</v>
      </c>
      <c r="F107" s="88">
        <v>0.73030300000000004</v>
      </c>
      <c r="G107" s="88">
        <v>4.9563406298003071E-2</v>
      </c>
      <c r="H107" s="88">
        <v>49.563406298003073</v>
      </c>
      <c r="I107" s="88">
        <v>2.653629634953083</v>
      </c>
      <c r="J107" s="88">
        <v>1.5919354838709681</v>
      </c>
      <c r="K107" s="88">
        <v>8.523238196208438E-2</v>
      </c>
      <c r="L107" s="88">
        <v>2.5683972529909989</v>
      </c>
      <c r="M107" s="88">
        <v>1.7999999999999999E-2</v>
      </c>
      <c r="N107" s="88">
        <v>0.32304166666666673</v>
      </c>
      <c r="O107" s="88">
        <v>2.6356296349530832</v>
      </c>
      <c r="P107" s="89">
        <v>2.3125879682864166</v>
      </c>
      <c r="Q107" s="89">
        <v>2.2273555863243324</v>
      </c>
      <c r="R107" s="80" t="s">
        <v>1528</v>
      </c>
    </row>
    <row r="108" spans="1:18" x14ac:dyDescent="0.25">
      <c r="A108" s="80" t="s">
        <v>383</v>
      </c>
      <c r="B108" s="80" t="s">
        <v>384</v>
      </c>
      <c r="C108" s="80">
        <v>0</v>
      </c>
      <c r="D108" s="89">
        <v>0.34916435185185185</v>
      </c>
      <c r="E108" s="88">
        <v>0.46856018518518516</v>
      </c>
      <c r="F108" s="88">
        <v>0.35475899999999999</v>
      </c>
      <c r="G108" s="88">
        <v>4.9563406298003071E-2</v>
      </c>
      <c r="H108" s="88">
        <v>49.563406298003073</v>
      </c>
      <c r="I108" s="88">
        <v>1.2890526201676848</v>
      </c>
      <c r="J108" s="88">
        <v>1.5919354838709681</v>
      </c>
      <c r="K108" s="88">
        <v>4.1403300537567411E-2</v>
      </c>
      <c r="L108" s="88">
        <v>1.2476493196301175</v>
      </c>
      <c r="M108" s="88">
        <v>1.7999999999999999E-2</v>
      </c>
      <c r="N108" s="88">
        <v>0.37220659722222227</v>
      </c>
      <c r="O108" s="88">
        <v>1.2710526201676848</v>
      </c>
      <c r="P108" s="89">
        <v>0.89884602294546256</v>
      </c>
      <c r="Q108" s="89">
        <v>0.8574427224078951</v>
      </c>
      <c r="R108" s="80" t="s">
        <v>1528</v>
      </c>
    </row>
    <row r="109" spans="1:18" x14ac:dyDescent="0.25">
      <c r="A109" s="80" t="s">
        <v>387</v>
      </c>
      <c r="B109" s="80" t="s">
        <v>388</v>
      </c>
      <c r="C109" s="80">
        <v>1.7999999999999999E-2</v>
      </c>
      <c r="D109" s="89">
        <v>0.11719444444444445</v>
      </c>
      <c r="E109" s="88">
        <v>0.58575462962962965</v>
      </c>
      <c r="F109" s="88">
        <v>0.35475899999999999</v>
      </c>
      <c r="G109" s="88">
        <v>4.9563406298003071E-2</v>
      </c>
      <c r="H109" s="88">
        <v>49.563406298003073</v>
      </c>
      <c r="I109" s="88">
        <v>1.2890526201676848</v>
      </c>
      <c r="J109" s="88">
        <v>1.5919354838709681</v>
      </c>
      <c r="K109" s="88">
        <v>4.1403300537567411E-2</v>
      </c>
      <c r="L109" s="88">
        <v>1.2476493196301175</v>
      </c>
      <c r="M109" s="88">
        <v>1.7999999999999999E-2</v>
      </c>
      <c r="N109" s="88">
        <v>0.39020659722222228</v>
      </c>
      <c r="O109" s="88">
        <v>1.2710526201676848</v>
      </c>
      <c r="P109" s="89">
        <v>0.88084602294546255</v>
      </c>
      <c r="Q109" s="89">
        <v>0.83944272240789508</v>
      </c>
      <c r="R109" s="80" t="s">
        <v>1528</v>
      </c>
    </row>
    <row r="110" spans="1:18" x14ac:dyDescent="0.25">
      <c r="A110" s="80" t="s">
        <v>310</v>
      </c>
      <c r="B110" s="80" t="s">
        <v>311</v>
      </c>
      <c r="C110" s="80">
        <v>0</v>
      </c>
      <c r="D110" s="89">
        <v>1.6171944444444446</v>
      </c>
      <c r="E110" s="89">
        <v>1.6171944444444446</v>
      </c>
      <c r="F110" s="89">
        <v>0.43965300000000002</v>
      </c>
      <c r="G110" s="89">
        <v>4.9563406298003071E-2</v>
      </c>
      <c r="H110" s="89">
        <v>49.563406298003073</v>
      </c>
      <c r="I110" s="89">
        <v>1.5975235346096455</v>
      </c>
      <c r="J110" s="89">
        <v>1.5919354838709681</v>
      </c>
      <c r="K110" s="89">
        <v>5.1311130348329785E-2</v>
      </c>
      <c r="L110" s="89">
        <v>1.5462124042613157</v>
      </c>
      <c r="M110" s="88">
        <v>1.7999999999999999E-2</v>
      </c>
      <c r="N110" s="89">
        <v>1.7999999999999999E-2</v>
      </c>
      <c r="O110" s="88">
        <v>1.5795235346096455</v>
      </c>
      <c r="P110" s="89">
        <v>1.5615235346096454</v>
      </c>
      <c r="Q110" s="89">
        <v>1.5102124042613156</v>
      </c>
      <c r="R110" s="80" t="s">
        <v>1592</v>
      </c>
    </row>
    <row r="111" spans="1:18" x14ac:dyDescent="0.25">
      <c r="A111" s="80" t="s">
        <v>313</v>
      </c>
      <c r="B111" s="80" t="s">
        <v>314</v>
      </c>
      <c r="C111" s="80">
        <v>0</v>
      </c>
      <c r="D111" s="89">
        <v>0.71719444444444447</v>
      </c>
      <c r="E111" s="89">
        <v>2.3343888888888893</v>
      </c>
      <c r="F111" s="89">
        <v>0.43965300000000002</v>
      </c>
      <c r="G111" s="89">
        <v>4.9563406298003071E-2</v>
      </c>
      <c r="H111" s="89">
        <v>49.563406298003073</v>
      </c>
      <c r="I111" s="89">
        <v>1.5975235346096455</v>
      </c>
      <c r="J111" s="89">
        <v>1.5919354838709681</v>
      </c>
      <c r="K111" s="89">
        <v>5.1311130348329785E-2</v>
      </c>
      <c r="L111" s="89">
        <v>1.5462124042613157</v>
      </c>
      <c r="M111" s="88">
        <v>0.71719444444444447</v>
      </c>
      <c r="N111" s="89">
        <v>0.73519444444444448</v>
      </c>
      <c r="O111" s="88">
        <v>0.880329090165201</v>
      </c>
      <c r="P111" s="89">
        <v>0.14513464572075652</v>
      </c>
      <c r="Q111" s="89">
        <v>9.3823515372426725E-2</v>
      </c>
      <c r="R111" s="80" t="s">
        <v>1528</v>
      </c>
    </row>
    <row r="112" spans="1:18" x14ac:dyDescent="0.25">
      <c r="A112" s="80" t="s">
        <v>300</v>
      </c>
      <c r="B112" s="80" t="s">
        <v>301</v>
      </c>
      <c r="C112" s="80">
        <v>2.7E-2</v>
      </c>
      <c r="D112" s="89">
        <v>0.2150451388888889</v>
      </c>
      <c r="E112" s="89">
        <v>0.23653819444444446</v>
      </c>
      <c r="F112" s="89">
        <v>0.54411699999999996</v>
      </c>
      <c r="G112" s="89">
        <v>4.9563406298003071E-2</v>
      </c>
      <c r="H112" s="89">
        <v>49.563406298003073</v>
      </c>
      <c r="I112" s="89">
        <v>1.9771040185810089</v>
      </c>
      <c r="J112" s="89">
        <v>1.5919354838709681</v>
      </c>
      <c r="K112" s="89">
        <v>6.350294052751182E-2</v>
      </c>
      <c r="L112" s="89">
        <v>1.9136010780534971</v>
      </c>
      <c r="M112" s="88">
        <v>2.7E-2</v>
      </c>
      <c r="N112" s="89">
        <v>4.8493055555555553E-2</v>
      </c>
      <c r="O112" s="88">
        <v>1.950104018581009</v>
      </c>
      <c r="P112" s="89">
        <v>1.9016109630254534</v>
      </c>
      <c r="Q112" s="89">
        <v>1.8381080224979416</v>
      </c>
      <c r="R112" s="80" t="s">
        <v>1528</v>
      </c>
    </row>
    <row r="113" spans="1:18" x14ac:dyDescent="0.25">
      <c r="A113" s="80" t="s">
        <v>322</v>
      </c>
      <c r="B113" s="80" t="s">
        <v>169</v>
      </c>
      <c r="C113" s="80">
        <v>0.158</v>
      </c>
      <c r="D113" s="89">
        <v>7.7413194444444444E-2</v>
      </c>
      <c r="E113" s="89">
        <v>2.5511388888888895</v>
      </c>
      <c r="F113" s="89">
        <v>1.2252400000000001</v>
      </c>
      <c r="G113" s="89">
        <v>4.9563406298003071E-2</v>
      </c>
      <c r="H113" s="89">
        <v>49.563406298003073</v>
      </c>
      <c r="I113" s="89">
        <v>4.4520331614821735</v>
      </c>
      <c r="J113" s="89">
        <v>1.5919354838709681</v>
      </c>
      <c r="K113" s="89">
        <v>0.14299561096589261</v>
      </c>
      <c r="L113" s="89">
        <v>4.3090375505162806</v>
      </c>
      <c r="M113" s="88">
        <v>7.7413194444444444E-2</v>
      </c>
      <c r="N113" s="89">
        <v>0.88586805555555559</v>
      </c>
      <c r="O113" s="88">
        <v>4.374619967037729</v>
      </c>
      <c r="P113" s="89">
        <v>3.4887519114821735</v>
      </c>
      <c r="Q113" s="89">
        <v>3.3457563005162809</v>
      </c>
      <c r="R113" s="80" t="s">
        <v>1528</v>
      </c>
    </row>
    <row r="114" spans="1:18" x14ac:dyDescent="0.25">
      <c r="A114" s="80" t="s">
        <v>376</v>
      </c>
      <c r="B114" s="80" t="s">
        <v>377</v>
      </c>
      <c r="C114" s="80">
        <v>0</v>
      </c>
      <c r="D114" s="89">
        <v>0.11079861111111111</v>
      </c>
      <c r="E114" s="88">
        <v>0.11079861111111111</v>
      </c>
      <c r="F114" s="88">
        <v>0.24518100000000001</v>
      </c>
      <c r="G114" s="88">
        <v>4.9563406298003071E-2</v>
      </c>
      <c r="H114" s="88">
        <v>49.563406298003073</v>
      </c>
      <c r="I114" s="88">
        <v>0.89088990121556655</v>
      </c>
      <c r="J114" s="88">
        <v>1.5919354838709681</v>
      </c>
      <c r="K114" s="88">
        <v>2.8614644389857103E-2</v>
      </c>
      <c r="L114" s="88">
        <v>0.86227525682570949</v>
      </c>
      <c r="M114" s="88">
        <v>0.11079861111111111</v>
      </c>
      <c r="N114" s="88">
        <v>0.11079861111111111</v>
      </c>
      <c r="O114" s="88">
        <v>0.78009129010445544</v>
      </c>
      <c r="P114" s="89">
        <v>0.66929267899334433</v>
      </c>
      <c r="Q114" s="89">
        <v>0.64067803460348727</v>
      </c>
      <c r="R114" s="80" t="s">
        <v>1528</v>
      </c>
    </row>
    <row r="115" spans="1:18" x14ac:dyDescent="0.25">
      <c r="A115" s="80" t="s">
        <v>316</v>
      </c>
      <c r="B115" s="80" t="s">
        <v>75</v>
      </c>
      <c r="C115" s="80">
        <v>1.6E-2</v>
      </c>
      <c r="D115" s="89">
        <v>3.4109375000000004E-2</v>
      </c>
      <c r="E115" s="89">
        <v>2.3684982638888892</v>
      </c>
      <c r="F115" s="89">
        <v>0.43965300000000002</v>
      </c>
      <c r="G115" s="89">
        <v>4.9563406298003071E-2</v>
      </c>
      <c r="H115" s="89">
        <v>49.563406298003073</v>
      </c>
      <c r="I115" s="89">
        <v>1.5975235346096455</v>
      </c>
      <c r="J115" s="89">
        <v>1.5919354838709681</v>
      </c>
      <c r="K115" s="89">
        <v>5.1311130348329785E-2</v>
      </c>
      <c r="L115" s="89">
        <v>1.5462124042613157</v>
      </c>
      <c r="M115" s="88">
        <v>1.6E-2</v>
      </c>
      <c r="N115" s="89">
        <v>0.7511944444444445</v>
      </c>
      <c r="O115" s="88">
        <v>1.5815235346096455</v>
      </c>
      <c r="P115" s="89">
        <v>0.83032909016520096</v>
      </c>
      <c r="Q115" s="89">
        <v>0.77901795981687116</v>
      </c>
      <c r="R115" s="80" t="s">
        <v>1528</v>
      </c>
    </row>
    <row r="116" spans="1:18" x14ac:dyDescent="0.25">
      <c r="A116" s="80" t="s">
        <v>300</v>
      </c>
      <c r="B116" s="80" t="s">
        <v>304</v>
      </c>
      <c r="C116" s="80">
        <v>2.7E-2</v>
      </c>
      <c r="D116" s="89">
        <v>0.30972743055555557</v>
      </c>
      <c r="E116" s="89">
        <v>0.54626562499999998</v>
      </c>
      <c r="F116" s="89">
        <v>0.54411699999999996</v>
      </c>
      <c r="G116" s="89">
        <v>4.9563406298003071E-2</v>
      </c>
      <c r="H116" s="89">
        <v>49.563406298003073</v>
      </c>
      <c r="I116" s="89">
        <v>1.9771040185810089</v>
      </c>
      <c r="J116" s="89">
        <v>1.5919354838709681</v>
      </c>
      <c r="K116" s="89">
        <v>6.350294052751182E-2</v>
      </c>
      <c r="L116" s="89">
        <v>1.9136010780534971</v>
      </c>
      <c r="M116" s="88">
        <v>2.7E-2</v>
      </c>
      <c r="N116" s="89">
        <v>7.5493055555555549E-2</v>
      </c>
      <c r="O116" s="88">
        <v>1.950104018581009</v>
      </c>
      <c r="P116" s="89">
        <v>1.8746109630254535</v>
      </c>
      <c r="Q116" s="89">
        <v>1.8111080224979417</v>
      </c>
      <c r="R116" s="80" t="s">
        <v>1528</v>
      </c>
    </row>
    <row r="117" spans="1:18" x14ac:dyDescent="0.25">
      <c r="A117" s="80" t="s">
        <v>306</v>
      </c>
      <c r="B117" s="80" t="s">
        <v>307</v>
      </c>
      <c r="C117" s="80">
        <v>2.3E-2</v>
      </c>
      <c r="D117" s="88">
        <v>0.11962152777777779</v>
      </c>
      <c r="E117" s="88">
        <v>0.7769114583333333</v>
      </c>
      <c r="F117" s="88">
        <v>0.54411699999999996</v>
      </c>
      <c r="G117" s="88">
        <v>4.9563406298003071E-2</v>
      </c>
      <c r="H117" s="88">
        <v>49.563406298003073</v>
      </c>
      <c r="I117" s="88">
        <v>1.9771040185810089</v>
      </c>
      <c r="J117" s="88">
        <v>1.5919354838709681</v>
      </c>
      <c r="K117" s="88">
        <v>6.350294052751182E-2</v>
      </c>
      <c r="L117" s="88">
        <v>1.9136010780534971</v>
      </c>
      <c r="M117" s="88">
        <v>2.3E-2</v>
      </c>
      <c r="N117" s="88">
        <v>0.12849305555555554</v>
      </c>
      <c r="O117" s="88">
        <v>1.954104018581009</v>
      </c>
      <c r="P117" s="89">
        <v>1.8256109630254536</v>
      </c>
      <c r="Q117" s="89">
        <v>1.7621080224979417</v>
      </c>
      <c r="R117" s="80" t="s">
        <v>1528</v>
      </c>
    </row>
    <row r="118" spans="1:18" x14ac:dyDescent="0.25">
      <c r="A118" s="80" t="s">
        <v>318</v>
      </c>
      <c r="B118" s="80" t="s">
        <v>319</v>
      </c>
      <c r="C118" s="80">
        <v>2.4E-2</v>
      </c>
      <c r="D118" s="89">
        <v>9.0076388888888886E-2</v>
      </c>
      <c r="E118" s="88">
        <v>2.4244652777777782</v>
      </c>
      <c r="F118" s="88">
        <v>0.43965300000000002</v>
      </c>
      <c r="G118" s="88">
        <v>4.9563406298003071E-2</v>
      </c>
      <c r="H118" s="88">
        <v>49.563406298003073</v>
      </c>
      <c r="I118" s="88">
        <v>1.5975235346096455</v>
      </c>
      <c r="J118" s="88">
        <v>1.5919354838709681</v>
      </c>
      <c r="K118" s="88">
        <v>5.1311130348329785E-2</v>
      </c>
      <c r="L118" s="88">
        <v>1.5462124042613157</v>
      </c>
      <c r="M118" s="88">
        <v>2.4E-2</v>
      </c>
      <c r="N118" s="88">
        <v>0.75919444444444451</v>
      </c>
      <c r="O118" s="88">
        <v>1.5735235346096454</v>
      </c>
      <c r="P118" s="89">
        <v>0.81432909016520094</v>
      </c>
      <c r="Q118" s="89">
        <v>0.76301795981687115</v>
      </c>
      <c r="R118" s="80" t="s">
        <v>1528</v>
      </c>
    </row>
    <row r="119" spans="1:18" x14ac:dyDescent="0.25">
      <c r="A119" s="80" t="s">
        <v>308</v>
      </c>
      <c r="B119" s="80" t="s">
        <v>309</v>
      </c>
      <c r="C119" s="80">
        <v>0.03</v>
      </c>
      <c r="D119" s="89">
        <v>0.11102430555555556</v>
      </c>
      <c r="E119" s="88">
        <v>0.65728993055555551</v>
      </c>
      <c r="F119" s="88">
        <v>0.54411699999999996</v>
      </c>
      <c r="G119" s="88">
        <v>4.9563406298003071E-2</v>
      </c>
      <c r="H119" s="88">
        <v>49.563406298003073</v>
      </c>
      <c r="I119" s="88">
        <v>1.9771040185810089</v>
      </c>
      <c r="J119" s="88">
        <v>1.5919354838709681</v>
      </c>
      <c r="K119" s="88">
        <v>6.350294052751182E-2</v>
      </c>
      <c r="L119" s="88">
        <v>1.9136010780534971</v>
      </c>
      <c r="M119" s="88">
        <v>0.03</v>
      </c>
      <c r="N119" s="88">
        <v>0.10549305555555555</v>
      </c>
      <c r="O119" s="88">
        <v>1.9471040185810089</v>
      </c>
      <c r="P119" s="89">
        <v>1.8416109630254534</v>
      </c>
      <c r="Q119" s="89">
        <v>1.7781080224979415</v>
      </c>
      <c r="R119" s="80" t="s">
        <v>1528</v>
      </c>
    </row>
    <row r="120" spans="1:18" x14ac:dyDescent="0.25">
      <c r="A120" s="80" t="s">
        <v>326</v>
      </c>
      <c r="B120" s="80" t="s">
        <v>327</v>
      </c>
      <c r="C120" s="80">
        <v>0</v>
      </c>
      <c r="D120" s="89">
        <v>1.0227430555555556E-2</v>
      </c>
      <c r="E120" s="88">
        <v>1.0227430555555556E-2</v>
      </c>
      <c r="F120" s="88">
        <v>1.2252400000000001</v>
      </c>
      <c r="G120" s="88">
        <v>4.9563406298003071E-2</v>
      </c>
      <c r="H120" s="88">
        <v>49.563406298003073</v>
      </c>
      <c r="I120" s="88">
        <v>4.4520331614821735</v>
      </c>
      <c r="J120" s="88">
        <v>1.5919354838709681</v>
      </c>
      <c r="K120" s="88">
        <v>0.14299561096589261</v>
      </c>
      <c r="L120" s="88">
        <v>4.3090375505162806</v>
      </c>
      <c r="M120" s="88">
        <v>1.0227430555555556E-2</v>
      </c>
      <c r="N120" s="88">
        <v>0.1157204861111111</v>
      </c>
      <c r="O120" s="88">
        <v>4.4418057309266183</v>
      </c>
      <c r="P120" s="89">
        <v>4.3260852448155074</v>
      </c>
      <c r="Q120" s="89">
        <v>4.1830896338496144</v>
      </c>
      <c r="R120" s="80" t="s">
        <v>1592</v>
      </c>
    </row>
    <row r="121" spans="1:18" x14ac:dyDescent="0.25">
      <c r="A121" s="80" t="s">
        <v>320</v>
      </c>
      <c r="B121" s="80" t="s">
        <v>321</v>
      </c>
      <c r="C121" s="80">
        <v>0</v>
      </c>
      <c r="D121" s="89">
        <v>4.9260416666666668E-2</v>
      </c>
      <c r="E121" s="88">
        <v>2.473725694444445</v>
      </c>
      <c r="F121" s="88">
        <v>0.43965300000000002</v>
      </c>
      <c r="G121" s="88">
        <v>4.9563406298003071E-2</v>
      </c>
      <c r="H121" s="88">
        <v>49.563406298003073</v>
      </c>
      <c r="I121" s="88">
        <v>1.5975235346096455</v>
      </c>
      <c r="J121" s="88">
        <v>1.5919354838709681</v>
      </c>
      <c r="K121" s="88">
        <v>5.1311130348329785E-2</v>
      </c>
      <c r="L121" s="88">
        <v>1.5462124042613157</v>
      </c>
      <c r="M121" s="88">
        <v>4.9260416666666668E-2</v>
      </c>
      <c r="N121" s="88">
        <v>0.8084548611111112</v>
      </c>
      <c r="O121" s="88">
        <v>1.5482631179429789</v>
      </c>
      <c r="P121" s="89">
        <v>0.73980825683186768</v>
      </c>
      <c r="Q121" s="89">
        <v>0.68849712648353789</v>
      </c>
      <c r="R121" s="80" t="s">
        <v>1528</v>
      </c>
    </row>
    <row r="122" spans="1:18" x14ac:dyDescent="0.25">
      <c r="A122" s="80" t="s">
        <v>329</v>
      </c>
      <c r="B122" s="80" t="s">
        <v>286</v>
      </c>
      <c r="C122" s="80">
        <v>0.121</v>
      </c>
      <c r="D122" s="89">
        <v>3.0106556712962962</v>
      </c>
      <c r="E122" s="88">
        <v>5.5617945601851861</v>
      </c>
      <c r="F122" s="88">
        <v>1.2252400000000001</v>
      </c>
      <c r="G122" s="88">
        <v>4.9563406298003071E-2</v>
      </c>
      <c r="H122" s="88">
        <v>49.563406298003073</v>
      </c>
      <c r="I122" s="88">
        <v>4.4520331614821735</v>
      </c>
      <c r="J122" s="88">
        <v>1.5919354838709681</v>
      </c>
      <c r="K122" s="88">
        <v>0.14299561096589261</v>
      </c>
      <c r="L122" s="88">
        <v>4.3090375505162806</v>
      </c>
      <c r="M122" s="88">
        <v>0.121</v>
      </c>
      <c r="N122" s="88">
        <v>1.0068680555555556</v>
      </c>
      <c r="O122" s="88">
        <v>4.3310331614821731</v>
      </c>
      <c r="P122" s="89">
        <v>3.3241651059266175</v>
      </c>
      <c r="Q122" s="89">
        <v>3.181169494960725</v>
      </c>
      <c r="R122" s="80" t="s">
        <v>1528</v>
      </c>
    </row>
    <row r="123" spans="1:18" x14ac:dyDescent="0.25">
      <c r="A123" s="80" t="s">
        <v>330</v>
      </c>
      <c r="B123" s="80" t="s">
        <v>331</v>
      </c>
      <c r="C123" s="80">
        <v>0.1</v>
      </c>
      <c r="D123" s="89">
        <v>0.30967187500000004</v>
      </c>
      <c r="E123" s="88">
        <v>5.8714664351851864</v>
      </c>
      <c r="F123" s="88">
        <v>1.2252400000000001</v>
      </c>
      <c r="G123" s="88">
        <v>4.9563406298003071E-2</v>
      </c>
      <c r="H123" s="88">
        <v>49.563406298003073</v>
      </c>
      <c r="I123" s="88">
        <v>4.4520331614821735</v>
      </c>
      <c r="J123" s="88">
        <v>1.5919354838709681</v>
      </c>
      <c r="K123" s="88">
        <v>0.14299561096589261</v>
      </c>
      <c r="L123" s="88">
        <v>4.3090375505162806</v>
      </c>
      <c r="M123" s="88">
        <v>0.1</v>
      </c>
      <c r="N123" s="88">
        <v>1.1068680555555557</v>
      </c>
      <c r="O123" s="88">
        <v>4.3520331614821739</v>
      </c>
      <c r="P123" s="89">
        <v>3.2451651059266182</v>
      </c>
      <c r="Q123" s="89">
        <v>3.1021694949607257</v>
      </c>
      <c r="R123" s="80" t="s">
        <v>1528</v>
      </c>
    </row>
    <row r="124" spans="1:18" x14ac:dyDescent="0.25">
      <c r="A124" s="80" t="s">
        <v>582</v>
      </c>
      <c r="B124" s="80" t="s">
        <v>714</v>
      </c>
      <c r="C124" s="80">
        <v>0</v>
      </c>
      <c r="D124" s="89">
        <v>5.8861111111111107E-2</v>
      </c>
      <c r="E124" s="88">
        <v>3.085727430555556</v>
      </c>
      <c r="F124" s="88">
        <v>0.24670400000000001</v>
      </c>
      <c r="G124" s="88">
        <v>4.9563406298003071E-2</v>
      </c>
      <c r="H124" s="88">
        <v>49.563406298003073</v>
      </c>
      <c r="I124" s="88">
        <v>0.89642387537976087</v>
      </c>
      <c r="J124" s="88">
        <v>1.5919354838709681</v>
      </c>
      <c r="K124" s="88">
        <v>2.8792391048063703E-2</v>
      </c>
      <c r="L124" s="88">
        <v>0.86763148433169712</v>
      </c>
      <c r="M124" s="88">
        <v>5.8861111111111107E-2</v>
      </c>
      <c r="N124" s="88">
        <v>9.325E-2</v>
      </c>
      <c r="O124" s="88">
        <v>0.83756276426864973</v>
      </c>
      <c r="P124" s="89">
        <v>0.74431276426864978</v>
      </c>
      <c r="Q124" s="89">
        <v>0.71552037322058604</v>
      </c>
      <c r="R124" s="80" t="s">
        <v>1528</v>
      </c>
    </row>
    <row r="125" spans="1:18" x14ac:dyDescent="0.25">
      <c r="A125" s="80" t="s">
        <v>392</v>
      </c>
      <c r="B125" s="80" t="s">
        <v>58</v>
      </c>
      <c r="C125" s="80">
        <v>0</v>
      </c>
      <c r="D125" s="89">
        <v>4.2986111111111114E-2</v>
      </c>
      <c r="E125" s="88">
        <v>0.62874074074074082</v>
      </c>
      <c r="F125" s="88">
        <v>0.49960300000000002</v>
      </c>
      <c r="G125" s="88">
        <v>4.9563406298003071E-2</v>
      </c>
      <c r="H125" s="88">
        <v>49.563406298003073</v>
      </c>
      <c r="I125" s="88">
        <v>1.8153579083085585</v>
      </c>
      <c r="J125" s="88">
        <v>1.5919354838709681</v>
      </c>
      <c r="K125" s="88">
        <v>5.8307789678261272E-2</v>
      </c>
      <c r="L125" s="88">
        <v>1.7570501186302971</v>
      </c>
      <c r="M125" s="88">
        <v>8.0000000000000002E-3</v>
      </c>
      <c r="N125" s="88">
        <v>0.39820659722222229</v>
      </c>
      <c r="O125" s="88">
        <v>1.8073579083085585</v>
      </c>
      <c r="P125" s="89">
        <v>1.4091513110863363</v>
      </c>
      <c r="Q125" s="89">
        <v>1.350843521408075</v>
      </c>
      <c r="R125" s="80" t="s">
        <v>1528</v>
      </c>
    </row>
    <row r="126" spans="1:18" x14ac:dyDescent="0.25">
      <c r="A126" s="80" t="s">
        <v>1588</v>
      </c>
      <c r="B126" s="80" t="s">
        <v>58</v>
      </c>
      <c r="C126" s="80">
        <v>0</v>
      </c>
      <c r="D126" s="89">
        <v>2.1493055555555557E-2</v>
      </c>
      <c r="E126" s="89">
        <v>2.1493055555555557E-2</v>
      </c>
      <c r="F126" s="89">
        <v>0.54411699999999996</v>
      </c>
      <c r="G126" s="89">
        <v>4.9563406298003071E-2</v>
      </c>
      <c r="H126" s="89">
        <v>49.563406298003073</v>
      </c>
      <c r="I126" s="89">
        <v>1.9771040185810089</v>
      </c>
      <c r="J126" s="89">
        <v>1.5919354838709681</v>
      </c>
      <c r="K126" s="89">
        <v>6.350294052751182E-2</v>
      </c>
      <c r="L126" s="89">
        <v>1.9136010780534971</v>
      </c>
      <c r="M126" s="88">
        <v>2.1493055555555557E-2</v>
      </c>
      <c r="N126" s="89">
        <v>2.1493055555555557E-2</v>
      </c>
      <c r="O126" s="88">
        <v>1.9556109630254535</v>
      </c>
      <c r="P126" s="89">
        <v>1.934117907469898</v>
      </c>
      <c r="Q126" s="89">
        <v>1.8706149669423862</v>
      </c>
      <c r="R126" s="80" t="s">
        <v>1592</v>
      </c>
    </row>
    <row r="127" spans="1:18" ht="51" x14ac:dyDescent="0.25">
      <c r="A127" s="75" t="s">
        <v>2</v>
      </c>
      <c r="B127" s="75" t="s">
        <v>3</v>
      </c>
      <c r="C127" s="75" t="s">
        <v>137</v>
      </c>
      <c r="D127" s="76" t="s">
        <v>34</v>
      </c>
      <c r="E127" s="76" t="s">
        <v>1589</v>
      </c>
      <c r="F127" s="75" t="s">
        <v>1590</v>
      </c>
      <c r="G127" s="77" t="s">
        <v>36</v>
      </c>
      <c r="H127" s="77" t="s">
        <v>37</v>
      </c>
      <c r="I127" s="75" t="s">
        <v>38</v>
      </c>
      <c r="J127" s="77" t="s">
        <v>39</v>
      </c>
      <c r="K127" s="77" t="s">
        <v>40</v>
      </c>
      <c r="L127" s="77" t="s">
        <v>41</v>
      </c>
      <c r="M127" s="78" t="s">
        <v>44</v>
      </c>
      <c r="N127" s="77" t="s">
        <v>138</v>
      </c>
      <c r="O127" s="77" t="s">
        <v>1587</v>
      </c>
      <c r="P127" s="77" t="s">
        <v>46</v>
      </c>
      <c r="Q127" s="66" t="s">
        <v>1591</v>
      </c>
      <c r="R127" s="77" t="s">
        <v>47</v>
      </c>
    </row>
    <row r="128" spans="1:18" x14ac:dyDescent="0.25">
      <c r="A128" s="81" t="s">
        <v>453</v>
      </c>
      <c r="B128" s="81" t="s">
        <v>454</v>
      </c>
      <c r="C128" s="81">
        <v>0</v>
      </c>
      <c r="D128" s="86">
        <v>6.934375000000001E-2</v>
      </c>
      <c r="E128" s="87">
        <v>1.458947916666667</v>
      </c>
      <c r="F128" s="86">
        <v>1.1817899999999999</v>
      </c>
      <c r="G128" s="86">
        <v>5.4761809395801331E-2</v>
      </c>
      <c r="H128" s="86">
        <v>54.761809395801329</v>
      </c>
      <c r="I128" s="86">
        <v>4.7445407158100661</v>
      </c>
      <c r="J128" s="86">
        <v>1.7620967741935485</v>
      </c>
      <c r="K128" s="86">
        <v>0.15266734212401439</v>
      </c>
      <c r="L128" s="86">
        <v>4.5918733736860515</v>
      </c>
      <c r="M128" s="87">
        <v>6.934375000000001E-2</v>
      </c>
      <c r="N128" s="86">
        <v>1.2972881944444448</v>
      </c>
      <c r="O128" s="87">
        <v>4.6751969658100663</v>
      </c>
      <c r="P128" s="86">
        <v>3.3779087713656217</v>
      </c>
      <c r="Q128" s="86">
        <v>3.2252414292416072</v>
      </c>
      <c r="R128" s="81" t="s">
        <v>1528</v>
      </c>
    </row>
    <row r="129" spans="1:18" x14ac:dyDescent="0.25">
      <c r="A129" s="81" t="s">
        <v>423</v>
      </c>
      <c r="B129" s="81" t="s">
        <v>413</v>
      </c>
      <c r="C129" s="81">
        <v>0</v>
      </c>
      <c r="D129" s="86">
        <v>0.3075225694444445</v>
      </c>
      <c r="E129" s="87">
        <v>1.0522690972222224</v>
      </c>
      <c r="F129" s="86">
        <v>7.93337</v>
      </c>
      <c r="G129" s="86">
        <v>5.4761809395801331E-2</v>
      </c>
      <c r="H129" s="86">
        <v>54.761809395801329</v>
      </c>
      <c r="I129" s="86">
        <v>31.850156947161604</v>
      </c>
      <c r="J129" s="86">
        <v>1.7620967741935485</v>
      </c>
      <c r="K129" s="86">
        <v>1.0248576413630106</v>
      </c>
      <c r="L129" s="86">
        <v>30.825299305798595</v>
      </c>
      <c r="M129" s="87">
        <v>0.3075225694444445</v>
      </c>
      <c r="N129" s="86">
        <v>0.61350868055555563</v>
      </c>
      <c r="O129" s="87">
        <v>31.54263437771716</v>
      </c>
      <c r="P129" s="86">
        <v>30.929125697161606</v>
      </c>
      <c r="Q129" s="86">
        <v>29.904268055798596</v>
      </c>
      <c r="R129" s="81" t="s">
        <v>1592</v>
      </c>
    </row>
    <row r="130" spans="1:18" x14ac:dyDescent="0.25">
      <c r="A130" s="81" t="s">
        <v>412</v>
      </c>
      <c r="B130" s="81" t="s">
        <v>413</v>
      </c>
      <c r="C130" s="81">
        <v>0</v>
      </c>
      <c r="D130" s="86">
        <v>3.331423611111111E-2</v>
      </c>
      <c r="E130" s="87">
        <v>0.36232986111111115</v>
      </c>
      <c r="F130" s="87">
        <v>5.2709900000000003</v>
      </c>
      <c r="G130" s="86">
        <v>5.4761809395801331E-2</v>
      </c>
      <c r="H130" s="86">
        <v>54.761809395801329</v>
      </c>
      <c r="I130" s="86">
        <v>21.161481031001877</v>
      </c>
      <c r="J130" s="86">
        <v>1.7620967741935485</v>
      </c>
      <c r="K130" s="86">
        <v>0.68092303510967156</v>
      </c>
      <c r="L130" s="86">
        <v>20.480557995892205</v>
      </c>
      <c r="M130" s="87">
        <v>3.331423611111111E-2</v>
      </c>
      <c r="N130" s="86">
        <v>8.3314236111111106E-2</v>
      </c>
      <c r="O130" s="87">
        <v>21.128166794890767</v>
      </c>
      <c r="P130" s="86">
        <v>21.044852558779656</v>
      </c>
      <c r="Q130" s="86">
        <v>20.363929523669984</v>
      </c>
      <c r="R130" s="81" t="s">
        <v>1592</v>
      </c>
    </row>
    <row r="131" spans="1:18" x14ac:dyDescent="0.25">
      <c r="A131" s="81" t="s">
        <v>415</v>
      </c>
      <c r="B131" s="81" t="s">
        <v>416</v>
      </c>
      <c r="C131" s="81">
        <v>8.5999999999999993E-2</v>
      </c>
      <c r="D131" s="86">
        <v>0.21434375</v>
      </c>
      <c r="E131" s="87">
        <v>0.57667361111111115</v>
      </c>
      <c r="F131" s="87">
        <v>5.2709900000000003</v>
      </c>
      <c r="G131" s="87">
        <v>5.4761809395801331E-2</v>
      </c>
      <c r="H131" s="87">
        <v>54.761809395801329</v>
      </c>
      <c r="I131" s="87">
        <v>21.161481031001877</v>
      </c>
      <c r="J131" s="87">
        <v>1.7620967741935485</v>
      </c>
      <c r="K131" s="87">
        <v>0.68092303510967156</v>
      </c>
      <c r="L131" s="87">
        <v>20.480557995892205</v>
      </c>
      <c r="M131" s="87">
        <v>8.5999999999999993E-2</v>
      </c>
      <c r="N131" s="87">
        <v>0.1693142361111111</v>
      </c>
      <c r="O131" s="87">
        <v>21.075481031001878</v>
      </c>
      <c r="P131" s="86">
        <v>20.906166794890765</v>
      </c>
      <c r="Q131" s="86">
        <v>20.225243759781094</v>
      </c>
      <c r="R131" s="81" t="s">
        <v>1592</v>
      </c>
    </row>
    <row r="132" spans="1:18" x14ac:dyDescent="0.25">
      <c r="A132" s="81" t="s">
        <v>424</v>
      </c>
      <c r="B132" s="81" t="s">
        <v>425</v>
      </c>
      <c r="C132" s="81">
        <v>0</v>
      </c>
      <c r="D132" s="86">
        <v>1.03571875</v>
      </c>
      <c r="E132" s="86">
        <v>1.03571875</v>
      </c>
      <c r="F132" s="86">
        <v>0.85880599999999996</v>
      </c>
      <c r="G132" s="86">
        <v>5.4761809395801331E-2</v>
      </c>
      <c r="H132" s="86">
        <v>54.761809395801329</v>
      </c>
      <c r="I132" s="86">
        <v>3.4478545545164367</v>
      </c>
      <c r="J132" s="86">
        <v>1.7620967741935485</v>
      </c>
      <c r="K132" s="86">
        <v>0.11094325507929184</v>
      </c>
      <c r="L132" s="86">
        <v>3.336911299437145</v>
      </c>
      <c r="M132" s="87">
        <v>1.03571875</v>
      </c>
      <c r="N132" s="86">
        <v>1.03571875</v>
      </c>
      <c r="O132" s="87">
        <v>2.4121358045164367</v>
      </c>
      <c r="P132" s="86">
        <v>1.3764170545164367</v>
      </c>
      <c r="Q132" s="86">
        <v>1.2654737994371448</v>
      </c>
      <c r="R132" s="81" t="s">
        <v>1528</v>
      </c>
    </row>
    <row r="133" spans="1:18" x14ac:dyDescent="0.25">
      <c r="A133" s="81" t="s">
        <v>429</v>
      </c>
      <c r="B133" s="81" t="s">
        <v>430</v>
      </c>
      <c r="C133" s="81">
        <v>0</v>
      </c>
      <c r="D133" s="86">
        <v>2.0000000000000004E-2</v>
      </c>
      <c r="E133" s="87">
        <v>1.05571875</v>
      </c>
      <c r="F133" s="86">
        <v>0.85880599999999996</v>
      </c>
      <c r="G133" s="86">
        <v>5.4761809395801331E-2</v>
      </c>
      <c r="H133" s="86">
        <v>54.761809395801329</v>
      </c>
      <c r="I133" s="86">
        <v>3.4478545545164367</v>
      </c>
      <c r="J133" s="86">
        <v>1.7620967741935485</v>
      </c>
      <c r="K133" s="86">
        <v>0.11094325507929184</v>
      </c>
      <c r="L133" s="86">
        <v>3.336911299437145</v>
      </c>
      <c r="M133" s="87">
        <v>2.0000000000000004E-2</v>
      </c>
      <c r="N133" s="86">
        <v>1.05571875</v>
      </c>
      <c r="O133" s="87">
        <v>3.4278545545164367</v>
      </c>
      <c r="P133" s="86">
        <v>2.3721358045164367</v>
      </c>
      <c r="Q133" s="86">
        <v>2.261192549437145</v>
      </c>
      <c r="R133" s="81" t="s">
        <v>1528</v>
      </c>
    </row>
    <row r="134" spans="1:18" x14ac:dyDescent="0.25">
      <c r="A134" s="81" t="s">
        <v>429</v>
      </c>
      <c r="B134" s="81" t="s">
        <v>432</v>
      </c>
      <c r="C134" s="81">
        <v>0</v>
      </c>
      <c r="D134" s="86">
        <v>2.5000000000000001E-2</v>
      </c>
      <c r="E134" s="87">
        <v>1.08071875</v>
      </c>
      <c r="F134" s="86">
        <v>0.85880599999999996</v>
      </c>
      <c r="G134" s="86">
        <v>5.4761809395801331E-2</v>
      </c>
      <c r="H134" s="86">
        <v>54.761809395801329</v>
      </c>
      <c r="I134" s="86">
        <v>3.4478545545164367</v>
      </c>
      <c r="J134" s="86">
        <v>1.7620967741935485</v>
      </c>
      <c r="K134" s="86">
        <v>0.11094325507929184</v>
      </c>
      <c r="L134" s="86">
        <v>3.336911299437145</v>
      </c>
      <c r="M134" s="87">
        <v>2.5000000000000001E-2</v>
      </c>
      <c r="N134" s="86">
        <v>1.08071875</v>
      </c>
      <c r="O134" s="87">
        <v>3.4228545545164368</v>
      </c>
      <c r="P134" s="86">
        <v>2.3421358045164369</v>
      </c>
      <c r="Q134" s="86">
        <v>2.2311925494371452</v>
      </c>
      <c r="R134" s="81" t="s">
        <v>1528</v>
      </c>
    </row>
    <row r="135" spans="1:18" x14ac:dyDescent="0.25">
      <c r="A135" s="81" t="s">
        <v>429</v>
      </c>
      <c r="B135" s="81" t="s">
        <v>434</v>
      </c>
      <c r="C135" s="81">
        <v>0</v>
      </c>
      <c r="D135" s="86">
        <v>2.5000000000000001E-2</v>
      </c>
      <c r="E135" s="87">
        <v>1.1057187499999999</v>
      </c>
      <c r="F135" s="86">
        <v>0.85880599999999996</v>
      </c>
      <c r="G135" s="86">
        <v>5.4761809395801331E-2</v>
      </c>
      <c r="H135" s="86">
        <v>54.761809395801329</v>
      </c>
      <c r="I135" s="86">
        <v>3.4478545545164367</v>
      </c>
      <c r="J135" s="86">
        <v>1.7620967741935485</v>
      </c>
      <c r="K135" s="86">
        <v>0.11094325507929184</v>
      </c>
      <c r="L135" s="86">
        <v>3.336911299437145</v>
      </c>
      <c r="M135" s="87">
        <v>2.5000000000000001E-2</v>
      </c>
      <c r="N135" s="87">
        <v>1.1057187499999999</v>
      </c>
      <c r="O135" s="87">
        <v>3.4228545545164368</v>
      </c>
      <c r="P135" s="86">
        <v>2.317135804516437</v>
      </c>
      <c r="Q135" s="86">
        <v>2.2061925494371453</v>
      </c>
      <c r="R135" s="81" t="s">
        <v>1528</v>
      </c>
    </row>
    <row r="136" spans="1:18" x14ac:dyDescent="0.25">
      <c r="A136" s="81" t="s">
        <v>447</v>
      </c>
      <c r="B136" s="81" t="s">
        <v>75</v>
      </c>
      <c r="C136" s="81">
        <v>1.2E-2</v>
      </c>
      <c r="D136" s="86">
        <v>8.5017361111111106E-2</v>
      </c>
      <c r="E136" s="87">
        <v>1.2444687500000002</v>
      </c>
      <c r="F136" s="86">
        <v>0.85880599999999996</v>
      </c>
      <c r="G136" s="86">
        <v>5.4761809395801331E-2</v>
      </c>
      <c r="H136" s="86">
        <v>54.761809395801329</v>
      </c>
      <c r="I136" s="86">
        <v>3.4478545545164367</v>
      </c>
      <c r="J136" s="86">
        <v>1.7620967741935485</v>
      </c>
      <c r="K136" s="86">
        <v>0.11094325507929184</v>
      </c>
      <c r="L136" s="86">
        <v>3.336911299437145</v>
      </c>
      <c r="M136" s="87">
        <v>1.2E-2</v>
      </c>
      <c r="N136" s="87">
        <v>1.1714513888888891</v>
      </c>
      <c r="O136" s="87">
        <v>3.4358545545164367</v>
      </c>
      <c r="P136" s="86">
        <v>2.2644031656275478</v>
      </c>
      <c r="Q136" s="86">
        <v>2.1534599105482561</v>
      </c>
      <c r="R136" s="81" t="s">
        <v>1528</v>
      </c>
    </row>
    <row r="137" spans="1:18" x14ac:dyDescent="0.25">
      <c r="A137" s="81" t="s">
        <v>418</v>
      </c>
      <c r="B137" s="81" t="s">
        <v>419</v>
      </c>
      <c r="C137" s="81">
        <v>2.7E-2</v>
      </c>
      <c r="D137" s="86">
        <v>5.8401041666666667E-2</v>
      </c>
      <c r="E137" s="87">
        <v>0.63507465277777786</v>
      </c>
      <c r="F137" s="87">
        <v>5.2709900000000003</v>
      </c>
      <c r="G137" s="87">
        <v>5.4761809395801331E-2</v>
      </c>
      <c r="H137" s="87">
        <v>54.761809395801329</v>
      </c>
      <c r="I137" s="87">
        <v>21.161481031001877</v>
      </c>
      <c r="J137" s="87">
        <v>1.7620967741935485</v>
      </c>
      <c r="K137" s="87">
        <v>0.68092303510967156</v>
      </c>
      <c r="L137" s="87">
        <v>20.480557995892205</v>
      </c>
      <c r="M137" s="87">
        <v>2.7E-2</v>
      </c>
      <c r="N137" s="87">
        <v>0.1963142361111111</v>
      </c>
      <c r="O137" s="87">
        <v>21.134481031001876</v>
      </c>
      <c r="P137" s="86">
        <v>20.938166794890765</v>
      </c>
      <c r="Q137" s="86">
        <v>20.257243759781094</v>
      </c>
      <c r="R137" s="81" t="s">
        <v>1592</v>
      </c>
    </row>
    <row r="138" spans="1:18" x14ac:dyDescent="0.25">
      <c r="A138" s="81" t="s">
        <v>407</v>
      </c>
      <c r="B138" s="81" t="s">
        <v>408</v>
      </c>
      <c r="C138" s="81">
        <v>0.05</v>
      </c>
      <c r="D138" s="86">
        <v>0.32901562500000003</v>
      </c>
      <c r="E138" s="87">
        <v>0.32901562500000003</v>
      </c>
      <c r="F138" s="87">
        <v>0.52710599999999996</v>
      </c>
      <c r="G138" s="86">
        <v>5.4761809395801331E-2</v>
      </c>
      <c r="H138" s="86">
        <v>54.761809395801329</v>
      </c>
      <c r="I138" s="86">
        <v>2.1161762060499587</v>
      </c>
      <c r="J138" s="86">
        <v>1.7620967741935485</v>
      </c>
      <c r="K138" s="86">
        <v>6.809320779294184E-2</v>
      </c>
      <c r="L138" s="86">
        <v>2.048082998257017</v>
      </c>
      <c r="M138" s="87">
        <v>0.05</v>
      </c>
      <c r="N138" s="87">
        <v>0.05</v>
      </c>
      <c r="O138" s="87">
        <v>2.0661762060499589</v>
      </c>
      <c r="P138" s="86">
        <v>2.0161762060499591</v>
      </c>
      <c r="Q138" s="86">
        <v>1.9480829982570171</v>
      </c>
      <c r="R138" s="81" t="s">
        <v>1528</v>
      </c>
    </row>
    <row r="139" spans="1:18" x14ac:dyDescent="0.25">
      <c r="A139" s="81" t="s">
        <v>450</v>
      </c>
      <c r="B139" s="81" t="s">
        <v>350</v>
      </c>
      <c r="C139" s="81">
        <v>5.7200000000000001E-2</v>
      </c>
      <c r="D139" s="86">
        <v>1.3729166666666666E-2</v>
      </c>
      <c r="E139" s="87">
        <v>1.2581979166666668</v>
      </c>
      <c r="F139" s="86">
        <v>0.85880599999999996</v>
      </c>
      <c r="G139" s="86">
        <v>5.4761809395801331E-2</v>
      </c>
      <c r="H139" s="86">
        <v>54.761809395801329</v>
      </c>
      <c r="I139" s="86">
        <v>3.4478545545164367</v>
      </c>
      <c r="J139" s="86">
        <v>1.7620967741935485</v>
      </c>
      <c r="K139" s="86">
        <v>0.11094325507929184</v>
      </c>
      <c r="L139" s="86">
        <v>3.336911299437145</v>
      </c>
      <c r="M139" s="87">
        <v>1.3729166666666666E-2</v>
      </c>
      <c r="N139" s="87">
        <v>1.1851805555555557</v>
      </c>
      <c r="O139" s="87">
        <v>3.43412538784977</v>
      </c>
      <c r="P139" s="86">
        <v>2.2489448322942143</v>
      </c>
      <c r="Q139" s="86">
        <v>2.1380015772149226</v>
      </c>
      <c r="R139" s="81" t="s">
        <v>1528</v>
      </c>
    </row>
    <row r="140" spans="1:18" x14ac:dyDescent="0.25">
      <c r="A140" s="81" t="s">
        <v>422</v>
      </c>
      <c r="B140" s="81" t="s">
        <v>119</v>
      </c>
      <c r="C140" s="81">
        <v>0.23300000000000001</v>
      </c>
      <c r="D140" s="86">
        <v>0.109671875</v>
      </c>
      <c r="E140" s="87">
        <v>0.74474652777777783</v>
      </c>
      <c r="F140" s="87">
        <v>5.2709900000000003</v>
      </c>
      <c r="G140" s="86">
        <v>5.4761809395801331E-2</v>
      </c>
      <c r="H140" s="86">
        <v>54.761809395801329</v>
      </c>
      <c r="I140" s="86">
        <v>21.161481031001877</v>
      </c>
      <c r="J140" s="86">
        <v>1.7620967741935485</v>
      </c>
      <c r="K140" s="86">
        <v>0.68092303510967156</v>
      </c>
      <c r="L140" s="86">
        <v>20.480557995892205</v>
      </c>
      <c r="M140" s="87">
        <v>0.109671875</v>
      </c>
      <c r="N140" s="87">
        <v>0.30598611111111107</v>
      </c>
      <c r="O140" s="87">
        <v>21.051809156001877</v>
      </c>
      <c r="P140" s="86">
        <v>20.745823044890766</v>
      </c>
      <c r="Q140" s="86">
        <v>20.064900009781095</v>
      </c>
      <c r="R140" s="81" t="s">
        <v>1592</v>
      </c>
    </row>
    <row r="141" spans="1:18" x14ac:dyDescent="0.25">
      <c r="A141" s="81" t="s">
        <v>436</v>
      </c>
      <c r="B141" s="81" t="s">
        <v>437</v>
      </c>
      <c r="C141" s="81">
        <v>0</v>
      </c>
      <c r="D141" s="86">
        <v>1.0746527777777778E-2</v>
      </c>
      <c r="E141" s="87">
        <v>1.1164652777777777</v>
      </c>
      <c r="F141" s="86">
        <v>0.85880599999999996</v>
      </c>
      <c r="G141" s="86">
        <v>5.4761809395801331E-2</v>
      </c>
      <c r="H141" s="86">
        <v>54.761809395801329</v>
      </c>
      <c r="I141" s="86">
        <v>3.4478545545164367</v>
      </c>
      <c r="J141" s="86">
        <v>1.7620967741935485</v>
      </c>
      <c r="K141" s="86">
        <v>0.11094325507929184</v>
      </c>
      <c r="L141" s="86">
        <v>3.336911299437145</v>
      </c>
      <c r="M141" s="87">
        <v>1.0746527777777778E-2</v>
      </c>
      <c r="N141" s="87">
        <v>1.1164652777777777</v>
      </c>
      <c r="O141" s="87">
        <v>3.4371080267386591</v>
      </c>
      <c r="P141" s="86">
        <v>2.3206427489608812</v>
      </c>
      <c r="Q141" s="86">
        <v>2.2096994938815895</v>
      </c>
      <c r="R141" s="81" t="s">
        <v>1528</v>
      </c>
    </row>
    <row r="142" spans="1:18" x14ac:dyDescent="0.25">
      <c r="A142" s="81" t="s">
        <v>438</v>
      </c>
      <c r="B142" s="81" t="s">
        <v>439</v>
      </c>
      <c r="C142" s="81">
        <v>0</v>
      </c>
      <c r="D142" s="86">
        <v>1.0746527777777778E-2</v>
      </c>
      <c r="E142" s="87">
        <v>1.1272118055555556</v>
      </c>
      <c r="F142" s="86">
        <v>0.85880599999999996</v>
      </c>
      <c r="G142" s="86">
        <v>5.4761809395801331E-2</v>
      </c>
      <c r="H142" s="86">
        <v>54.761809395801329</v>
      </c>
      <c r="I142" s="86">
        <v>3.4478545545164367</v>
      </c>
      <c r="J142" s="86">
        <v>1.7620967741935485</v>
      </c>
      <c r="K142" s="86">
        <v>0.11094325507929184</v>
      </c>
      <c r="L142" s="86">
        <v>3.336911299437145</v>
      </c>
      <c r="M142" s="87">
        <v>1.0746527777777778E-2</v>
      </c>
      <c r="N142" s="87">
        <v>1.1272118055555556</v>
      </c>
      <c r="O142" s="87">
        <v>3.4371080267386591</v>
      </c>
      <c r="P142" s="86">
        <v>2.3098962211831036</v>
      </c>
      <c r="Q142" s="86">
        <v>2.1989529661038119</v>
      </c>
      <c r="R142" s="81" t="s">
        <v>1528</v>
      </c>
    </row>
    <row r="143" spans="1:18" x14ac:dyDescent="0.25">
      <c r="A143" s="81" t="s">
        <v>441</v>
      </c>
      <c r="B143" s="81" t="s">
        <v>432</v>
      </c>
      <c r="C143" s="81">
        <v>0</v>
      </c>
      <c r="D143" s="86">
        <v>1.0746527777777778E-2</v>
      </c>
      <c r="E143" s="87">
        <v>1.1379583333333334</v>
      </c>
      <c r="F143" s="86">
        <v>0.85880599999999996</v>
      </c>
      <c r="G143" s="86">
        <v>5.4761809395801331E-2</v>
      </c>
      <c r="H143" s="86">
        <v>54.761809395801329</v>
      </c>
      <c r="I143" s="86">
        <v>3.4478545545164367</v>
      </c>
      <c r="J143" s="86">
        <v>1.7620967741935485</v>
      </c>
      <c r="K143" s="86">
        <v>0.11094325507929184</v>
      </c>
      <c r="L143" s="86">
        <v>3.336911299437145</v>
      </c>
      <c r="M143" s="87">
        <v>1.0746527777777778E-2</v>
      </c>
      <c r="N143" s="87">
        <v>1.1379583333333334</v>
      </c>
      <c r="O143" s="87">
        <v>3.4371080267386591</v>
      </c>
      <c r="P143" s="86">
        <v>2.2991496934053259</v>
      </c>
      <c r="Q143" s="86">
        <v>2.1882064383260342</v>
      </c>
      <c r="R143" s="81" t="s">
        <v>1528</v>
      </c>
    </row>
    <row r="144" spans="1:18" x14ac:dyDescent="0.25">
      <c r="A144" s="81" t="s">
        <v>443</v>
      </c>
      <c r="B144" s="81" t="s">
        <v>434</v>
      </c>
      <c r="C144" s="81">
        <v>0</v>
      </c>
      <c r="D144" s="86">
        <v>1.0746527777777778E-2</v>
      </c>
      <c r="E144" s="87">
        <v>1.1487048611111113</v>
      </c>
      <c r="F144" s="86">
        <v>0.85880599999999996</v>
      </c>
      <c r="G144" s="86">
        <v>5.4761809395801331E-2</v>
      </c>
      <c r="H144" s="86">
        <v>54.761809395801329</v>
      </c>
      <c r="I144" s="86">
        <v>3.4478545545164367</v>
      </c>
      <c r="J144" s="86">
        <v>1.7620967741935485</v>
      </c>
      <c r="K144" s="86">
        <v>0.11094325507929184</v>
      </c>
      <c r="L144" s="86">
        <v>3.336911299437145</v>
      </c>
      <c r="M144" s="87">
        <v>1.0746527777777778E-2</v>
      </c>
      <c r="N144" s="87">
        <v>1.1487048611111113</v>
      </c>
      <c r="O144" s="87">
        <v>3.4371080267386591</v>
      </c>
      <c r="P144" s="86">
        <v>2.2884031656275479</v>
      </c>
      <c r="Q144" s="86">
        <v>2.1774599105482562</v>
      </c>
      <c r="R144" s="81" t="s">
        <v>1528</v>
      </c>
    </row>
    <row r="145" spans="1:18" x14ac:dyDescent="0.25">
      <c r="A145" s="81" t="s">
        <v>444</v>
      </c>
      <c r="B145" s="81" t="s">
        <v>445</v>
      </c>
      <c r="C145" s="81">
        <v>0</v>
      </c>
      <c r="D145" s="86">
        <v>1.0746527777777778E-2</v>
      </c>
      <c r="E145" s="87">
        <v>1.1594513888888891</v>
      </c>
      <c r="F145" s="86">
        <v>0.85880599999999996</v>
      </c>
      <c r="G145" s="86">
        <v>5.4761809395801331E-2</v>
      </c>
      <c r="H145" s="86">
        <v>54.761809395801329</v>
      </c>
      <c r="I145" s="86">
        <v>3.4478545545164367</v>
      </c>
      <c r="J145" s="86">
        <v>1.7620967741935485</v>
      </c>
      <c r="K145" s="86">
        <v>0.11094325507929184</v>
      </c>
      <c r="L145" s="86">
        <v>3.336911299437145</v>
      </c>
      <c r="M145" s="87">
        <v>1.0746527777777778E-2</v>
      </c>
      <c r="N145" s="87">
        <v>1.1594513888888891</v>
      </c>
      <c r="O145" s="87">
        <v>3.4371080267386591</v>
      </c>
      <c r="P145" s="86">
        <v>2.2776566378497698</v>
      </c>
      <c r="Q145" s="86">
        <v>2.1667133827704781</v>
      </c>
      <c r="R145" s="81" t="s">
        <v>1528</v>
      </c>
    </row>
    <row r="146" spans="1:18" x14ac:dyDescent="0.25">
      <c r="A146" s="81" t="s">
        <v>456</v>
      </c>
      <c r="B146" s="81" t="s">
        <v>457</v>
      </c>
      <c r="C146" s="81">
        <v>9.8000000000000004E-2</v>
      </c>
      <c r="D146" s="86">
        <v>1.0746527777777778E-2</v>
      </c>
      <c r="E146" s="87">
        <v>1.0746527777777778E-2</v>
      </c>
      <c r="F146" s="86">
        <v>0.69506100000000004</v>
      </c>
      <c r="G146" s="86">
        <v>5.4761809395801331E-2</v>
      </c>
      <c r="H146" s="86">
        <v>54.761809395801329</v>
      </c>
      <c r="I146" s="86">
        <v>2.7904663387502526</v>
      </c>
      <c r="J146" s="86">
        <v>1.7620967741935485</v>
      </c>
      <c r="K146" s="86">
        <v>8.9790161944219862E-2</v>
      </c>
      <c r="L146" s="86">
        <v>2.7006761768060326</v>
      </c>
      <c r="M146" s="87">
        <v>1.0746527777777778E-2</v>
      </c>
      <c r="N146" s="87">
        <v>1.0746527777777778E-2</v>
      </c>
      <c r="O146" s="87">
        <v>2.779719810972475</v>
      </c>
      <c r="P146" s="86">
        <v>2.7689732831946974</v>
      </c>
      <c r="Q146" s="86">
        <v>2.6791831212504773</v>
      </c>
      <c r="R146" s="81" t="s">
        <v>1592</v>
      </c>
    </row>
    <row r="147" spans="1:18" x14ac:dyDescent="0.25">
      <c r="A147" s="81" t="s">
        <v>462</v>
      </c>
      <c r="B147" s="81" t="s">
        <v>463</v>
      </c>
      <c r="C147" s="81">
        <v>1.6E-2</v>
      </c>
      <c r="D147" s="86">
        <v>1.0746527777777778E-2</v>
      </c>
      <c r="E147" s="87">
        <v>2.1493055555555557E-2</v>
      </c>
      <c r="F147" s="86">
        <v>0.69506100000000004</v>
      </c>
      <c r="G147" s="86">
        <v>5.4761809395801331E-2</v>
      </c>
      <c r="H147" s="86">
        <v>54.761809395801329</v>
      </c>
      <c r="I147" s="86">
        <v>2.7904663387502526</v>
      </c>
      <c r="J147" s="86">
        <v>1.7620967741935485</v>
      </c>
      <c r="K147" s="86">
        <v>8.9790161944219862E-2</v>
      </c>
      <c r="L147" s="86">
        <v>2.7006761768060326</v>
      </c>
      <c r="M147" s="87">
        <v>1.0746527777777778E-2</v>
      </c>
      <c r="N147" s="87">
        <v>2.1493055555555557E-2</v>
      </c>
      <c r="O147" s="87">
        <v>2.779719810972475</v>
      </c>
      <c r="P147" s="86">
        <v>2.7582267554169193</v>
      </c>
      <c r="Q147" s="86">
        <v>2.6684365934726992</v>
      </c>
      <c r="R147" s="81" t="s">
        <v>1592</v>
      </c>
    </row>
    <row r="148" spans="1:18" x14ac:dyDescent="0.25">
      <c r="A148" s="81" t="s">
        <v>459</v>
      </c>
      <c r="B148" s="81" t="s">
        <v>460</v>
      </c>
      <c r="C148" s="81">
        <v>3.5000000000000003E-2</v>
      </c>
      <c r="D148" s="86">
        <v>0.12364236111111111</v>
      </c>
      <c r="E148" s="87">
        <v>0.14513541666666668</v>
      </c>
      <c r="F148" s="86">
        <v>0.69506100000000004</v>
      </c>
      <c r="G148" s="86">
        <v>5.4761809395801331E-2</v>
      </c>
      <c r="H148" s="86">
        <v>54.761809395801329</v>
      </c>
      <c r="I148" s="86">
        <v>2.7904663387502526</v>
      </c>
      <c r="J148" s="86">
        <v>1.7620967741935485</v>
      </c>
      <c r="K148" s="86">
        <v>8.9790161944219862E-2</v>
      </c>
      <c r="L148" s="86">
        <v>2.7006761768060326</v>
      </c>
      <c r="M148" s="87">
        <v>3.5000000000000003E-2</v>
      </c>
      <c r="N148" s="87">
        <v>5.649305555555556E-2</v>
      </c>
      <c r="O148" s="87">
        <v>2.7554663387502525</v>
      </c>
      <c r="P148" s="86">
        <v>2.6989732831946971</v>
      </c>
      <c r="Q148" s="86">
        <v>2.609183121250477</v>
      </c>
      <c r="R148" s="81" t="s">
        <v>1528</v>
      </c>
    </row>
    <row r="149" spans="1:18" ht="51" x14ac:dyDescent="0.25">
      <c r="A149" s="75" t="s">
        <v>2</v>
      </c>
      <c r="B149" s="75" t="s">
        <v>3</v>
      </c>
      <c r="C149" s="75" t="s">
        <v>137</v>
      </c>
      <c r="D149" s="76" t="s">
        <v>34</v>
      </c>
      <c r="E149" s="76" t="s">
        <v>1589</v>
      </c>
      <c r="F149" s="75" t="s">
        <v>1590</v>
      </c>
      <c r="G149" s="77" t="s">
        <v>36</v>
      </c>
      <c r="H149" s="77" t="s">
        <v>37</v>
      </c>
      <c r="I149" s="75" t="s">
        <v>38</v>
      </c>
      <c r="J149" s="77" t="s">
        <v>39</v>
      </c>
      <c r="K149" s="77" t="s">
        <v>40</v>
      </c>
      <c r="L149" s="77" t="s">
        <v>41</v>
      </c>
      <c r="M149" s="78" t="s">
        <v>44</v>
      </c>
      <c r="N149" s="77" t="s">
        <v>138</v>
      </c>
      <c r="O149" s="77" t="s">
        <v>1587</v>
      </c>
      <c r="P149" s="77" t="s">
        <v>46</v>
      </c>
      <c r="Q149" s="66" t="s">
        <v>1591</v>
      </c>
      <c r="R149" s="77" t="s">
        <v>47</v>
      </c>
    </row>
    <row r="150" spans="1:18" x14ac:dyDescent="0.25">
      <c r="A150" s="74" t="s">
        <v>610</v>
      </c>
      <c r="B150" s="74" t="s">
        <v>611</v>
      </c>
      <c r="C150" s="74">
        <v>0</v>
      </c>
      <c r="D150" s="93">
        <v>2.1493055555555557E-2</v>
      </c>
      <c r="E150" s="93">
        <v>29.950588773148144</v>
      </c>
      <c r="F150" s="93">
        <v>7.7123920000000004</v>
      </c>
      <c r="G150" s="93">
        <v>4.9563406298003071E-2</v>
      </c>
      <c r="H150" s="93">
        <v>49.563406298003073</v>
      </c>
      <c r="I150" s="93">
        <v>28.02375447940797</v>
      </c>
      <c r="J150" s="93">
        <v>1.5919354838709681</v>
      </c>
      <c r="K150" s="93">
        <v>0.90009974049856556</v>
      </c>
      <c r="L150" s="93">
        <v>27.123654738909405</v>
      </c>
      <c r="M150" s="94">
        <v>2.1493055555555557E-2</v>
      </c>
      <c r="N150" s="93">
        <v>6.0395528935185201</v>
      </c>
      <c r="O150" s="94">
        <v>28.002261423852413</v>
      </c>
      <c r="P150" s="93">
        <v>21.962708530333892</v>
      </c>
      <c r="Q150" s="93">
        <v>21.062608789835327</v>
      </c>
      <c r="R150" s="74" t="s">
        <v>1528</v>
      </c>
    </row>
    <row r="151" spans="1:18" x14ac:dyDescent="0.25">
      <c r="A151" s="74" t="s">
        <v>608</v>
      </c>
      <c r="B151" s="74" t="s">
        <v>609</v>
      </c>
      <c r="C151" s="74">
        <v>0</v>
      </c>
      <c r="D151" s="93">
        <v>2.1493055555555557E-2</v>
      </c>
      <c r="E151" s="93">
        <v>25.854227662037033</v>
      </c>
      <c r="F151" s="93">
        <v>5.6374089999999999</v>
      </c>
      <c r="G151" s="93">
        <v>4.9563406298003071E-2</v>
      </c>
      <c r="H151" s="93">
        <v>49.563406298003073</v>
      </c>
      <c r="I151" s="93">
        <v>20.484094391986922</v>
      </c>
      <c r="J151" s="93">
        <v>1.5919354838709681</v>
      </c>
      <c r="K151" s="93">
        <v>0.65793211470374924</v>
      </c>
      <c r="L151" s="93">
        <v>19.826162277283174</v>
      </c>
      <c r="M151" s="94">
        <v>2.1493055555555557E-2</v>
      </c>
      <c r="N151" s="93">
        <v>5.0516883101851864</v>
      </c>
      <c r="O151" s="94">
        <v>20.462601336431366</v>
      </c>
      <c r="P151" s="93">
        <v>15.410913026246179</v>
      </c>
      <c r="Q151" s="93">
        <v>14.75298091154243</v>
      </c>
      <c r="R151" s="74" t="s">
        <v>1528</v>
      </c>
    </row>
    <row r="152" spans="1:18" x14ac:dyDescent="0.25">
      <c r="A152" s="74" t="s">
        <v>565</v>
      </c>
      <c r="B152" s="74" t="s">
        <v>566</v>
      </c>
      <c r="C152" s="74">
        <v>0</v>
      </c>
      <c r="D152" s="93">
        <v>0.23967187499999998</v>
      </c>
      <c r="E152" s="93">
        <v>0.23967187499999998</v>
      </c>
      <c r="F152" s="93">
        <v>0.18310100000000001</v>
      </c>
      <c r="G152" s="93">
        <v>4.9563406298003071E-2</v>
      </c>
      <c r="H152" s="93">
        <v>49.563406298003073</v>
      </c>
      <c r="I152" s="93">
        <v>0.66531595760875206</v>
      </c>
      <c r="J152" s="93">
        <v>1.5919354838709681</v>
      </c>
      <c r="K152" s="93">
        <v>2.1369396496576917E-2</v>
      </c>
      <c r="L152" s="93">
        <v>0.64394656111217519</v>
      </c>
      <c r="M152" s="94">
        <v>0.1</v>
      </c>
      <c r="N152" s="93">
        <v>0.1</v>
      </c>
      <c r="O152" s="94">
        <v>0.56531595760875208</v>
      </c>
      <c r="P152" s="93">
        <v>0.46531595760875211</v>
      </c>
      <c r="Q152" s="93">
        <v>0.44394656111217518</v>
      </c>
      <c r="R152" s="74" t="s">
        <v>1528</v>
      </c>
    </row>
    <row r="153" spans="1:18" x14ac:dyDescent="0.25">
      <c r="A153" s="74" t="s">
        <v>511</v>
      </c>
      <c r="B153" s="74" t="s">
        <v>512</v>
      </c>
      <c r="C153" s="74">
        <v>0</v>
      </c>
      <c r="D153" s="93">
        <v>0.17868171296296298</v>
      </c>
      <c r="E153" s="93">
        <v>0.17868171296296298</v>
      </c>
      <c r="F153" s="93">
        <v>0.44093300000000002</v>
      </c>
      <c r="G153" s="93">
        <v>4.9563406298003071E-2</v>
      </c>
      <c r="H153" s="93">
        <v>49.563406298003073</v>
      </c>
      <c r="I153" s="93">
        <v>1.6021745437561776</v>
      </c>
      <c r="J153" s="93">
        <v>1.5919354838709681</v>
      </c>
      <c r="K153" s="93">
        <v>5.1460516902830405E-2</v>
      </c>
      <c r="L153" s="93">
        <v>1.5507140268533472</v>
      </c>
      <c r="M153" s="94">
        <v>0.17868171296296298</v>
      </c>
      <c r="N153" s="93">
        <v>0.17868171296296298</v>
      </c>
      <c r="O153" s="94">
        <v>1.4234928307932146</v>
      </c>
      <c r="P153" s="93">
        <v>1.2448111178302517</v>
      </c>
      <c r="Q153" s="93">
        <v>1.1933506009274213</v>
      </c>
      <c r="R153" s="74" t="s">
        <v>1528</v>
      </c>
    </row>
    <row r="154" spans="1:18" x14ac:dyDescent="0.25">
      <c r="A154" s="74" t="s">
        <v>528</v>
      </c>
      <c r="B154" s="74" t="s">
        <v>413</v>
      </c>
      <c r="C154" s="74">
        <v>0</v>
      </c>
      <c r="D154" s="93">
        <v>6.447916666666666E-3</v>
      </c>
      <c r="E154" s="93">
        <v>0.18512962962962964</v>
      </c>
      <c r="F154" s="93">
        <v>0.44093300000000002</v>
      </c>
      <c r="G154" s="93">
        <v>4.9563406298003071E-2</v>
      </c>
      <c r="H154" s="93">
        <v>49.563406298003073</v>
      </c>
      <c r="I154" s="93">
        <v>1.6021745437561776</v>
      </c>
      <c r="J154" s="93">
        <v>1.5919354838709681</v>
      </c>
      <c r="K154" s="93">
        <v>5.1460516902830405E-2</v>
      </c>
      <c r="L154" s="93">
        <v>1.5507140268533472</v>
      </c>
      <c r="M154" s="94">
        <v>6.447916666666666E-3</v>
      </c>
      <c r="N154" s="93">
        <v>0.18512962962962964</v>
      </c>
      <c r="O154" s="94">
        <v>1.595726627089511</v>
      </c>
      <c r="P154" s="93">
        <v>1.4105969974598813</v>
      </c>
      <c r="Q154" s="93">
        <v>1.3591364805570509</v>
      </c>
      <c r="R154" s="74" t="s">
        <v>1528</v>
      </c>
    </row>
    <row r="155" spans="1:18" x14ac:dyDescent="0.25">
      <c r="A155" s="74" t="s">
        <v>515</v>
      </c>
      <c r="B155" s="74" t="s">
        <v>516</v>
      </c>
      <c r="C155" s="74">
        <v>0</v>
      </c>
      <c r="D155" s="93">
        <v>0.16471701388888887</v>
      </c>
      <c r="E155" s="93">
        <v>0.34984664351851852</v>
      </c>
      <c r="F155" s="93">
        <v>0.44093300000000002</v>
      </c>
      <c r="G155" s="93">
        <v>4.9563406298003071E-2</v>
      </c>
      <c r="H155" s="93">
        <v>49.563406298003073</v>
      </c>
      <c r="I155" s="93">
        <v>1.6021745437561776</v>
      </c>
      <c r="J155" s="93">
        <v>1.5919354838709681</v>
      </c>
      <c r="K155" s="93">
        <v>5.1460516902830405E-2</v>
      </c>
      <c r="L155" s="93">
        <v>1.5507140268533472</v>
      </c>
      <c r="M155" s="94">
        <v>0.16471701388888887</v>
      </c>
      <c r="N155" s="93">
        <v>0.34984664351851852</v>
      </c>
      <c r="O155" s="94">
        <v>1.4374575298672887</v>
      </c>
      <c r="P155" s="93">
        <v>1.0876108863487701</v>
      </c>
      <c r="Q155" s="93">
        <v>1.0361503694459397</v>
      </c>
      <c r="R155" s="74" t="s">
        <v>1528</v>
      </c>
    </row>
    <row r="156" spans="1:18" x14ac:dyDescent="0.25">
      <c r="A156" s="74" t="s">
        <v>541</v>
      </c>
      <c r="B156" s="74" t="s">
        <v>469</v>
      </c>
      <c r="C156" s="74">
        <v>0</v>
      </c>
      <c r="D156" s="93">
        <v>0.10089583333333334</v>
      </c>
      <c r="E156" s="93">
        <v>0.45074247685185187</v>
      </c>
      <c r="F156" s="93">
        <v>0.44093300000000002</v>
      </c>
      <c r="G156" s="93">
        <v>4.9563406298003071E-2</v>
      </c>
      <c r="H156" s="93">
        <v>49.563406298003073</v>
      </c>
      <c r="I156" s="93">
        <v>1.6021745437561776</v>
      </c>
      <c r="J156" s="93">
        <v>1.5919354838709681</v>
      </c>
      <c r="K156" s="93">
        <v>5.1460516902830405E-2</v>
      </c>
      <c r="L156" s="93">
        <v>1.5507140268533472</v>
      </c>
      <c r="M156" s="94">
        <v>0.10089583333333334</v>
      </c>
      <c r="N156" s="93">
        <v>0.45074247685185187</v>
      </c>
      <c r="O156" s="94">
        <v>1.5012787104228442</v>
      </c>
      <c r="P156" s="93">
        <v>1.0505362335709925</v>
      </c>
      <c r="Q156" s="93">
        <v>0.99907571666816208</v>
      </c>
      <c r="R156" s="74" t="s">
        <v>1528</v>
      </c>
    </row>
    <row r="157" spans="1:18" x14ac:dyDescent="0.25">
      <c r="A157" s="74" t="s">
        <v>554</v>
      </c>
      <c r="B157" s="74" t="s">
        <v>555</v>
      </c>
      <c r="C157" s="74">
        <v>0</v>
      </c>
      <c r="D157" s="93">
        <v>6.3314236111111116E-2</v>
      </c>
      <c r="E157" s="93">
        <v>0.51405671296296296</v>
      </c>
      <c r="F157" s="93">
        <v>0.44093300000000002</v>
      </c>
      <c r="G157" s="93">
        <v>4.9563406298003071E-2</v>
      </c>
      <c r="H157" s="93">
        <v>49.563406298003073</v>
      </c>
      <c r="I157" s="93">
        <v>1.6021745437561776</v>
      </c>
      <c r="J157" s="93">
        <v>1.5919354838709681</v>
      </c>
      <c r="K157" s="93">
        <v>5.1460516902830405E-2</v>
      </c>
      <c r="L157" s="93">
        <v>1.5507140268533472</v>
      </c>
      <c r="M157" s="94">
        <v>6.3314236111111116E-2</v>
      </c>
      <c r="N157" s="93">
        <v>0.51405671296296296</v>
      </c>
      <c r="O157" s="94">
        <v>1.5388603076450664</v>
      </c>
      <c r="P157" s="93">
        <v>1.0248035946821035</v>
      </c>
      <c r="Q157" s="93">
        <v>0.97334307777927309</v>
      </c>
      <c r="R157" s="74" t="s">
        <v>1528</v>
      </c>
    </row>
    <row r="158" spans="1:18" x14ac:dyDescent="0.25">
      <c r="A158" s="74" t="s">
        <v>530</v>
      </c>
      <c r="B158" s="74" t="s">
        <v>531</v>
      </c>
      <c r="C158" s="74">
        <v>0</v>
      </c>
      <c r="D158" s="93">
        <v>1.5045138888888887E-2</v>
      </c>
      <c r="E158" s="93">
        <v>0.52910185185185188</v>
      </c>
      <c r="F158" s="93">
        <v>0.44093300000000002</v>
      </c>
      <c r="G158" s="93">
        <v>4.9563406298003071E-2</v>
      </c>
      <c r="H158" s="93">
        <v>49.563406298003073</v>
      </c>
      <c r="I158" s="93">
        <v>1.6021745437561776</v>
      </c>
      <c r="J158" s="93">
        <v>1.5919354838709681</v>
      </c>
      <c r="K158" s="93">
        <v>5.1460516902830405E-2</v>
      </c>
      <c r="L158" s="93">
        <v>1.5507140268533472</v>
      </c>
      <c r="M158" s="94">
        <v>1.5045138888888887E-2</v>
      </c>
      <c r="N158" s="93">
        <v>0.52910185185185188</v>
      </c>
      <c r="O158" s="94">
        <v>1.5871294048672888</v>
      </c>
      <c r="P158" s="93">
        <v>1.0580275530154371</v>
      </c>
      <c r="Q158" s="93">
        <v>1.0065670361126067</v>
      </c>
      <c r="R158" s="74" t="s">
        <v>1528</v>
      </c>
    </row>
    <row r="159" spans="1:18" x14ac:dyDescent="0.25">
      <c r="A159" s="74" t="s">
        <v>561</v>
      </c>
      <c r="B159" s="74" t="s">
        <v>562</v>
      </c>
      <c r="C159" s="74">
        <v>0</v>
      </c>
      <c r="D159" s="93">
        <v>0.34354166666666669</v>
      </c>
      <c r="E159" s="93">
        <v>0.87264351851851862</v>
      </c>
      <c r="F159" s="93">
        <v>0.44093300000000002</v>
      </c>
      <c r="G159" s="93">
        <v>4.9563406298003071E-2</v>
      </c>
      <c r="H159" s="93">
        <v>49.563406298003073</v>
      </c>
      <c r="I159" s="93">
        <v>1.6021745437561776</v>
      </c>
      <c r="J159" s="93">
        <v>1.5919354838709681</v>
      </c>
      <c r="K159" s="93">
        <v>5.1460516902830405E-2</v>
      </c>
      <c r="L159" s="93">
        <v>1.5507140268533472</v>
      </c>
      <c r="M159" s="94">
        <v>0.1</v>
      </c>
      <c r="N159" s="93">
        <v>0.62910185185185186</v>
      </c>
      <c r="O159" s="94">
        <v>1.5021745437561775</v>
      </c>
      <c r="P159" s="93">
        <v>0.87307269190432568</v>
      </c>
      <c r="Q159" s="93">
        <v>0.8216121750014953</v>
      </c>
      <c r="R159" s="74" t="s">
        <v>1528</v>
      </c>
    </row>
    <row r="160" spans="1:18" x14ac:dyDescent="0.25">
      <c r="A160" s="74" t="s">
        <v>534</v>
      </c>
      <c r="B160" s="74" t="s">
        <v>512</v>
      </c>
      <c r="C160" s="74">
        <v>0</v>
      </c>
      <c r="D160" s="93">
        <v>0.1037326388888889</v>
      </c>
      <c r="E160" s="93">
        <v>0.97637615740740746</v>
      </c>
      <c r="F160" s="93">
        <v>0.44093300000000002</v>
      </c>
      <c r="G160" s="93">
        <v>4.9563406298003071E-2</v>
      </c>
      <c r="H160" s="93">
        <v>49.563406298003073</v>
      </c>
      <c r="I160" s="93">
        <v>1.6021745437561776</v>
      </c>
      <c r="J160" s="93">
        <v>1.5919354838709681</v>
      </c>
      <c r="K160" s="93">
        <v>5.1460516902830405E-2</v>
      </c>
      <c r="L160" s="93">
        <v>1.5507140268533472</v>
      </c>
      <c r="M160" s="94">
        <v>0.1037326388888889</v>
      </c>
      <c r="N160" s="93">
        <v>0.7328344907407407</v>
      </c>
      <c r="O160" s="94">
        <v>1.4984419048672888</v>
      </c>
      <c r="P160" s="93">
        <v>0.76560741412654809</v>
      </c>
      <c r="Q160" s="93">
        <v>0.71414689722371771</v>
      </c>
      <c r="R160" s="74" t="s">
        <v>1528</v>
      </c>
    </row>
    <row r="161" spans="1:18" x14ac:dyDescent="0.25">
      <c r="A161" s="74" t="s">
        <v>519</v>
      </c>
      <c r="B161" s="74" t="s">
        <v>520</v>
      </c>
      <c r="C161" s="74">
        <v>0</v>
      </c>
      <c r="D161" s="93">
        <v>0.37214930555555559</v>
      </c>
      <c r="E161" s="93">
        <v>1.3485254629629631</v>
      </c>
      <c r="F161" s="93">
        <v>0.44093300000000002</v>
      </c>
      <c r="G161" s="93">
        <v>4.9563406298003071E-2</v>
      </c>
      <c r="H161" s="93">
        <v>49.563406298003073</v>
      </c>
      <c r="I161" s="93">
        <v>1.6021745437561776</v>
      </c>
      <c r="J161" s="93">
        <v>1.5919354838709681</v>
      </c>
      <c r="K161" s="93">
        <v>5.1460516902830405E-2</v>
      </c>
      <c r="L161" s="93">
        <v>1.5507140268533472</v>
      </c>
      <c r="M161" s="94">
        <v>0</v>
      </c>
      <c r="N161" s="93">
        <v>0.7328344907407407</v>
      </c>
      <c r="O161" s="94">
        <v>1.6021745437561776</v>
      </c>
      <c r="P161" s="93">
        <v>0.86934005301543693</v>
      </c>
      <c r="Q161" s="93">
        <v>0.81787953611260655</v>
      </c>
      <c r="R161" s="74" t="s">
        <v>1528</v>
      </c>
    </row>
    <row r="162" spans="1:18" x14ac:dyDescent="0.25">
      <c r="A162" s="74" t="s">
        <v>490</v>
      </c>
      <c r="B162" s="74" t="s">
        <v>491</v>
      </c>
      <c r="C162" s="74">
        <v>0</v>
      </c>
      <c r="D162" s="93">
        <v>0.3650451388888889</v>
      </c>
      <c r="E162" s="93">
        <v>0.3650451388888889</v>
      </c>
      <c r="F162" s="93">
        <v>0.287271</v>
      </c>
      <c r="G162" s="93">
        <v>4.9563406298003071E-2</v>
      </c>
      <c r="H162" s="93">
        <v>49.563406298003073</v>
      </c>
      <c r="I162" s="93">
        <v>1.0438281629167718</v>
      </c>
      <c r="J162" s="93">
        <v>1.5919354838709681</v>
      </c>
      <c r="K162" s="93">
        <v>3.3526894451522099E-2</v>
      </c>
      <c r="L162" s="93">
        <v>1.0103012684652497</v>
      </c>
      <c r="M162" s="94">
        <v>0.1</v>
      </c>
      <c r="N162" s="93">
        <v>0.1</v>
      </c>
      <c r="O162" s="94">
        <v>0.94382816291677185</v>
      </c>
      <c r="P162" s="93">
        <v>0.84382816291677187</v>
      </c>
      <c r="Q162" s="93">
        <v>0.81030126846524975</v>
      </c>
      <c r="R162" s="74" t="s">
        <v>1528</v>
      </c>
    </row>
    <row r="163" spans="1:18" x14ac:dyDescent="0.25">
      <c r="A163" s="74" t="s">
        <v>485</v>
      </c>
      <c r="B163" s="74" t="s">
        <v>486</v>
      </c>
      <c r="C163" s="74">
        <v>2.5999999999999999E-2</v>
      </c>
      <c r="D163" s="93">
        <v>0.20967187500000001</v>
      </c>
      <c r="E163" s="93">
        <v>0.20967187500000001</v>
      </c>
      <c r="F163" s="93">
        <v>0.43120799999999998</v>
      </c>
      <c r="G163" s="93">
        <v>4.9563406298003071E-2</v>
      </c>
      <c r="H163" s="93">
        <v>49.563406298003073</v>
      </c>
      <c r="I163" s="93">
        <v>1.5668377750452196</v>
      </c>
      <c r="J163" s="93">
        <v>1.5919354838709681</v>
      </c>
      <c r="K163" s="93">
        <v>5.032552921336278E-2</v>
      </c>
      <c r="L163" s="93">
        <v>1.5165122458318567</v>
      </c>
      <c r="M163" s="94">
        <v>2.5999999999999999E-2</v>
      </c>
      <c r="N163" s="93">
        <v>2.5999999999999999E-2</v>
      </c>
      <c r="O163" s="94">
        <v>1.5408377750452196</v>
      </c>
      <c r="P163" s="93">
        <v>1.5148377750452195</v>
      </c>
      <c r="Q163" s="93">
        <v>1.4645122458318567</v>
      </c>
      <c r="R163" s="74" t="s">
        <v>1528</v>
      </c>
    </row>
    <row r="164" spans="1:18" x14ac:dyDescent="0.25">
      <c r="A164" s="74" t="s">
        <v>612</v>
      </c>
      <c r="B164" s="74" t="s">
        <v>613</v>
      </c>
      <c r="C164" s="74">
        <v>2.8000000000000001E-2</v>
      </c>
      <c r="D164" s="93">
        <v>2.7699652777777778E-2</v>
      </c>
      <c r="E164" s="93">
        <v>29.978288425925921</v>
      </c>
      <c r="F164" s="93">
        <v>8.5054280000000002</v>
      </c>
      <c r="G164" s="93">
        <v>4.9563406298003071E-2</v>
      </c>
      <c r="H164" s="93">
        <v>49.563406298003073</v>
      </c>
      <c r="I164" s="93">
        <v>30.905330799352779</v>
      </c>
      <c r="J164" s="93">
        <v>1.5919354838709681</v>
      </c>
      <c r="K164" s="93">
        <v>0.99265358083837463</v>
      </c>
      <c r="L164" s="93">
        <v>29.912677218514403</v>
      </c>
      <c r="M164" s="94">
        <v>2.7699652777777778E-2</v>
      </c>
      <c r="N164" s="93">
        <v>6.0672525462962978</v>
      </c>
      <c r="O164" s="94">
        <v>30.877631146575002</v>
      </c>
      <c r="P164" s="93">
        <v>24.810378600278703</v>
      </c>
      <c r="Q164" s="93">
        <v>23.817725019440328</v>
      </c>
      <c r="R164" s="74" t="s">
        <v>1528</v>
      </c>
    </row>
    <row r="165" spans="1:18" x14ac:dyDescent="0.25">
      <c r="A165" s="74" t="s">
        <v>493</v>
      </c>
      <c r="B165" s="74" t="s">
        <v>494</v>
      </c>
      <c r="C165" s="74">
        <v>0</v>
      </c>
      <c r="D165" s="93">
        <v>0.43251736111111111</v>
      </c>
      <c r="E165" s="93">
        <v>0.79756249999999995</v>
      </c>
      <c r="F165" s="93">
        <v>0.287271</v>
      </c>
      <c r="G165" s="93">
        <v>4.9563406298003071E-2</v>
      </c>
      <c r="H165" s="93">
        <v>49.563406298003073</v>
      </c>
      <c r="I165" s="93">
        <v>1.0438281629167718</v>
      </c>
      <c r="J165" s="93">
        <v>1.5919354838709681</v>
      </c>
      <c r="K165" s="93">
        <v>3.3526894451522099E-2</v>
      </c>
      <c r="L165" s="93">
        <v>1.0103012684652497</v>
      </c>
      <c r="M165" s="94">
        <v>0.1</v>
      </c>
      <c r="N165" s="93">
        <v>0.2</v>
      </c>
      <c r="O165" s="94">
        <v>0.94382816291677185</v>
      </c>
      <c r="P165" s="93">
        <v>0.74382816291677178</v>
      </c>
      <c r="Q165" s="93">
        <v>0.71030126846524966</v>
      </c>
      <c r="R165" s="74" t="s">
        <v>1528</v>
      </c>
    </row>
    <row r="166" spans="1:18" x14ac:dyDescent="0.25">
      <c r="A166" s="74" t="s">
        <v>496</v>
      </c>
      <c r="B166" s="74" t="s">
        <v>497</v>
      </c>
      <c r="C166" s="74">
        <v>0</v>
      </c>
      <c r="D166" s="93">
        <v>0.35752256944444449</v>
      </c>
      <c r="E166" s="93">
        <v>1.1550850694444446</v>
      </c>
      <c r="F166" s="93">
        <v>0.287271</v>
      </c>
      <c r="G166" s="93">
        <v>4.9563406298003071E-2</v>
      </c>
      <c r="H166" s="93">
        <v>49.563406298003073</v>
      </c>
      <c r="I166" s="93">
        <v>1.0438281629167718</v>
      </c>
      <c r="J166" s="93">
        <v>1.5919354838709681</v>
      </c>
      <c r="K166" s="93">
        <v>3.3526894451522099E-2</v>
      </c>
      <c r="L166" s="93">
        <v>1.0103012684652497</v>
      </c>
      <c r="M166" s="94">
        <v>0.35752256944444449</v>
      </c>
      <c r="N166" s="93">
        <v>0.55752256944444456</v>
      </c>
      <c r="O166" s="94">
        <v>0.68630559347232734</v>
      </c>
      <c r="P166" s="93">
        <v>0.12878302402788278</v>
      </c>
      <c r="Q166" s="93">
        <v>9.5256129576360676E-2</v>
      </c>
      <c r="R166" s="74" t="s">
        <v>1528</v>
      </c>
    </row>
    <row r="167" spans="1:18" x14ac:dyDescent="0.25">
      <c r="A167" s="74" t="s">
        <v>633</v>
      </c>
      <c r="B167" s="74" t="s">
        <v>634</v>
      </c>
      <c r="C167" s="74">
        <v>0</v>
      </c>
      <c r="D167" s="93">
        <v>1.1821180555555555E-2</v>
      </c>
      <c r="E167" s="93">
        <v>66.675089004629612</v>
      </c>
      <c r="F167" s="93">
        <v>10.93</v>
      </c>
      <c r="G167" s="93">
        <v>4.9563406298003071E-2</v>
      </c>
      <c r="H167" s="93">
        <v>49.563406298003073</v>
      </c>
      <c r="I167" s="93">
        <v>39.715257790310595</v>
      </c>
      <c r="J167" s="93">
        <v>1.5919354838709681</v>
      </c>
      <c r="K167" s="93">
        <v>1.2756211255404706</v>
      </c>
      <c r="L167" s="93">
        <v>38.439636664770127</v>
      </c>
      <c r="M167" s="94">
        <v>1.1821180555555555E-2</v>
      </c>
      <c r="N167" s="93">
        <v>14.390583217592599</v>
      </c>
      <c r="O167" s="94">
        <v>39.703436609755038</v>
      </c>
      <c r="P167" s="93">
        <v>25.312853392162438</v>
      </c>
      <c r="Q167" s="93">
        <v>24.037232266621967</v>
      </c>
      <c r="R167" s="74" t="s">
        <v>1528</v>
      </c>
    </row>
    <row r="168" spans="1:18" x14ac:dyDescent="0.25">
      <c r="A168" s="74" t="s">
        <v>673</v>
      </c>
      <c r="B168" s="74" t="s">
        <v>674</v>
      </c>
      <c r="C168" s="74">
        <v>0</v>
      </c>
      <c r="D168" s="93">
        <v>1.3970486111111111E-2</v>
      </c>
      <c r="E168" s="93">
        <v>66.708403240740722</v>
      </c>
      <c r="F168" s="93">
        <v>11.882680000000001</v>
      </c>
      <c r="G168" s="93">
        <v>4.9563406298003071E-2</v>
      </c>
      <c r="H168" s="93">
        <v>49.563406298003073</v>
      </c>
      <c r="I168" s="93">
        <v>43.176916691653055</v>
      </c>
      <c r="J168" s="93">
        <v>1.5919354838709681</v>
      </c>
      <c r="K168" s="93">
        <v>1.3868067370573869</v>
      </c>
      <c r="L168" s="93">
        <v>41.790109954595671</v>
      </c>
      <c r="M168" s="94">
        <v>1.3970486111111111E-2</v>
      </c>
      <c r="N168" s="93">
        <v>14.423897453703711</v>
      </c>
      <c r="O168" s="94">
        <v>43.162946205541942</v>
      </c>
      <c r="P168" s="93">
        <v>28.739048751838233</v>
      </c>
      <c r="Q168" s="93">
        <v>27.352242014780845</v>
      </c>
      <c r="R168" s="74" t="s">
        <v>1528</v>
      </c>
    </row>
    <row r="169" spans="1:18" x14ac:dyDescent="0.25">
      <c r="A169" s="74" t="s">
        <v>582</v>
      </c>
      <c r="B169" s="74" t="s">
        <v>583</v>
      </c>
      <c r="C169" s="74">
        <v>0</v>
      </c>
      <c r="D169" s="93">
        <v>4.9434027777777771E-2</v>
      </c>
      <c r="E169" s="93">
        <v>25.903661689814811</v>
      </c>
      <c r="F169" s="93">
        <v>5.6374089999999999</v>
      </c>
      <c r="G169" s="93">
        <v>4.9563406298003071E-2</v>
      </c>
      <c r="H169" s="93">
        <v>49.563406298003073</v>
      </c>
      <c r="I169" s="93">
        <v>20.484094391986922</v>
      </c>
      <c r="J169" s="93">
        <v>1.5919354838709681</v>
      </c>
      <c r="K169" s="93">
        <v>0.65793211470374924</v>
      </c>
      <c r="L169" s="93">
        <v>19.826162277283174</v>
      </c>
      <c r="M169" s="94">
        <v>4.9434027777777771E-2</v>
      </c>
      <c r="N169" s="93">
        <v>5.1011223379629644</v>
      </c>
      <c r="O169" s="94">
        <v>20.434660364209144</v>
      </c>
      <c r="P169" s="93">
        <v>15.333538026246179</v>
      </c>
      <c r="Q169" s="93">
        <v>14.67560591154243</v>
      </c>
      <c r="R169" s="74" t="s">
        <v>1528</v>
      </c>
    </row>
    <row r="170" spans="1:18" x14ac:dyDescent="0.25">
      <c r="A170" s="74" t="s">
        <v>543</v>
      </c>
      <c r="B170" s="74" t="s">
        <v>544</v>
      </c>
      <c r="C170" s="74">
        <v>0</v>
      </c>
      <c r="D170" s="93">
        <v>0.11289583333333333</v>
      </c>
      <c r="E170" s="93">
        <v>1.4614212962962965</v>
      </c>
      <c r="F170" s="93">
        <v>0.44093300000000002</v>
      </c>
      <c r="G170" s="93">
        <v>4.9563406298003071E-2</v>
      </c>
      <c r="H170" s="93">
        <v>49.563406298003073</v>
      </c>
      <c r="I170" s="93">
        <v>1.6021745437561776</v>
      </c>
      <c r="J170" s="93">
        <v>1.5919354838709681</v>
      </c>
      <c r="K170" s="93">
        <v>5.1460516902830405E-2</v>
      </c>
      <c r="L170" s="93">
        <v>1.5507140268533472</v>
      </c>
      <c r="M170" s="94">
        <v>0.1</v>
      </c>
      <c r="N170" s="93">
        <v>0.83283449074074067</v>
      </c>
      <c r="O170" s="94">
        <v>1.5021745437561775</v>
      </c>
      <c r="P170" s="93">
        <v>0.66934005301543686</v>
      </c>
      <c r="Q170" s="93">
        <v>0.61787953611260649</v>
      </c>
      <c r="R170" s="74" t="s">
        <v>1528</v>
      </c>
    </row>
    <row r="171" spans="1:18" x14ac:dyDescent="0.25">
      <c r="A171" s="74" t="s">
        <v>546</v>
      </c>
      <c r="B171" s="74" t="s">
        <v>547</v>
      </c>
      <c r="C171" s="74">
        <v>0</v>
      </c>
      <c r="D171" s="93">
        <v>0.2150451388888889</v>
      </c>
      <c r="E171" s="93">
        <v>1.6764664351851855</v>
      </c>
      <c r="F171" s="93">
        <v>0.44093300000000002</v>
      </c>
      <c r="G171" s="93">
        <v>4.9563406298003071E-2</v>
      </c>
      <c r="H171" s="93">
        <v>49.563406298003073</v>
      </c>
      <c r="I171" s="93">
        <v>1.6021745437561776</v>
      </c>
      <c r="J171" s="93">
        <v>1.5919354838709681</v>
      </c>
      <c r="K171" s="93">
        <v>5.1460516902830405E-2</v>
      </c>
      <c r="L171" s="93">
        <v>1.5507140268533472</v>
      </c>
      <c r="M171" s="94">
        <v>0.1</v>
      </c>
      <c r="N171" s="93">
        <v>0.93283449074074065</v>
      </c>
      <c r="O171" s="94">
        <v>1.5021745437561775</v>
      </c>
      <c r="P171" s="93">
        <v>0.56934005301543689</v>
      </c>
      <c r="Q171" s="93">
        <v>0.51787953611260651</v>
      </c>
      <c r="R171" s="74" t="s">
        <v>1528</v>
      </c>
    </row>
    <row r="172" spans="1:18" x14ac:dyDescent="0.25">
      <c r="A172" s="74" t="s">
        <v>536</v>
      </c>
      <c r="B172" s="74" t="s">
        <v>537</v>
      </c>
      <c r="C172" s="74">
        <v>0</v>
      </c>
      <c r="D172" s="93">
        <v>0.3094027777777778</v>
      </c>
      <c r="E172" s="93">
        <v>1.9858692129629634</v>
      </c>
      <c r="F172" s="93">
        <v>0.44093300000000002</v>
      </c>
      <c r="G172" s="93">
        <v>4.9563406298003071E-2</v>
      </c>
      <c r="H172" s="93">
        <v>49.563406298003073</v>
      </c>
      <c r="I172" s="93">
        <v>1.6021745437561776</v>
      </c>
      <c r="J172" s="93">
        <v>1.5919354838709681</v>
      </c>
      <c r="K172" s="93">
        <v>5.1460516902830405E-2</v>
      </c>
      <c r="L172" s="93">
        <v>1.5507140268533472</v>
      </c>
      <c r="M172" s="94">
        <v>0.1</v>
      </c>
      <c r="N172" s="93">
        <v>1.0328344907407407</v>
      </c>
      <c r="O172" s="94">
        <v>1.5021745437561775</v>
      </c>
      <c r="P172" s="93">
        <v>0.4693400530154368</v>
      </c>
      <c r="Q172" s="93">
        <v>0.41787953611260642</v>
      </c>
      <c r="R172" s="74" t="s">
        <v>1528</v>
      </c>
    </row>
    <row r="173" spans="1:18" x14ac:dyDescent="0.25">
      <c r="A173" s="74" t="s">
        <v>522</v>
      </c>
      <c r="B173" s="74" t="s">
        <v>523</v>
      </c>
      <c r="C173" s="74">
        <v>0</v>
      </c>
      <c r="D173" s="93">
        <v>0.21000000000000002</v>
      </c>
      <c r="E173" s="93">
        <v>2.1958692129629633</v>
      </c>
      <c r="F173" s="93">
        <v>0.44093300000000002</v>
      </c>
      <c r="G173" s="93">
        <v>4.9563406298003071E-2</v>
      </c>
      <c r="H173" s="93">
        <v>49.563406298003073</v>
      </c>
      <c r="I173" s="93">
        <v>1.6021745437561776</v>
      </c>
      <c r="J173" s="93">
        <v>1.5919354838709681</v>
      </c>
      <c r="K173" s="93">
        <v>5.1460516902830405E-2</v>
      </c>
      <c r="L173" s="93">
        <v>1.5507140268533472</v>
      </c>
      <c r="M173" s="94">
        <v>0.1</v>
      </c>
      <c r="N173" s="93">
        <v>1.1328344907407408</v>
      </c>
      <c r="O173" s="94">
        <v>1.5021745437561775</v>
      </c>
      <c r="P173" s="93">
        <v>0.36934005301543671</v>
      </c>
      <c r="Q173" s="93">
        <v>0.31787953611260633</v>
      </c>
      <c r="R173" s="74" t="s">
        <v>1528</v>
      </c>
    </row>
    <row r="174" spans="1:18" x14ac:dyDescent="0.25">
      <c r="A174" s="74" t="s">
        <v>550</v>
      </c>
      <c r="B174" s="74" t="s">
        <v>551</v>
      </c>
      <c r="C174" s="74">
        <v>0</v>
      </c>
      <c r="D174" s="93">
        <v>0.39190972222222231</v>
      </c>
      <c r="E174" s="93">
        <v>2.5877789351851854</v>
      </c>
      <c r="F174" s="93">
        <v>0.44093300000000002</v>
      </c>
      <c r="G174" s="93">
        <v>4.9563406298003071E-2</v>
      </c>
      <c r="H174" s="93">
        <v>49.563406298003073</v>
      </c>
      <c r="I174" s="93">
        <v>1.6021745437561776</v>
      </c>
      <c r="J174" s="93">
        <v>1.5919354838709681</v>
      </c>
      <c r="K174" s="93">
        <v>5.1460516902830405E-2</v>
      </c>
      <c r="L174" s="93">
        <v>1.5507140268533472</v>
      </c>
      <c r="M174" s="94">
        <v>0.1</v>
      </c>
      <c r="N174" s="93">
        <v>1.2328344907407409</v>
      </c>
      <c r="O174" s="94">
        <v>1.5021745437561775</v>
      </c>
      <c r="P174" s="93">
        <v>0.26934005301543662</v>
      </c>
      <c r="Q174" s="93">
        <v>0.21787953611260621</v>
      </c>
      <c r="R174" s="74" t="s">
        <v>1528</v>
      </c>
    </row>
    <row r="175" spans="1:18" x14ac:dyDescent="0.25">
      <c r="A175" s="74" t="s">
        <v>557</v>
      </c>
      <c r="B175" s="74" t="s">
        <v>558</v>
      </c>
      <c r="C175" s="74">
        <v>0</v>
      </c>
      <c r="D175" s="93">
        <v>0.4</v>
      </c>
      <c r="E175" s="93">
        <v>2.9877789351851853</v>
      </c>
      <c r="F175" s="93">
        <v>0.44093300000000002</v>
      </c>
      <c r="G175" s="93">
        <v>4.9563406298003071E-2</v>
      </c>
      <c r="H175" s="93">
        <v>49.563406298003073</v>
      </c>
      <c r="I175" s="93">
        <v>1.6021745437561776</v>
      </c>
      <c r="J175" s="93">
        <v>1.5919354838709681</v>
      </c>
      <c r="K175" s="93">
        <v>5.1460516902830405E-2</v>
      </c>
      <c r="L175" s="93">
        <v>1.5507140268533472</v>
      </c>
      <c r="M175" s="94">
        <v>0.1</v>
      </c>
      <c r="N175" s="93">
        <v>1.332834490740741</v>
      </c>
      <c r="O175" s="94">
        <v>1.5021745437561775</v>
      </c>
      <c r="P175" s="93">
        <v>0.16934005301543653</v>
      </c>
      <c r="Q175" s="93">
        <v>0.11787953611260613</v>
      </c>
      <c r="R175" s="74" t="s">
        <v>1528</v>
      </c>
    </row>
    <row r="176" spans="1:18" x14ac:dyDescent="0.25">
      <c r="A176" s="74" t="s">
        <v>499</v>
      </c>
      <c r="B176" s="74" t="s">
        <v>500</v>
      </c>
      <c r="C176" s="74">
        <v>0.2</v>
      </c>
      <c r="D176" s="93">
        <v>4.3147569444444436E-2</v>
      </c>
      <c r="E176" s="93">
        <v>1.1982326388888891</v>
      </c>
      <c r="F176" s="93">
        <v>0.287271</v>
      </c>
      <c r="G176" s="93">
        <v>4.9563406298003071E-2</v>
      </c>
      <c r="H176" s="93">
        <v>49.563406298003073</v>
      </c>
      <c r="I176" s="93">
        <v>1.0438281629167718</v>
      </c>
      <c r="J176" s="93">
        <v>1.5919354838709681</v>
      </c>
      <c r="K176" s="93">
        <v>3.3526894451522099E-2</v>
      </c>
      <c r="L176" s="93">
        <v>1.0103012684652497</v>
      </c>
      <c r="M176" s="94">
        <v>4.3147569444444436E-2</v>
      </c>
      <c r="N176" s="93">
        <v>0.60067013888888898</v>
      </c>
      <c r="O176" s="94">
        <v>1.0006805934723273</v>
      </c>
      <c r="P176" s="93">
        <v>0.40001045458343831</v>
      </c>
      <c r="Q176" s="93">
        <v>0.36648356013191619</v>
      </c>
      <c r="R176" s="74" t="s">
        <v>1528</v>
      </c>
    </row>
    <row r="177" spans="1:18" x14ac:dyDescent="0.25">
      <c r="A177" s="74" t="s">
        <v>480</v>
      </c>
      <c r="B177" s="74" t="s">
        <v>481</v>
      </c>
      <c r="C177" s="74">
        <v>0</v>
      </c>
      <c r="D177" s="93">
        <v>8.5238425925925926E-2</v>
      </c>
      <c r="E177" s="93">
        <v>0.29491030092592596</v>
      </c>
      <c r="F177" s="93">
        <v>0.43120799999999998</v>
      </c>
      <c r="G177" s="93">
        <v>4.9563406298003071E-2</v>
      </c>
      <c r="H177" s="93">
        <v>49.563406298003073</v>
      </c>
      <c r="I177" s="93">
        <v>1.5668377750452196</v>
      </c>
      <c r="J177" s="93">
        <v>1.5919354838709681</v>
      </c>
      <c r="K177" s="93">
        <v>5.032552921336278E-2</v>
      </c>
      <c r="L177" s="93">
        <v>1.5165122458318567</v>
      </c>
      <c r="M177" s="94">
        <v>8.5238425925925926E-2</v>
      </c>
      <c r="N177" s="93">
        <v>0.11123842592592592</v>
      </c>
      <c r="O177" s="94">
        <v>1.4815993491192936</v>
      </c>
      <c r="P177" s="93">
        <v>1.3703609231933678</v>
      </c>
      <c r="Q177" s="93">
        <v>1.3200353939800049</v>
      </c>
      <c r="R177" s="74" t="s">
        <v>1528</v>
      </c>
    </row>
    <row r="178" spans="1:18" x14ac:dyDescent="0.25">
      <c r="A178" s="74" t="s">
        <v>502</v>
      </c>
      <c r="B178" s="74" t="s">
        <v>503</v>
      </c>
      <c r="C178" s="74">
        <v>0.2</v>
      </c>
      <c r="D178" s="93">
        <v>0.12404745370370371</v>
      </c>
      <c r="E178" s="93">
        <v>1.3222800925925928</v>
      </c>
      <c r="F178" s="93">
        <v>0.287271</v>
      </c>
      <c r="G178" s="93">
        <v>4.9563406298003071E-2</v>
      </c>
      <c r="H178" s="93">
        <v>49.563406298003073</v>
      </c>
      <c r="I178" s="93">
        <v>1.0438281629167718</v>
      </c>
      <c r="J178" s="93">
        <v>1.5919354838709681</v>
      </c>
      <c r="K178" s="93">
        <v>3.3526894451522099E-2</v>
      </c>
      <c r="L178" s="93">
        <v>1.0103012684652497</v>
      </c>
      <c r="M178" s="94">
        <v>0.12404745370370371</v>
      </c>
      <c r="N178" s="93">
        <v>0.72471759259259272</v>
      </c>
      <c r="O178" s="94">
        <v>0.91978070921306809</v>
      </c>
      <c r="P178" s="93">
        <v>0.19506311662047537</v>
      </c>
      <c r="Q178" s="93">
        <v>0.16153622216895328</v>
      </c>
      <c r="R178" s="74" t="s">
        <v>1528</v>
      </c>
    </row>
    <row r="179" spans="1:18" x14ac:dyDescent="0.25">
      <c r="A179" s="74" t="s">
        <v>636</v>
      </c>
      <c r="B179" s="74" t="s">
        <v>637</v>
      </c>
      <c r="C179" s="74">
        <v>0</v>
      </c>
      <c r="D179" s="93">
        <v>1.934375E-2</v>
      </c>
      <c r="E179" s="93">
        <v>66.694432754629617</v>
      </c>
      <c r="F179" s="93">
        <v>10.93</v>
      </c>
      <c r="G179" s="93">
        <v>4.9563406298003071E-2</v>
      </c>
      <c r="H179" s="93">
        <v>49.563406298003073</v>
      </c>
      <c r="I179" s="93">
        <v>39.715257790310595</v>
      </c>
      <c r="J179" s="93">
        <v>1.5919354838709681</v>
      </c>
      <c r="K179" s="93">
        <v>1.2756211255404706</v>
      </c>
      <c r="L179" s="93">
        <v>38.439636664770127</v>
      </c>
      <c r="M179" s="94">
        <v>1.934375E-2</v>
      </c>
      <c r="N179" s="93">
        <v>14.4099269675926</v>
      </c>
      <c r="O179" s="94">
        <v>39.695914040310598</v>
      </c>
      <c r="P179" s="93">
        <v>25.285987072717997</v>
      </c>
      <c r="Q179" s="93">
        <v>24.010365947177526</v>
      </c>
      <c r="R179" s="74" t="s">
        <v>1528</v>
      </c>
    </row>
    <row r="180" spans="1:18" x14ac:dyDescent="0.25">
      <c r="A180" s="74" t="s">
        <v>525</v>
      </c>
      <c r="B180" s="74" t="s">
        <v>526</v>
      </c>
      <c r="C180" s="74">
        <v>0</v>
      </c>
      <c r="D180" s="93">
        <v>0.97429861111111105</v>
      </c>
      <c r="E180" s="93">
        <v>3.9620775462962965</v>
      </c>
      <c r="F180" s="93">
        <v>0.44093300000000002</v>
      </c>
      <c r="G180" s="93">
        <v>4.9563406298003071E-2</v>
      </c>
      <c r="H180" s="93">
        <v>49.563406298003073</v>
      </c>
      <c r="I180" s="93">
        <v>1.6021745437561776</v>
      </c>
      <c r="J180" s="93">
        <v>1.5919354838709681</v>
      </c>
      <c r="K180" s="93">
        <v>5.1460516902830405E-2</v>
      </c>
      <c r="L180" s="93">
        <v>1.5507140268533472</v>
      </c>
      <c r="M180" s="94">
        <v>0.1</v>
      </c>
      <c r="N180" s="93">
        <v>1.4328344907407411</v>
      </c>
      <c r="O180" s="94">
        <v>1.5021745437561775</v>
      </c>
      <c r="P180" s="93">
        <v>6.9340053015436443E-2</v>
      </c>
      <c r="Q180" s="93">
        <v>1.7879536112606037E-2</v>
      </c>
      <c r="R180" s="74" t="s">
        <v>1528</v>
      </c>
    </row>
    <row r="181" spans="1:18" x14ac:dyDescent="0.25">
      <c r="A181" s="74" t="s">
        <v>586</v>
      </c>
      <c r="B181" s="74" t="s">
        <v>587</v>
      </c>
      <c r="C181" s="74">
        <v>0</v>
      </c>
      <c r="D181" s="93">
        <v>0.03</v>
      </c>
      <c r="E181" s="93">
        <v>25.933661689814812</v>
      </c>
      <c r="F181" s="93">
        <v>5.6374089999999999</v>
      </c>
      <c r="G181" s="93">
        <v>4.9563406298003071E-2</v>
      </c>
      <c r="H181" s="93">
        <v>49.563406298003073</v>
      </c>
      <c r="I181" s="93">
        <v>20.484094391986922</v>
      </c>
      <c r="J181" s="93">
        <v>1.5919354838709681</v>
      </c>
      <c r="K181" s="93">
        <v>0.65793211470374924</v>
      </c>
      <c r="L181" s="93">
        <v>19.826162277283174</v>
      </c>
      <c r="M181" s="94">
        <v>0.03</v>
      </c>
      <c r="N181" s="93">
        <v>5.1311223379629647</v>
      </c>
      <c r="O181" s="94">
        <v>20.454094391986921</v>
      </c>
      <c r="P181" s="93">
        <v>15.322972054023957</v>
      </c>
      <c r="Q181" s="93">
        <v>14.665039939320208</v>
      </c>
      <c r="R181" s="74" t="s">
        <v>1528</v>
      </c>
    </row>
    <row r="182" spans="1:18" x14ac:dyDescent="0.25">
      <c r="A182" s="74" t="s">
        <v>465</v>
      </c>
      <c r="B182" s="74" t="s">
        <v>466</v>
      </c>
      <c r="C182" s="74">
        <v>2.9000000000000001E-2</v>
      </c>
      <c r="D182" s="93">
        <v>1.7096718750000002</v>
      </c>
      <c r="E182" s="93">
        <v>1.7096718750000002</v>
      </c>
      <c r="F182" s="93">
        <v>1.067439</v>
      </c>
      <c r="G182" s="93">
        <v>4.9563406298003071E-2</v>
      </c>
      <c r="H182" s="93">
        <v>49.563406298003073</v>
      </c>
      <c r="I182" s="93">
        <v>3.8786473065353477</v>
      </c>
      <c r="J182" s="93">
        <v>1.5919354838709681</v>
      </c>
      <c r="K182" s="93">
        <v>0.12457893308561706</v>
      </c>
      <c r="L182" s="93">
        <v>3.7540683734497309</v>
      </c>
      <c r="M182" s="94">
        <v>2.9000000000000001E-2</v>
      </c>
      <c r="N182" s="93">
        <v>2.9000000000000001E-2</v>
      </c>
      <c r="O182" s="94">
        <v>3.8496473065353478</v>
      </c>
      <c r="P182" s="93">
        <v>3.8206473065353479</v>
      </c>
      <c r="Q182" s="93">
        <v>3.696068373449731</v>
      </c>
      <c r="R182" s="74" t="s">
        <v>1592</v>
      </c>
    </row>
    <row r="183" spans="1:18" x14ac:dyDescent="0.25">
      <c r="A183" s="74" t="s">
        <v>589</v>
      </c>
      <c r="B183" s="74" t="s">
        <v>590</v>
      </c>
      <c r="C183" s="74">
        <v>0</v>
      </c>
      <c r="D183" s="93">
        <v>7.149305555555556E-2</v>
      </c>
      <c r="E183" s="93">
        <v>26.005154745370369</v>
      </c>
      <c r="F183" s="93">
        <v>5.6374089999999999</v>
      </c>
      <c r="G183" s="93">
        <v>4.9563406298003071E-2</v>
      </c>
      <c r="H183" s="93">
        <v>49.563406298003073</v>
      </c>
      <c r="I183" s="93">
        <v>20.484094391986922</v>
      </c>
      <c r="J183" s="93">
        <v>1.5919354838709681</v>
      </c>
      <c r="K183" s="93">
        <v>0.65793211470374924</v>
      </c>
      <c r="L183" s="93">
        <v>19.826162277283174</v>
      </c>
      <c r="M183" s="94">
        <v>7.149305555555556E-2</v>
      </c>
      <c r="N183" s="93">
        <v>5.2026153935185206</v>
      </c>
      <c r="O183" s="94">
        <v>20.412601336431365</v>
      </c>
      <c r="P183" s="93">
        <v>15.209985942912844</v>
      </c>
      <c r="Q183" s="93">
        <v>14.552053828209095</v>
      </c>
      <c r="R183" s="74" t="s">
        <v>1528</v>
      </c>
    </row>
    <row r="184" spans="1:18" x14ac:dyDescent="0.25">
      <c r="A184" s="74" t="s">
        <v>592</v>
      </c>
      <c r="B184" s="74" t="s">
        <v>593</v>
      </c>
      <c r="C184" s="74">
        <v>4.2999999999999997E-2</v>
      </c>
      <c r="D184" s="93">
        <v>7.0034722222222217E-3</v>
      </c>
      <c r="E184" s="93">
        <v>26.012158217592592</v>
      </c>
      <c r="F184" s="93">
        <v>5.6374089999999999</v>
      </c>
      <c r="G184" s="93">
        <v>4.9563406298003071E-2</v>
      </c>
      <c r="H184" s="93">
        <v>49.563406298003073</v>
      </c>
      <c r="I184" s="93">
        <v>20.484094391986922</v>
      </c>
      <c r="J184" s="93">
        <v>1.5919354838709681</v>
      </c>
      <c r="K184" s="93">
        <v>0.65793211470374924</v>
      </c>
      <c r="L184" s="93">
        <v>19.826162277283174</v>
      </c>
      <c r="M184" s="94">
        <v>7.0034722222222217E-3</v>
      </c>
      <c r="N184" s="93">
        <v>5.209618865740743</v>
      </c>
      <c r="O184" s="94">
        <v>20.477090919764699</v>
      </c>
      <c r="P184" s="93">
        <v>15.267472054023955</v>
      </c>
      <c r="Q184" s="93">
        <v>14.609539939320205</v>
      </c>
      <c r="R184" s="74" t="s">
        <v>1528</v>
      </c>
    </row>
    <row r="185" spans="1:18" x14ac:dyDescent="0.25">
      <c r="A185" s="74" t="s">
        <v>468</v>
      </c>
      <c r="B185" s="74" t="s">
        <v>469</v>
      </c>
      <c r="C185" s="74">
        <v>0</v>
      </c>
      <c r="D185" s="93">
        <v>0.12579166666666666</v>
      </c>
      <c r="E185" s="93">
        <v>0.12579166666666666</v>
      </c>
      <c r="F185" s="93">
        <v>0.85641699999999998</v>
      </c>
      <c r="G185" s="93">
        <v>4.9563406298003071E-2</v>
      </c>
      <c r="H185" s="93">
        <v>49.563406298003073</v>
      </c>
      <c r="I185" s="93">
        <v>3.1118775783169648</v>
      </c>
      <c r="J185" s="93">
        <v>1.5919354838709681</v>
      </c>
      <c r="K185" s="93">
        <v>9.9950925660749604E-2</v>
      </c>
      <c r="L185" s="93">
        <v>3.0119266526562152</v>
      </c>
      <c r="M185" s="94">
        <v>0.12579166666666666</v>
      </c>
      <c r="N185" s="93">
        <v>0.12579166666666666</v>
      </c>
      <c r="O185" s="94">
        <v>2.986085911650298</v>
      </c>
      <c r="P185" s="93">
        <v>2.8602942449836313</v>
      </c>
      <c r="Q185" s="93">
        <v>2.7603433193228817</v>
      </c>
      <c r="R185" s="74" t="s">
        <v>1528</v>
      </c>
    </row>
    <row r="186" spans="1:18" x14ac:dyDescent="0.25">
      <c r="A186" s="74" t="s">
        <v>595</v>
      </c>
      <c r="B186" s="74" t="s">
        <v>596</v>
      </c>
      <c r="C186" s="74">
        <v>2</v>
      </c>
      <c r="D186" s="93">
        <v>0.47517708333333336</v>
      </c>
      <c r="E186" s="93">
        <v>26.487335300925924</v>
      </c>
      <c r="F186" s="93">
        <v>5.6374089999999999</v>
      </c>
      <c r="G186" s="93">
        <v>4.9563406298003071E-2</v>
      </c>
      <c r="H186" s="93">
        <v>49.563406298003073</v>
      </c>
      <c r="I186" s="93">
        <v>20.484094391986922</v>
      </c>
      <c r="J186" s="93">
        <v>1.5919354838709681</v>
      </c>
      <c r="K186" s="93">
        <v>0.65793211470374924</v>
      </c>
      <c r="L186" s="93">
        <v>19.826162277283174</v>
      </c>
      <c r="M186" s="94">
        <v>0.47517708333333336</v>
      </c>
      <c r="N186" s="93">
        <v>0.60096875000000005</v>
      </c>
      <c r="O186" s="94">
        <v>20.00891730865359</v>
      </c>
      <c r="P186" s="93">
        <v>19.40794855865359</v>
      </c>
      <c r="Q186" s="93">
        <v>18.750016443949843</v>
      </c>
      <c r="R186" s="74" t="s">
        <v>1528</v>
      </c>
    </row>
    <row r="187" spans="1:18" x14ac:dyDescent="0.25">
      <c r="A187" s="74" t="s">
        <v>599</v>
      </c>
      <c r="B187" s="74" t="s">
        <v>600</v>
      </c>
      <c r="C187" s="74">
        <v>2</v>
      </c>
      <c r="D187" s="93">
        <v>0.66289583333333335</v>
      </c>
      <c r="E187" s="93">
        <v>27.150231134259258</v>
      </c>
      <c r="F187" s="93">
        <v>5.6374089999999999</v>
      </c>
      <c r="G187" s="93">
        <v>4.9563406298003071E-2</v>
      </c>
      <c r="H187" s="93">
        <v>49.563406298003073</v>
      </c>
      <c r="I187" s="93">
        <v>20.484094391986922</v>
      </c>
      <c r="J187" s="93">
        <v>1.5919354838709681</v>
      </c>
      <c r="K187" s="93">
        <v>0.65793211470374924</v>
      </c>
      <c r="L187" s="93">
        <v>19.826162277283174</v>
      </c>
      <c r="M187" s="94">
        <v>0.66289583333333335</v>
      </c>
      <c r="N187" s="93">
        <v>1.2638645833333335</v>
      </c>
      <c r="O187" s="94">
        <v>19.821198558653588</v>
      </c>
      <c r="P187" s="93">
        <v>18.557333975320255</v>
      </c>
      <c r="Q187" s="93">
        <v>17.899401860616507</v>
      </c>
      <c r="R187" s="74" t="s">
        <v>1528</v>
      </c>
    </row>
    <row r="188" spans="1:18" x14ac:dyDescent="0.25">
      <c r="A188" s="74" t="s">
        <v>574</v>
      </c>
      <c r="B188" s="74" t="s">
        <v>575</v>
      </c>
      <c r="C188" s="74">
        <v>0.112</v>
      </c>
      <c r="D188" s="93">
        <v>2.1493055555555557E-2</v>
      </c>
      <c r="E188" s="93">
        <v>25.789562731481478</v>
      </c>
      <c r="F188" s="93">
        <v>1.806335</v>
      </c>
      <c r="G188" s="93">
        <v>4.9563406298003071E-2</v>
      </c>
      <c r="H188" s="93">
        <v>49.563406298003073</v>
      </c>
      <c r="I188" s="93">
        <v>6.5635004739854246</v>
      </c>
      <c r="J188" s="93">
        <v>1.5919354838709681</v>
      </c>
      <c r="K188" s="93">
        <v>0.21081418900303256</v>
      </c>
      <c r="L188" s="93">
        <v>6.3526862849823917</v>
      </c>
      <c r="M188" s="94">
        <v>2.1493055555555557E-2</v>
      </c>
      <c r="N188" s="93">
        <v>4.9870233796296306</v>
      </c>
      <c r="O188" s="94">
        <v>6.5420074184298693</v>
      </c>
      <c r="P188" s="93">
        <v>1.5549840388002387</v>
      </c>
      <c r="Q188" s="93">
        <v>1.3441698497972061</v>
      </c>
      <c r="R188" s="74" t="s">
        <v>1528</v>
      </c>
    </row>
    <row r="189" spans="1:18" x14ac:dyDescent="0.25">
      <c r="A189" s="74" t="s">
        <v>570</v>
      </c>
      <c r="B189" s="74" t="s">
        <v>571</v>
      </c>
      <c r="C189" s="74">
        <v>0.112</v>
      </c>
      <c r="D189" s="93">
        <v>6.4664930555555555E-2</v>
      </c>
      <c r="E189" s="93">
        <v>25.854227662037033</v>
      </c>
      <c r="F189" s="93">
        <v>1.806335</v>
      </c>
      <c r="G189" s="93">
        <v>4.9563406298003071E-2</v>
      </c>
      <c r="H189" s="93">
        <v>49.563406298003073</v>
      </c>
      <c r="I189" s="93">
        <v>6.5635004739854246</v>
      </c>
      <c r="J189" s="93">
        <v>1.5919354838709681</v>
      </c>
      <c r="K189" s="93">
        <v>0.21081418900303256</v>
      </c>
      <c r="L189" s="93">
        <v>6.3526862849823917</v>
      </c>
      <c r="M189" s="94">
        <v>6.4664930555555555E-2</v>
      </c>
      <c r="N189" s="93">
        <v>5.0516883101851864</v>
      </c>
      <c r="O189" s="94">
        <v>6.4988355434298688</v>
      </c>
      <c r="P189" s="93">
        <v>1.4471472332446824</v>
      </c>
      <c r="Q189" s="93">
        <v>1.2363330442416498</v>
      </c>
      <c r="R189" s="74" t="s">
        <v>1528</v>
      </c>
    </row>
    <row r="190" spans="1:18" x14ac:dyDescent="0.25">
      <c r="A190" s="74" t="s">
        <v>602</v>
      </c>
      <c r="B190" s="74" t="s">
        <v>603</v>
      </c>
      <c r="C190" s="74">
        <v>0</v>
      </c>
      <c r="D190" s="93">
        <v>0.13182118055555556</v>
      </c>
      <c r="E190" s="93">
        <v>27.282052314814813</v>
      </c>
      <c r="F190" s="93">
        <v>5.6374089999999999</v>
      </c>
      <c r="G190" s="93">
        <v>4.9563406298003071E-2</v>
      </c>
      <c r="H190" s="93">
        <v>49.563406298003073</v>
      </c>
      <c r="I190" s="93">
        <v>20.484094391986922</v>
      </c>
      <c r="J190" s="93">
        <v>1.5919354838709681</v>
      </c>
      <c r="K190" s="93">
        <v>0.65793211470374924</v>
      </c>
      <c r="L190" s="93">
        <v>19.826162277283174</v>
      </c>
      <c r="M190" s="94">
        <v>0.13182118055555556</v>
      </c>
      <c r="N190" s="93">
        <v>5.1188445601851864</v>
      </c>
      <c r="O190" s="94">
        <v>20.352273211431367</v>
      </c>
      <c r="P190" s="93">
        <v>15.233428651246181</v>
      </c>
      <c r="Q190" s="93">
        <v>14.575496536542431</v>
      </c>
      <c r="R190" s="74" t="s">
        <v>1528</v>
      </c>
    </row>
    <row r="191" spans="1:18" x14ac:dyDescent="0.25">
      <c r="A191" s="74" t="s">
        <v>605</v>
      </c>
      <c r="B191" s="74" t="s">
        <v>606</v>
      </c>
      <c r="C191" s="74">
        <v>0.36799999999999999</v>
      </c>
      <c r="D191" s="93">
        <v>0.21289583333333334</v>
      </c>
      <c r="E191" s="93">
        <v>27.494948148148147</v>
      </c>
      <c r="F191" s="93">
        <v>5.6374089999999999</v>
      </c>
      <c r="G191" s="93">
        <v>4.9563406298003071E-2</v>
      </c>
      <c r="H191" s="93">
        <v>49.563406298003073</v>
      </c>
      <c r="I191" s="93">
        <v>20.484094391986922</v>
      </c>
      <c r="J191" s="93">
        <v>1.5919354838709681</v>
      </c>
      <c r="K191" s="93">
        <v>0.65793211470374924</v>
      </c>
      <c r="L191" s="93">
        <v>19.826162277283174</v>
      </c>
      <c r="M191" s="94">
        <v>0.21289583333333334</v>
      </c>
      <c r="N191" s="93">
        <v>5.2645841435185199</v>
      </c>
      <c r="O191" s="94">
        <v>20.271198558653587</v>
      </c>
      <c r="P191" s="93">
        <v>15.006614415135068</v>
      </c>
      <c r="Q191" s="93">
        <v>14.348682300431319</v>
      </c>
      <c r="R191" s="74" t="s">
        <v>1528</v>
      </c>
    </row>
    <row r="192" spans="1:18" x14ac:dyDescent="0.25">
      <c r="A192" s="74" t="s">
        <v>471</v>
      </c>
      <c r="B192" s="74" t="s">
        <v>472</v>
      </c>
      <c r="C192" s="74">
        <v>0</v>
      </c>
      <c r="D192" s="93">
        <v>9.9343750000000008E-2</v>
      </c>
      <c r="E192" s="93">
        <v>9.9343750000000008E-2</v>
      </c>
      <c r="F192" s="93">
        <v>0.85641699999999998</v>
      </c>
      <c r="G192" s="93">
        <v>4.9563406298003071E-2</v>
      </c>
      <c r="H192" s="93">
        <v>49.563406298003073</v>
      </c>
      <c r="I192" s="93">
        <v>3.1118775783169648</v>
      </c>
      <c r="J192" s="93">
        <v>1.5919354838709681</v>
      </c>
      <c r="K192" s="93">
        <v>9.9950925660749604E-2</v>
      </c>
      <c r="L192" s="93">
        <v>3.0119266526562152</v>
      </c>
      <c r="M192" s="94">
        <v>9.9343750000000008E-2</v>
      </c>
      <c r="N192" s="93">
        <v>9.9343750000000008E-2</v>
      </c>
      <c r="O192" s="94">
        <v>3.0125338283169647</v>
      </c>
      <c r="P192" s="93">
        <v>2.9131900783169646</v>
      </c>
      <c r="Q192" s="93">
        <v>2.813239152656215</v>
      </c>
      <c r="R192" s="74" t="s">
        <v>1528</v>
      </c>
    </row>
    <row r="193" spans="1:18" x14ac:dyDescent="0.25">
      <c r="A193" s="74" t="s">
        <v>476</v>
      </c>
      <c r="B193" s="74" t="s">
        <v>477</v>
      </c>
      <c r="C193" s="74">
        <v>0</v>
      </c>
      <c r="D193" s="93">
        <v>2.7940972222222221E-2</v>
      </c>
      <c r="E193" s="93">
        <v>0.12728472222222223</v>
      </c>
      <c r="F193" s="93">
        <v>0.85641699999999998</v>
      </c>
      <c r="G193" s="93">
        <v>4.9563406298003071E-2</v>
      </c>
      <c r="H193" s="93">
        <v>49.563406298003073</v>
      </c>
      <c r="I193" s="93">
        <v>3.1118775783169648</v>
      </c>
      <c r="J193" s="93">
        <v>1.5919354838709681</v>
      </c>
      <c r="K193" s="93">
        <v>9.9950925660749604E-2</v>
      </c>
      <c r="L193" s="93">
        <v>3.0119266526562152</v>
      </c>
      <c r="M193" s="94">
        <v>2.7940972222222221E-2</v>
      </c>
      <c r="N193" s="93">
        <v>0.12728472222222223</v>
      </c>
      <c r="O193" s="94">
        <v>3.0839366060947424</v>
      </c>
      <c r="P193" s="93">
        <v>2.95665188387252</v>
      </c>
      <c r="Q193" s="93">
        <v>2.8567009582117704</v>
      </c>
      <c r="R193" s="74" t="s">
        <v>1528</v>
      </c>
    </row>
    <row r="194" spans="1:18" x14ac:dyDescent="0.25">
      <c r="A194" s="74" t="s">
        <v>617</v>
      </c>
      <c r="B194" s="74" t="s">
        <v>618</v>
      </c>
      <c r="C194" s="74">
        <v>2.2050000000000001</v>
      </c>
      <c r="D194" s="93">
        <v>0.12364236111111111</v>
      </c>
      <c r="E194" s="93">
        <v>30.396841087962962</v>
      </c>
      <c r="F194" s="93">
        <v>9.8540069999999993</v>
      </c>
      <c r="G194" s="93">
        <v>4.9563406298003071E-2</v>
      </c>
      <c r="H194" s="93">
        <v>49.563406298003073</v>
      </c>
      <c r="I194" s="93">
        <v>35.805528661713183</v>
      </c>
      <c r="J194" s="93">
        <v>1.5919354838709681</v>
      </c>
      <c r="K194" s="93">
        <v>1.1500438701211049</v>
      </c>
      <c r="L194" s="93">
        <v>34.65548479159208</v>
      </c>
      <c r="M194" s="94">
        <v>0.03</v>
      </c>
      <c r="N194" s="93">
        <v>6.2084909722222239</v>
      </c>
      <c r="O194" s="94">
        <v>35.775528661713182</v>
      </c>
      <c r="P194" s="93">
        <v>29.567037689490959</v>
      </c>
      <c r="Q194" s="93">
        <v>28.416993819369853</v>
      </c>
      <c r="R194" s="74" t="s">
        <v>1528</v>
      </c>
    </row>
    <row r="195" spans="1:18" x14ac:dyDescent="0.25">
      <c r="A195" s="74" t="s">
        <v>617</v>
      </c>
      <c r="B195" s="74" t="s">
        <v>621</v>
      </c>
      <c r="C195" s="74">
        <v>2.2050000000000001</v>
      </c>
      <c r="D195" s="93">
        <v>0.15373263888888888</v>
      </c>
      <c r="E195" s="93">
        <v>30.550573726851852</v>
      </c>
      <c r="F195" s="93">
        <v>9.8540069999999993</v>
      </c>
      <c r="G195" s="93">
        <v>4.9563406298003071E-2</v>
      </c>
      <c r="H195" s="93">
        <v>49.563406298003073</v>
      </c>
      <c r="I195" s="93">
        <v>35.805528661713183</v>
      </c>
      <c r="J195" s="93">
        <v>1.5919354838709681</v>
      </c>
      <c r="K195" s="93">
        <v>1.1500438701211049</v>
      </c>
      <c r="L195" s="93">
        <v>34.65548479159208</v>
      </c>
      <c r="M195" s="94">
        <v>0.03</v>
      </c>
      <c r="N195" s="93">
        <v>6.2384909722222242</v>
      </c>
      <c r="O195" s="94">
        <v>35.775528661713182</v>
      </c>
      <c r="P195" s="93">
        <v>29.537037689490958</v>
      </c>
      <c r="Q195" s="93">
        <v>28.386993819369852</v>
      </c>
      <c r="R195" s="74" t="s">
        <v>1528</v>
      </c>
    </row>
    <row r="196" spans="1:18" x14ac:dyDescent="0.25">
      <c r="A196" s="74" t="s">
        <v>614</v>
      </c>
      <c r="B196" s="74" t="s">
        <v>615</v>
      </c>
      <c r="C196" s="74">
        <v>0</v>
      </c>
      <c r="D196" s="93">
        <v>0.14381944444444444</v>
      </c>
      <c r="E196" s="93">
        <v>30.122107870370364</v>
      </c>
      <c r="F196" s="93">
        <v>8.5054280000000002</v>
      </c>
      <c r="G196" s="93">
        <v>4.9563406298003071E-2</v>
      </c>
      <c r="H196" s="93">
        <v>49.563406298003073</v>
      </c>
      <c r="I196" s="93">
        <v>30.905330799352779</v>
      </c>
      <c r="J196" s="93">
        <v>1.5919354838709681</v>
      </c>
      <c r="K196" s="93">
        <v>0.99265358083837463</v>
      </c>
      <c r="L196" s="93">
        <v>29.912677218514403</v>
      </c>
      <c r="M196" s="94">
        <v>0.14381944444444444</v>
      </c>
      <c r="N196" s="93">
        <v>6.2110719907407423</v>
      </c>
      <c r="O196" s="94">
        <v>30.761511354908336</v>
      </c>
      <c r="P196" s="93">
        <v>24.550439364167595</v>
      </c>
      <c r="Q196" s="93">
        <v>23.557785783329219</v>
      </c>
      <c r="R196" s="74" t="s">
        <v>1528</v>
      </c>
    </row>
    <row r="197" spans="1:18" x14ac:dyDescent="0.25">
      <c r="A197" s="74" t="s">
        <v>624</v>
      </c>
      <c r="B197" s="74" t="s">
        <v>625</v>
      </c>
      <c r="C197" s="74">
        <v>2.9000000000000001E-2</v>
      </c>
      <c r="D197" s="93">
        <v>1.0225677083333333</v>
      </c>
      <c r="E197" s="93">
        <v>31.573141435185185</v>
      </c>
      <c r="F197" s="93">
        <v>9.8540069999999993</v>
      </c>
      <c r="G197" s="93">
        <v>4.9563406298003071E-2</v>
      </c>
      <c r="H197" s="93">
        <v>49.563406298003073</v>
      </c>
      <c r="I197" s="93">
        <v>35.805528661713183</v>
      </c>
      <c r="J197" s="93">
        <v>1.5919354838709681</v>
      </c>
      <c r="K197" s="93">
        <v>1.1500438701211049</v>
      </c>
      <c r="L197" s="93">
        <v>34.65548479159208</v>
      </c>
      <c r="M197" s="94">
        <v>2.9000000000000001E-2</v>
      </c>
      <c r="N197" s="93">
        <v>6.2674909722222241</v>
      </c>
      <c r="O197" s="94">
        <v>35.776528661713179</v>
      </c>
      <c r="P197" s="93">
        <v>29.509037689490956</v>
      </c>
      <c r="Q197" s="93">
        <v>28.35899381936985</v>
      </c>
      <c r="R197" s="74" t="s">
        <v>1528</v>
      </c>
    </row>
    <row r="198" spans="1:18" x14ac:dyDescent="0.25">
      <c r="A198" s="74" t="s">
        <v>627</v>
      </c>
      <c r="B198" s="74" t="s">
        <v>628</v>
      </c>
      <c r="C198" s="74">
        <v>0.03</v>
      </c>
      <c r="D198" s="93">
        <v>0.20752256944444444</v>
      </c>
      <c r="E198" s="93">
        <v>31.780664004629628</v>
      </c>
      <c r="F198" s="93">
        <v>9.8540069999999993</v>
      </c>
      <c r="G198" s="93">
        <v>4.9563406298003071E-2</v>
      </c>
      <c r="H198" s="93">
        <v>49.563406298003073</v>
      </c>
      <c r="I198" s="93">
        <v>35.805528661713183</v>
      </c>
      <c r="J198" s="93">
        <v>1.5919354838709681</v>
      </c>
      <c r="K198" s="93">
        <v>1.1500438701211049</v>
      </c>
      <c r="L198" s="93">
        <v>34.65548479159208</v>
      </c>
      <c r="M198" s="94">
        <v>0.03</v>
      </c>
      <c r="N198" s="93">
        <v>6.2974909722222243</v>
      </c>
      <c r="O198" s="94">
        <v>35.775528661713182</v>
      </c>
      <c r="P198" s="93">
        <v>29.478037689490957</v>
      </c>
      <c r="Q198" s="93">
        <v>28.327993819369851</v>
      </c>
      <c r="R198" s="74" t="s">
        <v>1528</v>
      </c>
    </row>
    <row r="199" spans="1:18" x14ac:dyDescent="0.25">
      <c r="A199" s="74" t="s">
        <v>629</v>
      </c>
      <c r="B199" s="74" t="s">
        <v>630</v>
      </c>
      <c r="C199" s="74">
        <v>0.33200000000000002</v>
      </c>
      <c r="D199" s="93">
        <v>0.16438715277777782</v>
      </c>
      <c r="E199" s="93">
        <v>31.945051157407406</v>
      </c>
      <c r="F199" s="93">
        <v>9.8540069999999993</v>
      </c>
      <c r="G199" s="93">
        <v>4.9563406298003071E-2</v>
      </c>
      <c r="H199" s="93">
        <v>49.563406298003073</v>
      </c>
      <c r="I199" s="93">
        <v>35.805528661713183</v>
      </c>
      <c r="J199" s="93">
        <v>1.5919354838709681</v>
      </c>
      <c r="K199" s="93">
        <v>1.1500438701211049</v>
      </c>
      <c r="L199" s="93">
        <v>34.65548479159208</v>
      </c>
      <c r="M199" s="94">
        <v>0.16438715277777782</v>
      </c>
      <c r="N199" s="93">
        <v>6.4618781250000019</v>
      </c>
      <c r="O199" s="94">
        <v>35.641141508935405</v>
      </c>
      <c r="P199" s="93">
        <v>29.179263383935403</v>
      </c>
      <c r="Q199" s="93">
        <v>28.029219513814297</v>
      </c>
      <c r="R199" s="74" t="s">
        <v>1528</v>
      </c>
    </row>
    <row r="200" spans="1:18" x14ac:dyDescent="0.25">
      <c r="A200" s="74" t="s">
        <v>505</v>
      </c>
      <c r="B200" s="74" t="s">
        <v>506</v>
      </c>
      <c r="C200" s="74">
        <v>0.03</v>
      </c>
      <c r="D200" s="93">
        <v>0.52149305555555558</v>
      </c>
      <c r="E200" s="93">
        <v>1.8437731481481485</v>
      </c>
      <c r="F200" s="93">
        <v>0.287271</v>
      </c>
      <c r="G200" s="93">
        <v>4.9563406298003071E-2</v>
      </c>
      <c r="H200" s="93">
        <v>49.563406298003073</v>
      </c>
      <c r="I200" s="93">
        <v>1.0438281629167718</v>
      </c>
      <c r="J200" s="93">
        <v>1.5919354838709681</v>
      </c>
      <c r="K200" s="93">
        <v>3.3526894451522099E-2</v>
      </c>
      <c r="L200" s="93">
        <v>1.0103012684652497</v>
      </c>
      <c r="M200" s="94">
        <v>0.03</v>
      </c>
      <c r="N200" s="93">
        <v>0.75471759259259275</v>
      </c>
      <c r="O200" s="94">
        <v>1.0138281629167718</v>
      </c>
      <c r="P200" s="93">
        <v>0.25911057032417906</v>
      </c>
      <c r="Q200" s="93">
        <v>0.22558367587265696</v>
      </c>
      <c r="R200" s="74" t="s">
        <v>1528</v>
      </c>
    </row>
    <row r="201" spans="1:18" x14ac:dyDescent="0.25">
      <c r="A201" s="74" t="s">
        <v>576</v>
      </c>
      <c r="B201" s="74" t="s">
        <v>486</v>
      </c>
      <c r="C201" s="74">
        <v>0.318</v>
      </c>
      <c r="D201" s="93">
        <v>0.31645312500000006</v>
      </c>
      <c r="E201" s="93">
        <v>27.811401273148146</v>
      </c>
      <c r="F201" s="93">
        <v>5.6374089999999999</v>
      </c>
      <c r="G201" s="93">
        <v>4.9563406298003071E-2</v>
      </c>
      <c r="H201" s="93">
        <v>49.563406298003073</v>
      </c>
      <c r="I201" s="93">
        <v>20.484094391986922</v>
      </c>
      <c r="J201" s="93">
        <v>1.5919354838709681</v>
      </c>
      <c r="K201" s="93">
        <v>0.65793211470374924</v>
      </c>
      <c r="L201" s="93">
        <v>19.826162277283174</v>
      </c>
      <c r="M201" s="94">
        <v>0.31645312500000006</v>
      </c>
      <c r="N201" s="93">
        <v>5.5810372685185197</v>
      </c>
      <c r="O201" s="94">
        <v>20.167641266986923</v>
      </c>
      <c r="P201" s="93">
        <v>14.586603998468403</v>
      </c>
      <c r="Q201" s="93">
        <v>13.928671883764654</v>
      </c>
      <c r="R201" s="74" t="s">
        <v>1528</v>
      </c>
    </row>
    <row r="202" spans="1:18" x14ac:dyDescent="0.25">
      <c r="A202" s="74" t="s">
        <v>578</v>
      </c>
      <c r="B202" s="74" t="s">
        <v>486</v>
      </c>
      <c r="C202" s="74">
        <v>0.156</v>
      </c>
      <c r="D202" s="93">
        <v>0.10551215277777778</v>
      </c>
      <c r="E202" s="93">
        <v>27.916913425925923</v>
      </c>
      <c r="F202" s="93">
        <v>5.6374089999999999</v>
      </c>
      <c r="G202" s="93">
        <v>4.9563406298003071E-2</v>
      </c>
      <c r="H202" s="93">
        <v>49.563406298003073</v>
      </c>
      <c r="I202" s="93">
        <v>20.484094391986922</v>
      </c>
      <c r="J202" s="93">
        <v>1.5919354838709681</v>
      </c>
      <c r="K202" s="93">
        <v>0.65793211470374924</v>
      </c>
      <c r="L202" s="93">
        <v>19.826162277283174</v>
      </c>
      <c r="M202" s="94">
        <v>0.10551215277777778</v>
      </c>
      <c r="N202" s="93">
        <v>5.6865494212962977</v>
      </c>
      <c r="O202" s="94">
        <v>20.378582239209145</v>
      </c>
      <c r="P202" s="93">
        <v>14.692032817912846</v>
      </c>
      <c r="Q202" s="93">
        <v>14.034100703209097</v>
      </c>
      <c r="R202" s="74" t="s">
        <v>1528</v>
      </c>
    </row>
    <row r="203" spans="1:18" x14ac:dyDescent="0.25">
      <c r="A203" s="74" t="s">
        <v>639</v>
      </c>
      <c r="B203" s="74" t="s">
        <v>640</v>
      </c>
      <c r="C203" s="74">
        <v>0</v>
      </c>
      <c r="D203" s="93">
        <v>2.3725694444444445E-2</v>
      </c>
      <c r="E203" s="93">
        <v>31.96877685185185</v>
      </c>
      <c r="F203" s="93">
        <v>10.93</v>
      </c>
      <c r="G203" s="93">
        <v>4.9563406298003071E-2</v>
      </c>
      <c r="H203" s="93">
        <v>49.563406298003073</v>
      </c>
      <c r="I203" s="93">
        <v>39.715257790310595</v>
      </c>
      <c r="J203" s="93">
        <v>1.5919354838709681</v>
      </c>
      <c r="K203" s="93">
        <v>1.2756211255404706</v>
      </c>
      <c r="L203" s="93">
        <v>38.439636664770127</v>
      </c>
      <c r="M203" s="94">
        <v>2.3725694444444445E-2</v>
      </c>
      <c r="N203" s="93">
        <v>6.4856038194444467</v>
      </c>
      <c r="O203" s="94">
        <v>39.691532095866151</v>
      </c>
      <c r="P203" s="93">
        <v>33.205928276421702</v>
      </c>
      <c r="Q203" s="93">
        <v>31.93030715088123</v>
      </c>
      <c r="R203" s="74" t="s">
        <v>1528</v>
      </c>
    </row>
    <row r="204" spans="1:18" x14ac:dyDescent="0.25">
      <c r="A204" s="74" t="s">
        <v>568</v>
      </c>
      <c r="B204" s="74" t="s">
        <v>569</v>
      </c>
      <c r="C204" s="74">
        <v>0</v>
      </c>
      <c r="D204" s="93">
        <v>8.5972222222222214E-3</v>
      </c>
      <c r="E204" s="93">
        <v>8.5972222222222214E-3</v>
      </c>
      <c r="F204" s="93">
        <v>0.16673499999999999</v>
      </c>
      <c r="G204" s="93">
        <v>4.9563406298003071E-2</v>
      </c>
      <c r="H204" s="93">
        <v>49.563406298003073</v>
      </c>
      <c r="I204" s="93">
        <v>0.6058484453492623</v>
      </c>
      <c r="J204" s="93">
        <v>1.5919354838709681</v>
      </c>
      <c r="K204" s="93">
        <v>1.9459349347391616E-2</v>
      </c>
      <c r="L204" s="93">
        <v>0.58638909600187072</v>
      </c>
      <c r="M204" s="94">
        <v>8.5972222222222214E-3</v>
      </c>
      <c r="N204" s="93">
        <v>8.5972222222222214E-3</v>
      </c>
      <c r="O204" s="94">
        <v>0.59725122312704004</v>
      </c>
      <c r="P204" s="93">
        <v>0.58865400090481779</v>
      </c>
      <c r="Q204" s="93">
        <v>0.56919465155742621</v>
      </c>
      <c r="R204" s="74" t="s">
        <v>1592</v>
      </c>
    </row>
    <row r="205" spans="1:18" x14ac:dyDescent="0.25">
      <c r="A205" s="74" t="s">
        <v>641</v>
      </c>
      <c r="B205" s="74" t="s">
        <v>642</v>
      </c>
      <c r="C205" s="74">
        <v>0</v>
      </c>
      <c r="D205" s="93">
        <v>8.5972222222222214E-3</v>
      </c>
      <c r="E205" s="93">
        <v>31.977374074074071</v>
      </c>
      <c r="F205" s="93">
        <v>10.93</v>
      </c>
      <c r="G205" s="93">
        <v>4.9563406298003071E-2</v>
      </c>
      <c r="H205" s="93">
        <v>49.563406298003073</v>
      </c>
      <c r="I205" s="93">
        <v>39.715257790310595</v>
      </c>
      <c r="J205" s="93">
        <v>1.5919354838709681</v>
      </c>
      <c r="K205" s="93">
        <v>1.2756211255404706</v>
      </c>
      <c r="L205" s="93">
        <v>38.439636664770127</v>
      </c>
      <c r="M205" s="94">
        <v>8.5972222222222214E-3</v>
      </c>
      <c r="N205" s="93">
        <v>6.4942010416666687</v>
      </c>
      <c r="O205" s="94">
        <v>39.706660568088374</v>
      </c>
      <c r="P205" s="93">
        <v>33.212459526421704</v>
      </c>
      <c r="Q205" s="93">
        <v>31.936838400881232</v>
      </c>
      <c r="R205" s="74" t="s">
        <v>1528</v>
      </c>
    </row>
    <row r="206" spans="1:18" x14ac:dyDescent="0.25">
      <c r="A206" s="74" t="s">
        <v>579</v>
      </c>
      <c r="B206" s="74" t="s">
        <v>580</v>
      </c>
      <c r="C206" s="74">
        <v>0.16900000000000001</v>
      </c>
      <c r="D206" s="93">
        <v>4.9434027777777771E-2</v>
      </c>
      <c r="E206" s="93">
        <v>27.966347453703701</v>
      </c>
      <c r="F206" s="93">
        <v>5.6374089999999999</v>
      </c>
      <c r="G206" s="93">
        <v>4.9563406298003071E-2</v>
      </c>
      <c r="H206" s="93">
        <v>49.563406298003073</v>
      </c>
      <c r="I206" s="93">
        <v>20.484094391986922</v>
      </c>
      <c r="J206" s="93">
        <v>1.5919354838709681</v>
      </c>
      <c r="K206" s="93">
        <v>0.65793211470374924</v>
      </c>
      <c r="L206" s="93">
        <v>19.826162277283174</v>
      </c>
      <c r="M206" s="94">
        <v>4.9434027777777771E-2</v>
      </c>
      <c r="N206" s="93">
        <v>5.7359834490740758</v>
      </c>
      <c r="O206" s="94">
        <v>20.434660364209144</v>
      </c>
      <c r="P206" s="93">
        <v>14.698676915135067</v>
      </c>
      <c r="Q206" s="93">
        <v>14.040744800431318</v>
      </c>
      <c r="R206" s="74" t="s">
        <v>1528</v>
      </c>
    </row>
    <row r="207" spans="1:18" x14ac:dyDescent="0.25">
      <c r="A207" s="74" t="s">
        <v>677</v>
      </c>
      <c r="B207" s="74" t="s">
        <v>678</v>
      </c>
      <c r="C207" s="74">
        <v>0</v>
      </c>
      <c r="D207" s="93">
        <v>7.5225694444444437E-3</v>
      </c>
      <c r="E207" s="93">
        <v>1.6119791666666664E-2</v>
      </c>
      <c r="F207" s="93">
        <v>0.16673499999999999</v>
      </c>
      <c r="G207" s="93">
        <v>4.9563406298003071E-2</v>
      </c>
      <c r="H207" s="93">
        <v>49.563406298003073</v>
      </c>
      <c r="I207" s="93">
        <v>0.6058484453492623</v>
      </c>
      <c r="J207" s="93">
        <v>1.5919354838709681</v>
      </c>
      <c r="K207" s="93">
        <v>1.9459349347391616E-2</v>
      </c>
      <c r="L207" s="93">
        <v>0.58638909600187072</v>
      </c>
      <c r="M207" s="94">
        <v>7.5225694444444437E-3</v>
      </c>
      <c r="N207" s="93">
        <v>8.5972222222222214E-3</v>
      </c>
      <c r="O207" s="94">
        <v>0.59832587590481789</v>
      </c>
      <c r="P207" s="93">
        <v>0.58972865368259564</v>
      </c>
      <c r="Q207" s="93">
        <v>0.57026930433520406</v>
      </c>
      <c r="R207" s="74" t="s">
        <v>1592</v>
      </c>
    </row>
    <row r="208" spans="1:18" x14ac:dyDescent="0.25">
      <c r="A208" s="74" t="s">
        <v>643</v>
      </c>
      <c r="B208" s="74" t="s">
        <v>644</v>
      </c>
      <c r="C208" s="74">
        <v>0</v>
      </c>
      <c r="D208" s="93">
        <v>3.86875E-2</v>
      </c>
      <c r="E208" s="93">
        <v>32.016061574074072</v>
      </c>
      <c r="F208" s="93">
        <v>10.93</v>
      </c>
      <c r="G208" s="93">
        <v>4.9563406298003071E-2</v>
      </c>
      <c r="H208" s="93">
        <v>49.563406298003073</v>
      </c>
      <c r="I208" s="93">
        <v>39.715257790310595</v>
      </c>
      <c r="J208" s="93">
        <v>1.5919354838709681</v>
      </c>
      <c r="K208" s="93">
        <v>1.2756211255404706</v>
      </c>
      <c r="L208" s="93">
        <v>38.439636664770127</v>
      </c>
      <c r="M208" s="94">
        <v>3.86875E-2</v>
      </c>
      <c r="N208" s="93">
        <v>6.5328885416666687</v>
      </c>
      <c r="O208" s="94">
        <v>39.676570290310593</v>
      </c>
      <c r="P208" s="93">
        <v>33.143681748643928</v>
      </c>
      <c r="Q208" s="93">
        <v>31.868060623103457</v>
      </c>
      <c r="R208" s="74" t="s">
        <v>1528</v>
      </c>
    </row>
    <row r="209" spans="1:18" x14ac:dyDescent="0.25">
      <c r="A209" s="74" t="s">
        <v>645</v>
      </c>
      <c r="B209" s="74" t="s">
        <v>646</v>
      </c>
      <c r="C209" s="74">
        <v>0</v>
      </c>
      <c r="D209" s="93">
        <v>1.6119791666666668E-2</v>
      </c>
      <c r="E209" s="93">
        <v>32.03218136574074</v>
      </c>
      <c r="F209" s="93">
        <v>10.93</v>
      </c>
      <c r="G209" s="93">
        <v>4.9563406298003071E-2</v>
      </c>
      <c r="H209" s="93">
        <v>49.563406298003073</v>
      </c>
      <c r="I209" s="93">
        <v>39.715257790310595</v>
      </c>
      <c r="J209" s="93">
        <v>1.5919354838709681</v>
      </c>
      <c r="K209" s="93">
        <v>1.2756211255404706</v>
      </c>
      <c r="L209" s="93">
        <v>38.439636664770127</v>
      </c>
      <c r="M209" s="94">
        <v>1.6119791666666668E-2</v>
      </c>
      <c r="N209" s="93">
        <v>6.5490083333333358</v>
      </c>
      <c r="O209" s="94">
        <v>39.699137998643927</v>
      </c>
      <c r="P209" s="93">
        <v>33.150129665310594</v>
      </c>
      <c r="Q209" s="93">
        <v>31.874508539770122</v>
      </c>
      <c r="R209" s="74" t="s">
        <v>1528</v>
      </c>
    </row>
    <row r="210" spans="1:18" x14ac:dyDescent="0.25">
      <c r="A210" s="74" t="s">
        <v>647</v>
      </c>
      <c r="B210" s="74" t="s">
        <v>648</v>
      </c>
      <c r="C210" s="74">
        <v>0</v>
      </c>
      <c r="D210" s="93">
        <v>1.0829861111111111E-2</v>
      </c>
      <c r="E210" s="93">
        <v>32.043011226851853</v>
      </c>
      <c r="F210" s="93">
        <v>10.93</v>
      </c>
      <c r="G210" s="93">
        <v>4.9563406298003071E-2</v>
      </c>
      <c r="H210" s="93">
        <v>49.563406298003073</v>
      </c>
      <c r="I210" s="93">
        <v>39.715257790310595</v>
      </c>
      <c r="J210" s="93">
        <v>1.5919354838709681</v>
      </c>
      <c r="K210" s="93">
        <v>1.2756211255404706</v>
      </c>
      <c r="L210" s="93">
        <v>38.439636664770127</v>
      </c>
      <c r="M210" s="94">
        <v>1.0829861111111111E-2</v>
      </c>
      <c r="N210" s="93">
        <v>6.5598381944444473</v>
      </c>
      <c r="O210" s="94">
        <v>39.704427929199483</v>
      </c>
      <c r="P210" s="93">
        <v>33.144589734755037</v>
      </c>
      <c r="Q210" s="93">
        <v>31.868968609214566</v>
      </c>
      <c r="R210" s="74" t="s">
        <v>1528</v>
      </c>
    </row>
    <row r="211" spans="1:18" x14ac:dyDescent="0.25">
      <c r="A211" s="74" t="s">
        <v>649</v>
      </c>
      <c r="B211" s="74" t="s">
        <v>650</v>
      </c>
      <c r="C211" s="74">
        <v>0</v>
      </c>
      <c r="D211" s="93">
        <v>2.5791666666666664E-2</v>
      </c>
      <c r="E211" s="93">
        <v>32.068802893518523</v>
      </c>
      <c r="F211" s="93">
        <v>10.93</v>
      </c>
      <c r="G211" s="93">
        <v>4.9563406298003071E-2</v>
      </c>
      <c r="H211" s="93">
        <v>49.563406298003073</v>
      </c>
      <c r="I211" s="93">
        <v>39.715257790310595</v>
      </c>
      <c r="J211" s="93">
        <v>1.5919354838709681</v>
      </c>
      <c r="K211" s="93">
        <v>1.2756211255404706</v>
      </c>
      <c r="L211" s="93">
        <v>38.439636664770127</v>
      </c>
      <c r="M211" s="94">
        <v>2.5791666666666664E-2</v>
      </c>
      <c r="N211" s="93">
        <v>6.5856298611111139</v>
      </c>
      <c r="O211" s="94">
        <v>39.689466123643925</v>
      </c>
      <c r="P211" s="93">
        <v>33.103836262532809</v>
      </c>
      <c r="Q211" s="93">
        <v>31.828215136992338</v>
      </c>
      <c r="R211" s="74" t="s">
        <v>1528</v>
      </c>
    </row>
    <row r="212" spans="1:18" x14ac:dyDescent="0.25">
      <c r="A212" s="74" t="s">
        <v>651</v>
      </c>
      <c r="B212" s="74" t="s">
        <v>652</v>
      </c>
      <c r="C212" s="74">
        <v>0</v>
      </c>
      <c r="D212" s="93">
        <v>7.5225694444444449E-2</v>
      </c>
      <c r="E212" s="93">
        <v>32.144028587962964</v>
      </c>
      <c r="F212" s="93">
        <v>10.93</v>
      </c>
      <c r="G212" s="93">
        <v>4.9563406298003071E-2</v>
      </c>
      <c r="H212" s="93">
        <v>49.563406298003073</v>
      </c>
      <c r="I212" s="93">
        <v>39.715257790310595</v>
      </c>
      <c r="J212" s="93">
        <v>1.5919354838709681</v>
      </c>
      <c r="K212" s="93">
        <v>1.2756211255404706</v>
      </c>
      <c r="L212" s="93">
        <v>38.439636664770127</v>
      </c>
      <c r="M212" s="94">
        <v>7.5225694444444449E-2</v>
      </c>
      <c r="N212" s="93">
        <v>6.6608555555555586</v>
      </c>
      <c r="O212" s="94">
        <v>39.640032095866154</v>
      </c>
      <c r="P212" s="93">
        <v>32.979176540310597</v>
      </c>
      <c r="Q212" s="93">
        <v>31.703555414770126</v>
      </c>
      <c r="R212" s="74" t="s">
        <v>1528</v>
      </c>
    </row>
    <row r="213" spans="1:18" x14ac:dyDescent="0.25">
      <c r="A213" s="74" t="s">
        <v>653</v>
      </c>
      <c r="B213" s="74" t="s">
        <v>654</v>
      </c>
      <c r="C213" s="74">
        <v>0</v>
      </c>
      <c r="D213" s="93">
        <v>6.447916666666666E-3</v>
      </c>
      <c r="E213" s="93">
        <v>32.15047650462963</v>
      </c>
      <c r="F213" s="93">
        <v>10.93</v>
      </c>
      <c r="G213" s="93">
        <v>4.9563406298003071E-2</v>
      </c>
      <c r="H213" s="93">
        <v>49.563406298003073</v>
      </c>
      <c r="I213" s="93">
        <v>39.715257790310595</v>
      </c>
      <c r="J213" s="93">
        <v>1.5919354838709681</v>
      </c>
      <c r="K213" s="93">
        <v>1.2756211255404706</v>
      </c>
      <c r="L213" s="93">
        <v>38.439636664770127</v>
      </c>
      <c r="M213" s="94">
        <v>6.447916666666666E-3</v>
      </c>
      <c r="N213" s="93">
        <v>6.6673034722222253</v>
      </c>
      <c r="O213" s="94">
        <v>39.708809873643929</v>
      </c>
      <c r="P213" s="93">
        <v>33.041506401421707</v>
      </c>
      <c r="Q213" s="93">
        <v>31.765885275881235</v>
      </c>
      <c r="R213" s="74" t="s">
        <v>1528</v>
      </c>
    </row>
    <row r="214" spans="1:18" x14ac:dyDescent="0.25">
      <c r="A214" s="74" t="s">
        <v>656</v>
      </c>
      <c r="B214" s="74" t="s">
        <v>657</v>
      </c>
      <c r="C214" s="74">
        <v>0</v>
      </c>
      <c r="D214" s="93">
        <v>1.7194444444444443E-2</v>
      </c>
      <c r="E214" s="93">
        <v>32.167670949074072</v>
      </c>
      <c r="F214" s="93">
        <v>10.93</v>
      </c>
      <c r="G214" s="93">
        <v>4.9563406298003071E-2</v>
      </c>
      <c r="H214" s="93">
        <v>49.563406298003073</v>
      </c>
      <c r="I214" s="93">
        <v>39.715257790310595</v>
      </c>
      <c r="J214" s="93">
        <v>1.5919354838709681</v>
      </c>
      <c r="K214" s="93">
        <v>1.2756211255404706</v>
      </c>
      <c r="L214" s="93">
        <v>38.439636664770127</v>
      </c>
      <c r="M214" s="94">
        <v>1.7194444444444443E-2</v>
      </c>
      <c r="N214" s="93">
        <v>6.68449791666667</v>
      </c>
      <c r="O214" s="94">
        <v>39.698063345866153</v>
      </c>
      <c r="P214" s="93">
        <v>33.013565429199481</v>
      </c>
      <c r="Q214" s="93">
        <v>31.73794430365901</v>
      </c>
      <c r="R214" s="74" t="s">
        <v>1528</v>
      </c>
    </row>
    <row r="215" spans="1:18" x14ac:dyDescent="0.25">
      <c r="A215" s="74" t="s">
        <v>658</v>
      </c>
      <c r="B215" s="74" t="s">
        <v>659</v>
      </c>
      <c r="C215" s="74">
        <v>0</v>
      </c>
      <c r="D215" s="93">
        <v>8.5972222222222214E-3</v>
      </c>
      <c r="E215" s="93">
        <v>32.176268171296293</v>
      </c>
      <c r="F215" s="93">
        <v>10.93</v>
      </c>
      <c r="G215" s="93">
        <v>4.9563406298003071E-2</v>
      </c>
      <c r="H215" s="93">
        <v>49.563406298003073</v>
      </c>
      <c r="I215" s="93">
        <v>39.715257790310595</v>
      </c>
      <c r="J215" s="93">
        <v>1.5919354838709681</v>
      </c>
      <c r="K215" s="93">
        <v>1.2756211255404706</v>
      </c>
      <c r="L215" s="93">
        <v>38.439636664770127</v>
      </c>
      <c r="M215" s="94">
        <v>8.5972222222222214E-3</v>
      </c>
      <c r="N215" s="93">
        <v>6.693095138888892</v>
      </c>
      <c r="O215" s="94">
        <v>39.706660568088374</v>
      </c>
      <c r="P215" s="93">
        <v>33.013565429199481</v>
      </c>
      <c r="Q215" s="93">
        <v>31.73794430365901</v>
      </c>
      <c r="R215" s="74" t="s">
        <v>1528</v>
      </c>
    </row>
    <row r="216" spans="1:18" x14ac:dyDescent="0.25">
      <c r="A216" s="74" t="s">
        <v>660</v>
      </c>
      <c r="B216" s="74" t="s">
        <v>661</v>
      </c>
      <c r="C216" s="74">
        <v>0</v>
      </c>
      <c r="D216" s="93">
        <v>4.2986111111111107E-3</v>
      </c>
      <c r="E216" s="93">
        <v>32.180566782407404</v>
      </c>
      <c r="F216" s="93">
        <v>10.93</v>
      </c>
      <c r="G216" s="93">
        <v>4.9563406298003071E-2</v>
      </c>
      <c r="H216" s="93">
        <v>49.563406298003073</v>
      </c>
      <c r="I216" s="93">
        <v>39.715257790310595</v>
      </c>
      <c r="J216" s="93">
        <v>1.5919354838709681</v>
      </c>
      <c r="K216" s="93">
        <v>1.2756211255404706</v>
      </c>
      <c r="L216" s="93">
        <v>38.439636664770127</v>
      </c>
      <c r="M216" s="94">
        <v>4.2986111111111107E-3</v>
      </c>
      <c r="N216" s="93">
        <v>6.6973937500000034</v>
      </c>
      <c r="O216" s="94">
        <v>39.710959179199484</v>
      </c>
      <c r="P216" s="93">
        <v>33.013565429199481</v>
      </c>
      <c r="Q216" s="93">
        <v>31.73794430365901</v>
      </c>
      <c r="R216" s="74" t="s">
        <v>1528</v>
      </c>
    </row>
    <row r="217" spans="1:18" x14ac:dyDescent="0.25">
      <c r="A217" s="74" t="s">
        <v>662</v>
      </c>
      <c r="B217" s="74" t="s">
        <v>663</v>
      </c>
      <c r="C217" s="74">
        <v>0</v>
      </c>
      <c r="D217" s="93">
        <v>1.2895833333333332E-2</v>
      </c>
      <c r="E217" s="93">
        <v>32.193462615740735</v>
      </c>
      <c r="F217" s="93">
        <v>10.93</v>
      </c>
      <c r="G217" s="93">
        <v>4.9563406298003071E-2</v>
      </c>
      <c r="H217" s="93">
        <v>49.563406298003073</v>
      </c>
      <c r="I217" s="93">
        <v>39.715257790310595</v>
      </c>
      <c r="J217" s="93">
        <v>1.5919354838709681</v>
      </c>
      <c r="K217" s="93">
        <v>1.2756211255404706</v>
      </c>
      <c r="L217" s="93">
        <v>38.439636664770127</v>
      </c>
      <c r="M217" s="94">
        <v>1.2895833333333332E-2</v>
      </c>
      <c r="N217" s="93">
        <v>6.7102895833333367</v>
      </c>
      <c r="O217" s="94">
        <v>39.702361956977263</v>
      </c>
      <c r="P217" s="93">
        <v>32.992072373643929</v>
      </c>
      <c r="Q217" s="93">
        <v>31.716451248103457</v>
      </c>
      <c r="R217" s="74" t="s">
        <v>1528</v>
      </c>
    </row>
    <row r="218" spans="1:18" x14ac:dyDescent="0.25">
      <c r="A218" s="74" t="s">
        <v>508</v>
      </c>
      <c r="B218" s="74" t="s">
        <v>509</v>
      </c>
      <c r="C218" s="74">
        <v>9.6000000000000002E-2</v>
      </c>
      <c r="D218" s="93">
        <v>0.31328298611111116</v>
      </c>
      <c r="E218" s="93">
        <v>2.1570561342592596</v>
      </c>
      <c r="F218" s="93">
        <v>0.287271</v>
      </c>
      <c r="G218" s="93">
        <v>4.9563406298003071E-2</v>
      </c>
      <c r="H218" s="93">
        <v>49.563406298003073</v>
      </c>
      <c r="I218" s="93">
        <v>1.0438281629167718</v>
      </c>
      <c r="J218" s="93">
        <v>1.5919354838709681</v>
      </c>
      <c r="K218" s="93">
        <v>3.3526894451522099E-2</v>
      </c>
      <c r="L218" s="93">
        <v>1.0103012684652497</v>
      </c>
      <c r="M218" s="94">
        <v>9.6000000000000002E-2</v>
      </c>
      <c r="N218" s="93">
        <v>0.85071759259259272</v>
      </c>
      <c r="O218" s="94">
        <v>0.94782816291677185</v>
      </c>
      <c r="P218" s="93">
        <v>9.7110570324179135E-2</v>
      </c>
      <c r="Q218" s="93">
        <v>6.3583675872657036E-2</v>
      </c>
      <c r="R218" s="74" t="s">
        <v>1528</v>
      </c>
    </row>
    <row r="219" spans="1:18" x14ac:dyDescent="0.25">
      <c r="A219" s="74" t="s">
        <v>664</v>
      </c>
      <c r="B219" s="74" t="s">
        <v>665</v>
      </c>
      <c r="C219" s="74">
        <v>0</v>
      </c>
      <c r="D219" s="93">
        <v>1.0746527777777778E-2</v>
      </c>
      <c r="E219" s="93">
        <v>32.204209143518511</v>
      </c>
      <c r="F219" s="93">
        <v>10.93</v>
      </c>
      <c r="G219" s="93">
        <v>4.9563406298003071E-2</v>
      </c>
      <c r="H219" s="93">
        <v>49.563406298003073</v>
      </c>
      <c r="I219" s="93">
        <v>39.715257790310595</v>
      </c>
      <c r="J219" s="93">
        <v>1.5919354838709681</v>
      </c>
      <c r="K219" s="93">
        <v>1.2756211255404706</v>
      </c>
      <c r="L219" s="93">
        <v>38.439636664770127</v>
      </c>
      <c r="M219" s="94">
        <v>1.0746527777777778E-2</v>
      </c>
      <c r="N219" s="93">
        <v>6.7210361111111148</v>
      </c>
      <c r="O219" s="94">
        <v>39.704511262532819</v>
      </c>
      <c r="P219" s="93">
        <v>32.9834751514217</v>
      </c>
      <c r="Q219" s="93">
        <v>31.707854025881229</v>
      </c>
      <c r="R219" s="74" t="s">
        <v>1528</v>
      </c>
    </row>
    <row r="220" spans="1:18" x14ac:dyDescent="0.25">
      <c r="A220" s="74" t="s">
        <v>666</v>
      </c>
      <c r="B220" s="74" t="s">
        <v>486</v>
      </c>
      <c r="C220" s="74">
        <v>0</v>
      </c>
      <c r="D220" s="93">
        <v>6.447916666666666E-3</v>
      </c>
      <c r="E220" s="93">
        <v>32.210657060185177</v>
      </c>
      <c r="F220" s="93">
        <v>10.93</v>
      </c>
      <c r="G220" s="93">
        <v>4.9563406298003071E-2</v>
      </c>
      <c r="H220" s="93">
        <v>49.563406298003073</v>
      </c>
      <c r="I220" s="93">
        <v>39.715257790310595</v>
      </c>
      <c r="J220" s="93">
        <v>1.5919354838709681</v>
      </c>
      <c r="K220" s="93">
        <v>1.2756211255404706</v>
      </c>
      <c r="L220" s="93">
        <v>38.439636664770127</v>
      </c>
      <c r="M220" s="94">
        <v>6.447916666666666E-3</v>
      </c>
      <c r="N220" s="93">
        <v>6.7274840277777814</v>
      </c>
      <c r="O220" s="94">
        <v>39.708809873643929</v>
      </c>
      <c r="P220" s="93">
        <v>32.981325845866145</v>
      </c>
      <c r="Q220" s="93">
        <v>31.705704720325674</v>
      </c>
      <c r="R220" s="74" t="s">
        <v>1528</v>
      </c>
    </row>
    <row r="221" spans="1:18" x14ac:dyDescent="0.25">
      <c r="A221" s="74" t="s">
        <v>668</v>
      </c>
      <c r="B221" s="74" t="s">
        <v>669</v>
      </c>
      <c r="C221" s="74">
        <v>0</v>
      </c>
      <c r="D221" s="93">
        <v>6.018055555555555E-2</v>
      </c>
      <c r="E221" s="93">
        <v>32.270837615740732</v>
      </c>
      <c r="F221" s="93">
        <v>10.93</v>
      </c>
      <c r="G221" s="93">
        <v>4.9563406298003071E-2</v>
      </c>
      <c r="H221" s="93">
        <v>49.563406298003073</v>
      </c>
      <c r="I221" s="93">
        <v>39.715257790310595</v>
      </c>
      <c r="J221" s="93">
        <v>1.5919354838709681</v>
      </c>
      <c r="K221" s="93">
        <v>1.2756211255404706</v>
      </c>
      <c r="L221" s="93">
        <v>38.439636664770127</v>
      </c>
      <c r="M221" s="94">
        <v>6.018055555555555E-2</v>
      </c>
      <c r="N221" s="93">
        <v>6.7876645833333367</v>
      </c>
      <c r="O221" s="94">
        <v>39.655077234755041</v>
      </c>
      <c r="P221" s="93">
        <v>32.867412651421702</v>
      </c>
      <c r="Q221" s="93">
        <v>31.591791525881231</v>
      </c>
      <c r="R221" s="74" t="s">
        <v>1528</v>
      </c>
    </row>
    <row r="222" spans="1:18" x14ac:dyDescent="0.25">
      <c r="A222" s="74" t="s">
        <v>671</v>
      </c>
      <c r="B222" s="74" t="s">
        <v>672</v>
      </c>
      <c r="C222" s="74">
        <v>0</v>
      </c>
      <c r="D222" s="93">
        <v>4.2986111111111107E-3</v>
      </c>
      <c r="E222" s="93">
        <v>32.275136226851842</v>
      </c>
      <c r="F222" s="93">
        <v>10.93</v>
      </c>
      <c r="G222" s="93">
        <v>4.9563406298003071E-2</v>
      </c>
      <c r="H222" s="93">
        <v>49.563406298003073</v>
      </c>
      <c r="I222" s="93">
        <v>39.715257790310595</v>
      </c>
      <c r="J222" s="93">
        <v>1.5919354838709681</v>
      </c>
      <c r="K222" s="93">
        <v>1.2756211255404706</v>
      </c>
      <c r="L222" s="93">
        <v>38.439636664770127</v>
      </c>
      <c r="M222" s="94">
        <v>4.2986111111111107E-3</v>
      </c>
      <c r="N222" s="93">
        <v>6.7919631944444481</v>
      </c>
      <c r="O222" s="94">
        <v>39.710959179199484</v>
      </c>
      <c r="P222" s="93">
        <v>32.918995984755036</v>
      </c>
      <c r="Q222" s="93">
        <v>31.643374859214564</v>
      </c>
      <c r="R222" s="74" t="s">
        <v>1528</v>
      </c>
    </row>
    <row r="223" spans="1:18" x14ac:dyDescent="0.25">
      <c r="A223" s="74" t="s">
        <v>148</v>
      </c>
      <c r="B223" s="74"/>
      <c r="C223" s="74">
        <v>0.18</v>
      </c>
      <c r="D223" s="93">
        <v>3.7612847222222225E-2</v>
      </c>
      <c r="E223" s="93">
        <v>32.312749074074063</v>
      </c>
      <c r="F223" s="93">
        <v>10.93</v>
      </c>
      <c r="G223" s="93">
        <v>4.9563406298003071E-2</v>
      </c>
      <c r="H223" s="93">
        <v>49.563406298003073</v>
      </c>
      <c r="I223" s="93">
        <v>39.715257790310595</v>
      </c>
      <c r="J223" s="93">
        <v>1.5919354838709681</v>
      </c>
      <c r="K223" s="93">
        <v>1.2756211255404706</v>
      </c>
      <c r="L223" s="93">
        <v>38.439636664770127</v>
      </c>
      <c r="M223" s="94">
        <v>3.7612847222222225E-2</v>
      </c>
      <c r="N223" s="93">
        <v>6.8295760416666704</v>
      </c>
      <c r="O223" s="94">
        <v>39.677644943088374</v>
      </c>
      <c r="P223" s="93">
        <v>32.848068901421705</v>
      </c>
      <c r="Q223" s="93">
        <v>31.572447775881233</v>
      </c>
      <c r="R223" s="74" t="s">
        <v>1528</v>
      </c>
    </row>
    <row r="224" spans="1:18" x14ac:dyDescent="0.25">
      <c r="A224" s="74" t="s">
        <v>564</v>
      </c>
      <c r="B224" s="74"/>
      <c r="C224" s="74">
        <v>0</v>
      </c>
      <c r="D224" s="93">
        <v>2.1493055555555553E-3</v>
      </c>
      <c r="E224" s="93">
        <v>3.9642268518518522</v>
      </c>
      <c r="F224" s="93">
        <v>0.44093300000000002</v>
      </c>
      <c r="G224" s="93">
        <v>4.9563406298003071E-2</v>
      </c>
      <c r="H224" s="93">
        <v>49.563406298003073</v>
      </c>
      <c r="I224" s="93">
        <v>1.6021745437561776</v>
      </c>
      <c r="J224" s="93">
        <v>1.5919354838709681</v>
      </c>
      <c r="K224" s="93">
        <v>5.1460516902830405E-2</v>
      </c>
      <c r="L224" s="93">
        <v>1.5507140268533472</v>
      </c>
      <c r="M224" s="94">
        <v>2.1493055555555553E-3</v>
      </c>
      <c r="N224" s="93">
        <v>1.4349837962962966</v>
      </c>
      <c r="O224" s="94">
        <v>1.6000252382006221</v>
      </c>
      <c r="P224" s="93">
        <v>0.16504144190432557</v>
      </c>
      <c r="Q224" s="93">
        <v>0.11358092500149516</v>
      </c>
      <c r="R224" s="74" t="s">
        <v>1528</v>
      </c>
    </row>
    <row r="225" spans="1:31" ht="51" x14ac:dyDescent="0.25">
      <c r="A225" s="75" t="s">
        <v>2</v>
      </c>
      <c r="B225" s="75" t="s">
        <v>3</v>
      </c>
      <c r="C225" s="75" t="s">
        <v>137</v>
      </c>
      <c r="D225" s="76" t="s">
        <v>34</v>
      </c>
      <c r="E225" s="76" t="s">
        <v>1589</v>
      </c>
      <c r="F225" s="75" t="s">
        <v>1590</v>
      </c>
      <c r="G225" s="77" t="s">
        <v>36</v>
      </c>
      <c r="H225" s="77" t="s">
        <v>37</v>
      </c>
      <c r="I225" s="75" t="s">
        <v>38</v>
      </c>
      <c r="J225" s="77" t="s">
        <v>39</v>
      </c>
      <c r="K225" s="77" t="s">
        <v>40</v>
      </c>
      <c r="L225" s="77" t="s">
        <v>41</v>
      </c>
      <c r="M225" s="78" t="s">
        <v>44</v>
      </c>
      <c r="N225" s="77" t="s">
        <v>138</v>
      </c>
      <c r="O225" s="77" t="s">
        <v>1587</v>
      </c>
      <c r="P225" s="77" t="s">
        <v>46</v>
      </c>
      <c r="Q225" s="66" t="s">
        <v>1591</v>
      </c>
      <c r="R225" s="77" t="s">
        <v>47</v>
      </c>
    </row>
    <row r="226" spans="1:31" x14ac:dyDescent="0.25">
      <c r="A226" s="70" t="s">
        <v>61</v>
      </c>
      <c r="B226" s="70" t="s">
        <v>683</v>
      </c>
      <c r="C226" s="70">
        <v>0.5</v>
      </c>
      <c r="D226" s="71">
        <v>5.9105902777777775E-2</v>
      </c>
      <c r="E226" s="92">
        <v>5.9105902777777775E-2</v>
      </c>
      <c r="F226" s="92">
        <v>1.0007200000000001</v>
      </c>
      <c r="G226" s="71">
        <v>4.4590934459805422E-2</v>
      </c>
      <c r="H226" s="71">
        <v>44.590934459805425</v>
      </c>
      <c r="I226" s="71">
        <v>3.2714119141526568</v>
      </c>
      <c r="J226" s="71">
        <v>1.431451612903226</v>
      </c>
      <c r="K226" s="71">
        <v>0.10501838361799347</v>
      </c>
      <c r="L226" s="71">
        <v>3.1663935305346631</v>
      </c>
      <c r="M226" s="92">
        <v>5.9105902777777775E-2</v>
      </c>
      <c r="N226" s="71">
        <v>5.9105902777777775E-2</v>
      </c>
      <c r="O226" s="92">
        <v>3.2123060113748791</v>
      </c>
      <c r="P226" s="71">
        <v>3.1532001085971015</v>
      </c>
      <c r="Q226" s="71">
        <v>3.0481817249791079</v>
      </c>
      <c r="R226" s="70" t="s">
        <v>1528</v>
      </c>
    </row>
    <row r="227" spans="1:31" x14ac:dyDescent="0.25">
      <c r="A227" s="70" t="s">
        <v>731</v>
      </c>
      <c r="B227" s="70" t="s">
        <v>58</v>
      </c>
      <c r="C227" s="70">
        <v>0</v>
      </c>
      <c r="D227" s="71">
        <v>1.5</v>
      </c>
      <c r="E227" s="92">
        <v>1.5</v>
      </c>
      <c r="F227" s="92">
        <v>1.9653339999999999</v>
      </c>
      <c r="G227" s="71">
        <v>4.4590934459805422E-2</v>
      </c>
      <c r="H227" s="71">
        <v>44.590934459805425</v>
      </c>
      <c r="I227" s="71">
        <v>6.4247912132157827</v>
      </c>
      <c r="J227" s="71">
        <v>1.431451612903226</v>
      </c>
      <c r="K227" s="71">
        <v>0.20624770160433045</v>
      </c>
      <c r="L227" s="71">
        <v>6.2185435116114522</v>
      </c>
      <c r="M227" s="92">
        <v>1</v>
      </c>
      <c r="N227" s="71">
        <v>1</v>
      </c>
      <c r="O227" s="92">
        <v>5.4247912132157827</v>
      </c>
      <c r="P227" s="71">
        <v>4.4247912132157827</v>
      </c>
      <c r="Q227" s="71">
        <v>4.2185435116114522</v>
      </c>
      <c r="R227" s="70" t="s">
        <v>1528</v>
      </c>
    </row>
    <row r="228" spans="1:31" x14ac:dyDescent="0.25">
      <c r="A228" s="70" t="s">
        <v>691</v>
      </c>
      <c r="B228" s="70" t="s">
        <v>58</v>
      </c>
      <c r="C228" s="70">
        <v>0</v>
      </c>
      <c r="D228" s="71">
        <v>0.25</v>
      </c>
      <c r="E228" s="92">
        <v>0.35746527777777776</v>
      </c>
      <c r="F228" s="92">
        <v>1.47601</v>
      </c>
      <c r="G228" s="71">
        <v>4.4590934459805422E-2</v>
      </c>
      <c r="H228" s="71">
        <v>44.590934459805425</v>
      </c>
      <c r="I228" s="71">
        <v>4.8251625823491713</v>
      </c>
      <c r="J228" s="71">
        <v>1.431451612903226</v>
      </c>
      <c r="K228" s="71">
        <v>0.15489665880965159</v>
      </c>
      <c r="L228" s="71">
        <v>4.6702659235395201</v>
      </c>
      <c r="M228" s="92">
        <v>0.25</v>
      </c>
      <c r="N228" s="71">
        <v>0.35746527777777776</v>
      </c>
      <c r="O228" s="92">
        <v>4.5751625823491713</v>
      </c>
      <c r="P228" s="71">
        <v>4.2176973045713932</v>
      </c>
      <c r="Q228" s="71">
        <v>4.062800645761742</v>
      </c>
      <c r="R228" s="70" t="s">
        <v>1528</v>
      </c>
    </row>
    <row r="229" spans="1:31" x14ac:dyDescent="0.25">
      <c r="A229" s="70" t="s">
        <v>708</v>
      </c>
      <c r="B229" s="70" t="s">
        <v>58</v>
      </c>
      <c r="C229" s="70">
        <v>0</v>
      </c>
      <c r="D229" s="71">
        <v>0.125</v>
      </c>
      <c r="E229" s="92">
        <v>0.37472138888888884</v>
      </c>
      <c r="F229" s="92">
        <v>1.0682700000000001</v>
      </c>
      <c r="G229" s="71">
        <v>4.4590934459805422E-2</v>
      </c>
      <c r="H229" s="71">
        <v>44.590934459805425</v>
      </c>
      <c r="I229" s="71">
        <v>3.4922367950394304</v>
      </c>
      <c r="J229" s="71">
        <v>1.431451612903226</v>
      </c>
      <c r="K229" s="71">
        <v>0.11210727143216273</v>
      </c>
      <c r="L229" s="71">
        <v>3.3801295236072675</v>
      </c>
      <c r="M229" s="92">
        <v>0.125</v>
      </c>
      <c r="N229" s="71">
        <v>0.24972138888888887</v>
      </c>
      <c r="O229" s="92">
        <v>3.3672367950394304</v>
      </c>
      <c r="P229" s="71">
        <v>3.1175154061505417</v>
      </c>
      <c r="Q229" s="71">
        <v>3.0054081347183788</v>
      </c>
      <c r="R229" s="70" t="s">
        <v>1528</v>
      </c>
    </row>
    <row r="230" spans="1:31" x14ac:dyDescent="0.25">
      <c r="A230" s="70" t="s">
        <v>828</v>
      </c>
      <c r="B230" s="70" t="s">
        <v>58</v>
      </c>
      <c r="C230" s="70">
        <v>0</v>
      </c>
      <c r="D230" s="71">
        <v>4.2986111111111114E-2</v>
      </c>
      <c r="E230" s="92">
        <v>8.0846860879629627</v>
      </c>
      <c r="F230" s="92">
        <v>9.24803</v>
      </c>
      <c r="G230" s="71">
        <v>4.4590934459805422E-2</v>
      </c>
      <c r="H230" s="71">
        <v>44.590934459805425</v>
      </c>
      <c r="I230" s="71">
        <v>30.232348233712923</v>
      </c>
      <c r="J230" s="71">
        <v>1.431451612903226</v>
      </c>
      <c r="K230" s="71">
        <v>0.97051439188855237</v>
      </c>
      <c r="L230" s="71">
        <v>29.26183384182437</v>
      </c>
      <c r="M230" s="92">
        <v>4.2986111111111114E-2</v>
      </c>
      <c r="N230" s="71">
        <v>1.0429861111111112</v>
      </c>
      <c r="O230" s="92">
        <v>30.189362122601811</v>
      </c>
      <c r="P230" s="71">
        <v>29.146376011490698</v>
      </c>
      <c r="Q230" s="71">
        <v>28.175861619602145</v>
      </c>
      <c r="R230" s="70" t="s">
        <v>1528</v>
      </c>
      <c r="AE230" s="68" t="s">
        <v>58</v>
      </c>
    </row>
    <row r="231" spans="1:31" x14ac:dyDescent="0.25">
      <c r="A231" s="70" t="s">
        <v>729</v>
      </c>
      <c r="B231" s="70" t="s">
        <v>58</v>
      </c>
      <c r="C231" s="70">
        <v>0</v>
      </c>
      <c r="D231" s="71">
        <v>0.1</v>
      </c>
      <c r="E231" s="92">
        <v>1.6</v>
      </c>
      <c r="F231" s="92">
        <v>1.9653339999999999</v>
      </c>
      <c r="G231" s="71">
        <v>4.4590934459805422E-2</v>
      </c>
      <c r="H231" s="71">
        <v>44.590934459805425</v>
      </c>
      <c r="I231" s="71">
        <v>6.4247912132157827</v>
      </c>
      <c r="J231" s="71">
        <v>1.431451612903226</v>
      </c>
      <c r="K231" s="71">
        <v>0.20624770160433045</v>
      </c>
      <c r="L231" s="71">
        <v>6.2185435116114522</v>
      </c>
      <c r="M231" s="92">
        <v>0.1</v>
      </c>
      <c r="N231" s="71">
        <v>1.1000000000000001</v>
      </c>
      <c r="O231" s="92">
        <v>6.3247912132157831</v>
      </c>
      <c r="P231" s="71">
        <v>5.2247912132157825</v>
      </c>
      <c r="Q231" s="71">
        <v>5.0185435116114521</v>
      </c>
      <c r="R231" s="70" t="s">
        <v>1528</v>
      </c>
      <c r="AE231" s="68" t="s">
        <v>58</v>
      </c>
    </row>
    <row r="232" spans="1:31" x14ac:dyDescent="0.25">
      <c r="A232" s="70" t="s">
        <v>908</v>
      </c>
      <c r="B232" s="70" t="s">
        <v>58</v>
      </c>
      <c r="C232" s="70">
        <v>0</v>
      </c>
      <c r="D232" s="71">
        <v>0.05</v>
      </c>
      <c r="E232" s="71">
        <v>0.27312326388888891</v>
      </c>
      <c r="F232" s="71">
        <v>1.98</v>
      </c>
      <c r="G232" s="71">
        <v>4.4590934459805422E-2</v>
      </c>
      <c r="H232" s="71">
        <v>44.590934459805425</v>
      </c>
      <c r="I232" s="71">
        <v>6.4727352206633828</v>
      </c>
      <c r="J232" s="71">
        <v>1.431451612903226</v>
      </c>
      <c r="K232" s="71">
        <v>0.2077867930726148</v>
      </c>
      <c r="L232" s="71">
        <v>6.2649484275907676</v>
      </c>
      <c r="M232" s="92">
        <v>0.05</v>
      </c>
      <c r="N232" s="71">
        <v>0.27312326388888891</v>
      </c>
      <c r="O232" s="92">
        <v>6.422735220663383</v>
      </c>
      <c r="P232" s="71">
        <v>6.1496119567744945</v>
      </c>
      <c r="Q232" s="71">
        <v>5.9418251637018793</v>
      </c>
      <c r="R232" s="70" t="s">
        <v>1528</v>
      </c>
    </row>
    <row r="233" spans="1:31" x14ac:dyDescent="0.25">
      <c r="A233" s="70" t="s">
        <v>842</v>
      </c>
      <c r="B233" s="70" t="s">
        <v>58</v>
      </c>
      <c r="C233" s="70">
        <v>0</v>
      </c>
      <c r="D233" s="71">
        <v>0.15000000000000002</v>
      </c>
      <c r="E233" s="71">
        <v>7.0449652777777774E-2</v>
      </c>
      <c r="F233" s="71">
        <v>1.9237120000000001</v>
      </c>
      <c r="G233" s="71">
        <v>4.4590934459805422E-2</v>
      </c>
      <c r="H233" s="71">
        <v>44.590934459805425</v>
      </c>
      <c r="I233" s="71">
        <v>6.2887264731377774</v>
      </c>
      <c r="J233" s="71">
        <v>1.431451612903226</v>
      </c>
      <c r="K233" s="71">
        <v>0.20187977135116464</v>
      </c>
      <c r="L233" s="71">
        <v>6.0868467017866124</v>
      </c>
      <c r="M233" s="92">
        <v>0.15000000000000002</v>
      </c>
      <c r="N233" s="71">
        <v>0.22044965277777778</v>
      </c>
      <c r="O233" s="92">
        <v>6.1387264731377771</v>
      </c>
      <c r="P233" s="71">
        <v>5.9182768203599991</v>
      </c>
      <c r="Q233" s="71">
        <v>5.7163970490088349</v>
      </c>
      <c r="R233" s="70" t="s">
        <v>1528</v>
      </c>
    </row>
    <row r="234" spans="1:31" x14ac:dyDescent="0.25">
      <c r="A234" s="70" t="s">
        <v>899</v>
      </c>
      <c r="B234" s="70" t="s">
        <v>900</v>
      </c>
      <c r="C234" s="70">
        <v>0.06</v>
      </c>
      <c r="D234" s="71">
        <v>0.15644791666666669</v>
      </c>
      <c r="E234" s="71">
        <v>0.4295711805555556</v>
      </c>
      <c r="F234" s="71">
        <v>1.98</v>
      </c>
      <c r="G234" s="71">
        <v>4.4590934459805422E-2</v>
      </c>
      <c r="H234" s="71">
        <v>44.590934459805425</v>
      </c>
      <c r="I234" s="71">
        <v>6.4727352206633828</v>
      </c>
      <c r="J234" s="71">
        <v>1.431451612903226</v>
      </c>
      <c r="K234" s="71">
        <v>0.2077867930726148</v>
      </c>
      <c r="L234" s="71">
        <v>6.2649484275907676</v>
      </c>
      <c r="M234" s="92">
        <v>0.06</v>
      </c>
      <c r="N234" s="71">
        <v>0.33312326388888891</v>
      </c>
      <c r="O234" s="92">
        <v>6.4127352206633832</v>
      </c>
      <c r="P234" s="71">
        <v>6.0796119567744942</v>
      </c>
      <c r="Q234" s="71">
        <v>5.871825163701879</v>
      </c>
      <c r="R234" s="70" t="s">
        <v>1528</v>
      </c>
    </row>
    <row r="235" spans="1:31" x14ac:dyDescent="0.25">
      <c r="A235" s="70" t="s">
        <v>839</v>
      </c>
      <c r="B235" s="70" t="s">
        <v>840</v>
      </c>
      <c r="C235" s="70">
        <v>0.40500000000000003</v>
      </c>
      <c r="D235" s="71">
        <v>0.12149305555555556</v>
      </c>
      <c r="E235" s="71">
        <v>0.19194270833333332</v>
      </c>
      <c r="F235" s="71">
        <v>1.9237120000000001</v>
      </c>
      <c r="G235" s="71">
        <v>4.4590934459805422E-2</v>
      </c>
      <c r="H235" s="71">
        <v>44.590934459805425</v>
      </c>
      <c r="I235" s="71">
        <v>6.2887264731377774</v>
      </c>
      <c r="J235" s="71">
        <v>1.431451612903226</v>
      </c>
      <c r="K235" s="71">
        <v>0.20187977135116464</v>
      </c>
      <c r="L235" s="71">
        <v>6.0868467017866124</v>
      </c>
      <c r="M235" s="92">
        <v>0.12149305555555556</v>
      </c>
      <c r="N235" s="71">
        <v>0.34194270833333335</v>
      </c>
      <c r="O235" s="92">
        <v>6.1672334175822217</v>
      </c>
      <c r="P235" s="71">
        <v>5.8252907092488879</v>
      </c>
      <c r="Q235" s="71">
        <v>5.6234109378977237</v>
      </c>
      <c r="R235" s="70" t="s">
        <v>1528</v>
      </c>
    </row>
    <row r="236" spans="1:31" x14ac:dyDescent="0.25">
      <c r="A236" s="70" t="s">
        <v>843</v>
      </c>
      <c r="B236" s="70" t="s">
        <v>844</v>
      </c>
      <c r="C236" s="70">
        <v>0.04</v>
      </c>
      <c r="D236" s="71">
        <v>1.3061342592592593E-2</v>
      </c>
      <c r="E236" s="71">
        <v>0.20500405092592591</v>
      </c>
      <c r="F236" s="71">
        <v>1.9237120000000001</v>
      </c>
      <c r="G236" s="71">
        <v>4.4590934459805422E-2</v>
      </c>
      <c r="H236" s="71">
        <v>44.590934459805425</v>
      </c>
      <c r="I236" s="71">
        <v>6.2887264731377774</v>
      </c>
      <c r="J236" s="71">
        <v>1.431451612903226</v>
      </c>
      <c r="K236" s="71">
        <v>0.20187977135116464</v>
      </c>
      <c r="L236" s="71">
        <v>6.0868467017866124</v>
      </c>
      <c r="M236" s="92">
        <v>1.3061342592592593E-2</v>
      </c>
      <c r="N236" s="71">
        <v>0.35500405092592596</v>
      </c>
      <c r="O236" s="92">
        <v>6.2756651305451845</v>
      </c>
      <c r="P236" s="71">
        <v>5.9206610796192587</v>
      </c>
      <c r="Q236" s="71">
        <v>5.7187813082680936</v>
      </c>
      <c r="R236" s="70" t="s">
        <v>1528</v>
      </c>
    </row>
    <row r="237" spans="1:31" x14ac:dyDescent="0.25">
      <c r="A237" s="70" t="s">
        <v>847</v>
      </c>
      <c r="B237" s="70" t="s">
        <v>844</v>
      </c>
      <c r="C237" s="70">
        <v>0.04</v>
      </c>
      <c r="D237" s="71">
        <v>1.1302083333333334E-2</v>
      </c>
      <c r="E237" s="71">
        <v>0.21630613425925924</v>
      </c>
      <c r="F237" s="71">
        <v>1.9237120000000001</v>
      </c>
      <c r="G237" s="71">
        <v>4.4590934459805422E-2</v>
      </c>
      <c r="H237" s="71">
        <v>44.590934459805425</v>
      </c>
      <c r="I237" s="71">
        <v>6.2887264731377774</v>
      </c>
      <c r="J237" s="71">
        <v>1.431451612903226</v>
      </c>
      <c r="K237" s="71">
        <v>0.20187977135116464</v>
      </c>
      <c r="L237" s="71">
        <v>6.0868467017866124</v>
      </c>
      <c r="M237" s="92">
        <v>1.1302083333333334E-2</v>
      </c>
      <c r="N237" s="71">
        <v>0.36630613425925929</v>
      </c>
      <c r="O237" s="92">
        <v>6.2774243898044437</v>
      </c>
      <c r="P237" s="71">
        <v>5.9111182555451842</v>
      </c>
      <c r="Q237" s="71">
        <v>5.7092384841940191</v>
      </c>
      <c r="R237" s="70" t="s">
        <v>1528</v>
      </c>
    </row>
    <row r="238" spans="1:31" x14ac:dyDescent="0.25">
      <c r="A238" s="70" t="s">
        <v>783</v>
      </c>
      <c r="B238" s="70" t="s">
        <v>784</v>
      </c>
      <c r="C238" s="70">
        <v>0.21299999999999999</v>
      </c>
      <c r="D238" s="71">
        <v>6.851851851851852E-2</v>
      </c>
      <c r="E238" s="71">
        <v>1.5685185185185184</v>
      </c>
      <c r="F238" s="71">
        <v>0.68102399999999996</v>
      </c>
      <c r="G238" s="71">
        <v>4.4590934459805422E-2</v>
      </c>
      <c r="H238" s="71">
        <v>44.590934459805425</v>
      </c>
      <c r="I238" s="71">
        <v>2.2263070863217473</v>
      </c>
      <c r="J238" s="71">
        <v>1.431451612903226</v>
      </c>
      <c r="K238" s="71">
        <v>7.1468582305800207E-2</v>
      </c>
      <c r="L238" s="71">
        <v>2.154838504015947</v>
      </c>
      <c r="M238" s="92">
        <v>6.851851851851852E-2</v>
      </c>
      <c r="N238" s="71">
        <v>1.0685185185185184</v>
      </c>
      <c r="O238" s="92">
        <v>2.1577885678032289</v>
      </c>
      <c r="P238" s="71">
        <v>1.0892700492847105</v>
      </c>
      <c r="Q238" s="71">
        <v>1.0178014669789104</v>
      </c>
      <c r="R238" s="70" t="s">
        <v>1528</v>
      </c>
    </row>
    <row r="239" spans="1:31" x14ac:dyDescent="0.25">
      <c r="A239" s="70" t="s">
        <v>783</v>
      </c>
      <c r="B239" s="70" t="s">
        <v>788</v>
      </c>
      <c r="C239" s="70">
        <v>0</v>
      </c>
      <c r="D239" s="71">
        <v>0.11033680555555556</v>
      </c>
      <c r="E239" s="71">
        <v>1.678855324074074</v>
      </c>
      <c r="F239" s="71">
        <v>0.68102399999999996</v>
      </c>
      <c r="G239" s="71">
        <v>4.4590934459805422E-2</v>
      </c>
      <c r="H239" s="71">
        <v>44.590934459805425</v>
      </c>
      <c r="I239" s="71">
        <v>2.2263070863217473</v>
      </c>
      <c r="J239" s="71">
        <v>1.431451612903226</v>
      </c>
      <c r="K239" s="71">
        <v>7.1468582305800207E-2</v>
      </c>
      <c r="L239" s="71">
        <v>2.154838504015947</v>
      </c>
      <c r="M239" s="92">
        <v>0.11033680555555556</v>
      </c>
      <c r="N239" s="71">
        <v>1.178855324074074</v>
      </c>
      <c r="O239" s="92">
        <v>2.115970280766192</v>
      </c>
      <c r="P239" s="71">
        <v>0.93711495669211797</v>
      </c>
      <c r="Q239" s="71">
        <v>0.86564637438631775</v>
      </c>
      <c r="R239" s="70" t="s">
        <v>1528</v>
      </c>
    </row>
    <row r="240" spans="1:31" x14ac:dyDescent="0.25">
      <c r="A240" s="70" t="s">
        <v>909</v>
      </c>
      <c r="B240" s="70" t="s">
        <v>910</v>
      </c>
      <c r="C240" s="70">
        <v>0</v>
      </c>
      <c r="D240" s="71">
        <v>5.5539930555555561E-2</v>
      </c>
      <c r="E240" s="71">
        <v>0.48511111111111116</v>
      </c>
      <c r="F240" s="71">
        <v>1.98</v>
      </c>
      <c r="G240" s="71">
        <v>4.4590934459805422E-2</v>
      </c>
      <c r="H240" s="71">
        <v>44.590934459805425</v>
      </c>
      <c r="I240" s="71">
        <v>6.4727352206633828</v>
      </c>
      <c r="J240" s="71">
        <v>1.431451612903226</v>
      </c>
      <c r="K240" s="71">
        <v>0.2077867930726148</v>
      </c>
      <c r="L240" s="71">
        <v>6.2649484275907676</v>
      </c>
      <c r="M240" s="92">
        <v>5.5539930555555561E-2</v>
      </c>
      <c r="N240" s="71">
        <v>0.38866319444444447</v>
      </c>
      <c r="O240" s="92">
        <v>6.4171952901078271</v>
      </c>
      <c r="P240" s="71">
        <v>6.0285320956633823</v>
      </c>
      <c r="Q240" s="71">
        <v>5.8207453025907672</v>
      </c>
      <c r="R240" s="70" t="s">
        <v>1528</v>
      </c>
    </row>
    <row r="241" spans="1:18" x14ac:dyDescent="0.25">
      <c r="A241" s="70" t="s">
        <v>912</v>
      </c>
      <c r="B241" s="70" t="s">
        <v>404</v>
      </c>
      <c r="C241" s="70">
        <v>0</v>
      </c>
      <c r="D241" s="71">
        <v>6.934375000000001E-2</v>
      </c>
      <c r="E241" s="71">
        <v>0.5544548611111112</v>
      </c>
      <c r="F241" s="71">
        <v>1.98</v>
      </c>
      <c r="G241" s="71">
        <v>4.4590934459805422E-2</v>
      </c>
      <c r="H241" s="71">
        <v>44.590934459805425</v>
      </c>
      <c r="I241" s="71">
        <v>6.4727352206633828</v>
      </c>
      <c r="J241" s="71">
        <v>1.431451612903226</v>
      </c>
      <c r="K241" s="71">
        <v>0.2077867930726148</v>
      </c>
      <c r="L241" s="71">
        <v>6.2649484275907676</v>
      </c>
      <c r="M241" s="92">
        <v>6.934375000000001E-2</v>
      </c>
      <c r="N241" s="71">
        <v>0.45800694444444445</v>
      </c>
      <c r="O241" s="92">
        <v>6.403391470663383</v>
      </c>
      <c r="P241" s="71">
        <v>5.9453845262189384</v>
      </c>
      <c r="Q241" s="71">
        <v>5.7375977331463233</v>
      </c>
      <c r="R241" s="70" t="s">
        <v>1528</v>
      </c>
    </row>
    <row r="242" spans="1:18" x14ac:dyDescent="0.25">
      <c r="A242" s="70" t="s">
        <v>897</v>
      </c>
      <c r="B242" s="70" t="s">
        <v>404</v>
      </c>
      <c r="C242" s="70">
        <v>0</v>
      </c>
      <c r="D242" s="71">
        <v>0.21934375</v>
      </c>
      <c r="E242" s="71">
        <v>0.21934375</v>
      </c>
      <c r="F242" s="71">
        <v>0.87807999999999997</v>
      </c>
      <c r="G242" s="71">
        <v>4.4590934459805422E-2</v>
      </c>
      <c r="H242" s="71">
        <v>44.590934459805425</v>
      </c>
      <c r="I242" s="71">
        <v>2.8704946174545976</v>
      </c>
      <c r="J242" s="71">
        <v>1.431451612903226</v>
      </c>
      <c r="K242" s="71">
        <v>9.2148195586465448E-2</v>
      </c>
      <c r="L242" s="71">
        <v>2.778346421868132</v>
      </c>
      <c r="M242" s="92">
        <v>0.21934375</v>
      </c>
      <c r="N242" s="71">
        <v>0.21934375</v>
      </c>
      <c r="O242" s="92">
        <v>2.6511508674545974</v>
      </c>
      <c r="P242" s="71">
        <v>2.4318071174545972</v>
      </c>
      <c r="Q242" s="71">
        <v>2.3396589218681316</v>
      </c>
      <c r="R242" s="70" t="s">
        <v>1528</v>
      </c>
    </row>
    <row r="243" spans="1:18" x14ac:dyDescent="0.25">
      <c r="A243" s="70" t="s">
        <v>902</v>
      </c>
      <c r="B243" s="70" t="s">
        <v>900</v>
      </c>
      <c r="C243" s="70">
        <v>0</v>
      </c>
      <c r="D243" s="71">
        <v>0.15000000000000002</v>
      </c>
      <c r="E243" s="71">
        <v>0.70445486111111122</v>
      </c>
      <c r="F243" s="71">
        <v>1.98</v>
      </c>
      <c r="G243" s="71">
        <v>4.4590934459805422E-2</v>
      </c>
      <c r="H243" s="71">
        <v>44.590934459805425</v>
      </c>
      <c r="I243" s="71">
        <v>6.4727352206633828</v>
      </c>
      <c r="J243" s="71">
        <v>1.431451612903226</v>
      </c>
      <c r="K243" s="71">
        <v>0.2077867930726148</v>
      </c>
      <c r="L243" s="71">
        <v>6.2649484275907676</v>
      </c>
      <c r="M243" s="92">
        <v>0.15000000000000002</v>
      </c>
      <c r="N243" s="71">
        <v>0.60800694444444447</v>
      </c>
      <c r="O243" s="92">
        <v>6.3227352206633824</v>
      </c>
      <c r="P243" s="71">
        <v>5.7147282762189384</v>
      </c>
      <c r="Q243" s="71">
        <v>5.5069414831463233</v>
      </c>
      <c r="R243" s="70" t="s">
        <v>1528</v>
      </c>
    </row>
    <row r="244" spans="1:18" x14ac:dyDescent="0.25">
      <c r="A244" s="70" t="s">
        <v>903</v>
      </c>
      <c r="B244" s="70" t="s">
        <v>900</v>
      </c>
      <c r="C244" s="70">
        <v>0</v>
      </c>
      <c r="D244" s="71">
        <v>6.0746527777777781E-2</v>
      </c>
      <c r="E244" s="71">
        <v>0.765201388888889</v>
      </c>
      <c r="F244" s="71">
        <v>1.98</v>
      </c>
      <c r="G244" s="71">
        <v>4.4590934459805422E-2</v>
      </c>
      <c r="H244" s="71">
        <v>44.590934459805425</v>
      </c>
      <c r="I244" s="71">
        <v>6.4727352206633828</v>
      </c>
      <c r="J244" s="71">
        <v>1.431451612903226</v>
      </c>
      <c r="K244" s="71">
        <v>0.2077867930726148</v>
      </c>
      <c r="L244" s="71">
        <v>6.2649484275907676</v>
      </c>
      <c r="M244" s="92">
        <v>6.0746527777777781E-2</v>
      </c>
      <c r="N244" s="71">
        <v>0.51875347222222223</v>
      </c>
      <c r="O244" s="92">
        <v>6.4119886928856049</v>
      </c>
      <c r="P244" s="71">
        <v>5.8932352206633825</v>
      </c>
      <c r="Q244" s="71">
        <v>5.6854484275907673</v>
      </c>
      <c r="R244" s="70" t="s">
        <v>1528</v>
      </c>
    </row>
    <row r="245" spans="1:18" x14ac:dyDescent="0.25">
      <c r="A245" s="70" t="s">
        <v>904</v>
      </c>
      <c r="B245" s="70" t="s">
        <v>900</v>
      </c>
      <c r="C245" s="70">
        <v>0</v>
      </c>
      <c r="D245" s="71">
        <v>1.3246527777777779E-2</v>
      </c>
      <c r="E245" s="71">
        <v>0.77844791666666679</v>
      </c>
      <c r="F245" s="71">
        <v>1.98</v>
      </c>
      <c r="G245" s="71">
        <v>4.4590934459805422E-2</v>
      </c>
      <c r="H245" s="71">
        <v>44.590934459805425</v>
      </c>
      <c r="I245" s="71">
        <v>6.4727352206633828</v>
      </c>
      <c r="J245" s="71">
        <v>1.431451612903226</v>
      </c>
      <c r="K245" s="71">
        <v>0.2077867930726148</v>
      </c>
      <c r="L245" s="71">
        <v>6.2649484275907676</v>
      </c>
      <c r="M245" s="92">
        <v>1.3246527777777779E-2</v>
      </c>
      <c r="N245" s="71">
        <v>0.53200000000000003</v>
      </c>
      <c r="O245" s="92">
        <v>6.4594886928856052</v>
      </c>
      <c r="P245" s="71">
        <v>5.9274886928856052</v>
      </c>
      <c r="Q245" s="71">
        <v>5.71970189981299</v>
      </c>
      <c r="R245" s="70" t="s">
        <v>1528</v>
      </c>
    </row>
    <row r="246" spans="1:18" x14ac:dyDescent="0.25">
      <c r="A246" s="70" t="s">
        <v>914</v>
      </c>
      <c r="B246" s="70" t="s">
        <v>915</v>
      </c>
      <c r="C246" s="70">
        <v>0</v>
      </c>
      <c r="D246" s="71">
        <v>0.18644791666666669</v>
      </c>
      <c r="E246" s="71">
        <v>0.96489583333333351</v>
      </c>
      <c r="F246" s="71">
        <v>1.98</v>
      </c>
      <c r="G246" s="71">
        <v>4.4590934459805422E-2</v>
      </c>
      <c r="H246" s="71">
        <v>44.590934459805425</v>
      </c>
      <c r="I246" s="71">
        <v>6.4727352206633828</v>
      </c>
      <c r="J246" s="71">
        <v>1.431451612903226</v>
      </c>
      <c r="K246" s="71">
        <v>0.2077867930726148</v>
      </c>
      <c r="L246" s="71">
        <v>6.2649484275907676</v>
      </c>
      <c r="M246" s="92">
        <v>0.18644791666666669</v>
      </c>
      <c r="N246" s="71">
        <v>0.71844791666666674</v>
      </c>
      <c r="O246" s="92">
        <v>6.2862873039967164</v>
      </c>
      <c r="P246" s="71">
        <v>5.56783938733005</v>
      </c>
      <c r="Q246" s="71">
        <v>5.3600525942574349</v>
      </c>
      <c r="R246" s="70" t="s">
        <v>1528</v>
      </c>
    </row>
    <row r="247" spans="1:18" x14ac:dyDescent="0.25">
      <c r="A247" s="70" t="s">
        <v>917</v>
      </c>
      <c r="B247" s="70" t="s">
        <v>918</v>
      </c>
      <c r="C247" s="70">
        <v>0</v>
      </c>
      <c r="D247" s="71">
        <v>6.447916666666666E-3</v>
      </c>
      <c r="E247" s="71">
        <v>0.97134375000000017</v>
      </c>
      <c r="F247" s="71">
        <v>1.98</v>
      </c>
      <c r="G247" s="71">
        <v>4.4590934459805422E-2</v>
      </c>
      <c r="H247" s="71">
        <v>44.590934459805425</v>
      </c>
      <c r="I247" s="71">
        <v>6.4727352206633828</v>
      </c>
      <c r="J247" s="71">
        <v>1.431451612903226</v>
      </c>
      <c r="K247" s="71">
        <v>0.2077867930726148</v>
      </c>
      <c r="L247" s="71">
        <v>6.2649484275907676</v>
      </c>
      <c r="M247" s="92">
        <v>6.447916666666666E-3</v>
      </c>
      <c r="N247" s="71">
        <v>0.72489583333333341</v>
      </c>
      <c r="O247" s="92">
        <v>6.4662873039967161</v>
      </c>
      <c r="P247" s="71">
        <v>5.7413914706633831</v>
      </c>
      <c r="Q247" s="71">
        <v>5.5336046775907679</v>
      </c>
      <c r="R247" s="70" t="s">
        <v>1528</v>
      </c>
    </row>
    <row r="248" spans="1:18" x14ac:dyDescent="0.25">
      <c r="A248" s="70" t="s">
        <v>917</v>
      </c>
      <c r="B248" s="70" t="s">
        <v>918</v>
      </c>
      <c r="C248" s="70">
        <v>0</v>
      </c>
      <c r="D248" s="71">
        <v>6.447916666666666E-3</v>
      </c>
      <c r="E248" s="92">
        <v>0.97779166666666684</v>
      </c>
      <c r="F248" s="92">
        <v>1.98</v>
      </c>
      <c r="G248" s="71">
        <v>4.4590934459805422E-2</v>
      </c>
      <c r="H248" s="71">
        <v>44.590934459805425</v>
      </c>
      <c r="I248" s="71">
        <v>6.4727352206633828</v>
      </c>
      <c r="J248" s="71">
        <v>1.431451612903226</v>
      </c>
      <c r="K248" s="71">
        <v>0.2077867930726148</v>
      </c>
      <c r="L248" s="71">
        <v>6.2649484275907676</v>
      </c>
      <c r="M248" s="92">
        <v>6.447916666666666E-3</v>
      </c>
      <c r="N248" s="71">
        <v>0.73134375000000007</v>
      </c>
      <c r="O248" s="92">
        <v>6.4662873039967161</v>
      </c>
      <c r="P248" s="71">
        <v>5.7349435539967164</v>
      </c>
      <c r="Q248" s="71">
        <v>5.5271567609241012</v>
      </c>
      <c r="R248" s="70" t="s">
        <v>1528</v>
      </c>
    </row>
    <row r="249" spans="1:18" x14ac:dyDescent="0.25">
      <c r="A249" s="70" t="s">
        <v>905</v>
      </c>
      <c r="B249" s="70" t="s">
        <v>900</v>
      </c>
      <c r="C249" s="70">
        <v>0.06</v>
      </c>
      <c r="D249" s="71">
        <v>0.11397048611111112</v>
      </c>
      <c r="E249" s="92">
        <v>1.0917621527777779</v>
      </c>
      <c r="F249" s="92">
        <v>1.98</v>
      </c>
      <c r="G249" s="71">
        <v>4.4590934459805422E-2</v>
      </c>
      <c r="H249" s="71">
        <v>44.590934459805425</v>
      </c>
      <c r="I249" s="71">
        <v>6.4727352206633828</v>
      </c>
      <c r="J249" s="71">
        <v>1.431451612903226</v>
      </c>
      <c r="K249" s="71">
        <v>0.2077867930726148</v>
      </c>
      <c r="L249" s="71">
        <v>6.2649484275907676</v>
      </c>
      <c r="M249" s="92">
        <v>0.06</v>
      </c>
      <c r="N249" s="71">
        <v>0.79134375000000001</v>
      </c>
      <c r="O249" s="92">
        <v>6.4127352206633832</v>
      </c>
      <c r="P249" s="71">
        <v>5.621391470663383</v>
      </c>
      <c r="Q249" s="71">
        <v>5.4136046775907678</v>
      </c>
      <c r="R249" s="70" t="s">
        <v>1528</v>
      </c>
    </row>
    <row r="250" spans="1:18" x14ac:dyDescent="0.25">
      <c r="A250" s="70" t="s">
        <v>906</v>
      </c>
      <c r="B250" s="70" t="s">
        <v>900</v>
      </c>
      <c r="C250" s="70">
        <v>0</v>
      </c>
      <c r="D250" s="71">
        <v>0.61504513888888901</v>
      </c>
      <c r="E250" s="92">
        <v>1.7068072916666668</v>
      </c>
      <c r="F250" s="92">
        <v>1.98</v>
      </c>
      <c r="G250" s="71">
        <v>4.4590934459805422E-2</v>
      </c>
      <c r="H250" s="71">
        <v>44.590934459805425</v>
      </c>
      <c r="I250" s="71">
        <v>6.4727352206633828</v>
      </c>
      <c r="J250" s="71">
        <v>1.431451612903226</v>
      </c>
      <c r="K250" s="71">
        <v>0.2077867930726148</v>
      </c>
      <c r="L250" s="71">
        <v>6.2649484275907676</v>
      </c>
      <c r="M250" s="92">
        <v>0.61504513888888901</v>
      </c>
      <c r="N250" s="71">
        <v>1.4063888888888889</v>
      </c>
      <c r="O250" s="92">
        <v>5.8576900817744937</v>
      </c>
      <c r="P250" s="71">
        <v>4.4513011928856052</v>
      </c>
      <c r="Q250" s="71">
        <v>4.2435143998129901</v>
      </c>
      <c r="R250" s="70" t="s">
        <v>1528</v>
      </c>
    </row>
    <row r="251" spans="1:18" x14ac:dyDescent="0.25">
      <c r="A251" s="70" t="s">
        <v>907</v>
      </c>
      <c r="B251" s="70" t="s">
        <v>900</v>
      </c>
      <c r="C251" s="70">
        <v>0.06</v>
      </c>
      <c r="D251" s="71">
        <v>1.5045138888888887E-2</v>
      </c>
      <c r="E251" s="92">
        <v>1.7218524305555556</v>
      </c>
      <c r="F251" s="92">
        <v>1.98</v>
      </c>
      <c r="G251" s="71">
        <v>4.4590934459805422E-2</v>
      </c>
      <c r="H251" s="71">
        <v>44.590934459805425</v>
      </c>
      <c r="I251" s="71">
        <v>6.4727352206633828</v>
      </c>
      <c r="J251" s="71">
        <v>1.431451612903226</v>
      </c>
      <c r="K251" s="71">
        <v>0.2077867930726148</v>
      </c>
      <c r="L251" s="71">
        <v>6.2649484275907676</v>
      </c>
      <c r="M251" s="92">
        <v>1.5045138888888887E-2</v>
      </c>
      <c r="N251" s="71">
        <v>1.4214340277777777</v>
      </c>
      <c r="O251" s="92">
        <v>6.4576900817744942</v>
      </c>
      <c r="P251" s="71">
        <v>5.0362560539967163</v>
      </c>
      <c r="Q251" s="71">
        <v>4.8284692609241011</v>
      </c>
      <c r="R251" s="70" t="s">
        <v>1528</v>
      </c>
    </row>
    <row r="252" spans="1:18" x14ac:dyDescent="0.25">
      <c r="A252" s="70" t="s">
        <v>921</v>
      </c>
      <c r="B252" s="70" t="s">
        <v>922</v>
      </c>
      <c r="C252" s="70">
        <v>0</v>
      </c>
      <c r="D252" s="71">
        <v>0.40967187500000002</v>
      </c>
      <c r="E252" s="92">
        <v>2.1315243055555557</v>
      </c>
      <c r="F252" s="92">
        <v>1.98</v>
      </c>
      <c r="G252" s="71">
        <v>4.4590934459805422E-2</v>
      </c>
      <c r="H252" s="71">
        <v>44.590934459805425</v>
      </c>
      <c r="I252" s="71">
        <v>6.4727352206633828</v>
      </c>
      <c r="J252" s="71">
        <v>1.431451612903226</v>
      </c>
      <c r="K252" s="71">
        <v>0.2077867930726148</v>
      </c>
      <c r="L252" s="71">
        <v>6.2649484275907676</v>
      </c>
      <c r="M252" s="92">
        <v>0.40967187500000002</v>
      </c>
      <c r="N252" s="71">
        <v>1.8311059027777778</v>
      </c>
      <c r="O252" s="92">
        <v>6.0630633456633829</v>
      </c>
      <c r="P252" s="71">
        <v>4.231957442885605</v>
      </c>
      <c r="Q252" s="71">
        <v>4.0241706498129899</v>
      </c>
      <c r="R252" s="70" t="s">
        <v>1528</v>
      </c>
    </row>
    <row r="253" spans="1:18" x14ac:dyDescent="0.25">
      <c r="A253" s="70" t="s">
        <v>924</v>
      </c>
      <c r="B253" s="70" t="s">
        <v>925</v>
      </c>
      <c r="C253" s="70">
        <v>0</v>
      </c>
      <c r="D253" s="71">
        <v>5.3732638888888892E-3</v>
      </c>
      <c r="E253" s="92">
        <v>2.1368975694444448</v>
      </c>
      <c r="F253" s="92">
        <v>1.98</v>
      </c>
      <c r="G253" s="71">
        <v>4.4590934459805422E-2</v>
      </c>
      <c r="H253" s="71">
        <v>44.590934459805425</v>
      </c>
      <c r="I253" s="71">
        <v>6.4727352206633828</v>
      </c>
      <c r="J253" s="71">
        <v>1.431451612903226</v>
      </c>
      <c r="K253" s="71">
        <v>0.2077867930726148</v>
      </c>
      <c r="L253" s="71">
        <v>6.2649484275907676</v>
      </c>
      <c r="M253" s="92">
        <v>5.3732638888888892E-3</v>
      </c>
      <c r="N253" s="71">
        <v>1.8364791666666667</v>
      </c>
      <c r="O253" s="92">
        <v>6.4673619567744938</v>
      </c>
      <c r="P253" s="71">
        <v>4.6308827901078269</v>
      </c>
      <c r="Q253" s="71">
        <v>4.4230959970352117</v>
      </c>
      <c r="R253" s="70" t="s">
        <v>1528</v>
      </c>
    </row>
    <row r="254" spans="1:18" x14ac:dyDescent="0.25">
      <c r="A254" s="70" t="s">
        <v>927</v>
      </c>
      <c r="B254" s="70" t="s">
        <v>928</v>
      </c>
      <c r="C254" s="70">
        <v>0</v>
      </c>
      <c r="D254" s="71">
        <v>1.0746527777777778E-2</v>
      </c>
      <c r="E254" s="92">
        <v>2.1476440972222224</v>
      </c>
      <c r="F254" s="92">
        <v>1.98</v>
      </c>
      <c r="G254" s="71">
        <v>4.4590934459805422E-2</v>
      </c>
      <c r="H254" s="71">
        <v>44.590934459805425</v>
      </c>
      <c r="I254" s="71">
        <v>6.4727352206633828</v>
      </c>
      <c r="J254" s="71">
        <v>1.431451612903226</v>
      </c>
      <c r="K254" s="71">
        <v>0.2077867930726148</v>
      </c>
      <c r="L254" s="71">
        <v>6.2649484275907676</v>
      </c>
      <c r="M254" s="92">
        <v>1.0746527777777778E-2</v>
      </c>
      <c r="N254" s="71">
        <v>1.8472256944444445</v>
      </c>
      <c r="O254" s="92">
        <v>6.4619886928856047</v>
      </c>
      <c r="P254" s="71">
        <v>4.6147629984411598</v>
      </c>
      <c r="Q254" s="71">
        <v>4.4069762053685446</v>
      </c>
      <c r="R254" s="70" t="s">
        <v>1528</v>
      </c>
    </row>
    <row r="255" spans="1:18" x14ac:dyDescent="0.25">
      <c r="A255" s="70" t="s">
        <v>848</v>
      </c>
      <c r="B255" s="70" t="s">
        <v>849</v>
      </c>
      <c r="C255" s="70">
        <v>0</v>
      </c>
      <c r="D255" s="71">
        <v>0.30322395833333338</v>
      </c>
      <c r="E255" s="92">
        <v>0.51953009259259264</v>
      </c>
      <c r="F255" s="92">
        <v>1.9237120000000001</v>
      </c>
      <c r="G255" s="71">
        <v>4.4590934459805422E-2</v>
      </c>
      <c r="H255" s="71">
        <v>44.590934459805425</v>
      </c>
      <c r="I255" s="71">
        <v>6.2887264731377774</v>
      </c>
      <c r="J255" s="71">
        <v>1.431451612903226</v>
      </c>
      <c r="K255" s="71">
        <v>0.20187977135116464</v>
      </c>
      <c r="L255" s="71">
        <v>6.0868467017866124</v>
      </c>
      <c r="M255" s="92">
        <v>0.1</v>
      </c>
      <c r="N255" s="71">
        <v>0.46630613425925926</v>
      </c>
      <c r="O255" s="92">
        <v>6.1887264731377778</v>
      </c>
      <c r="P255" s="71">
        <v>5.7224203388785186</v>
      </c>
      <c r="Q255" s="71">
        <v>5.5205405675273536</v>
      </c>
      <c r="R255" s="70" t="s">
        <v>1528</v>
      </c>
    </row>
    <row r="256" spans="1:18" x14ac:dyDescent="0.25">
      <c r="A256" s="70" t="s">
        <v>851</v>
      </c>
      <c r="B256" s="70" t="s">
        <v>852</v>
      </c>
      <c r="C256" s="70">
        <v>0</v>
      </c>
      <c r="D256" s="71">
        <v>0.31504513888888891</v>
      </c>
      <c r="E256" s="92">
        <v>0.83457523148148161</v>
      </c>
      <c r="F256" s="92">
        <v>1.9237120000000001</v>
      </c>
      <c r="G256" s="71">
        <v>4.4590934459805422E-2</v>
      </c>
      <c r="H256" s="71">
        <v>44.590934459805425</v>
      </c>
      <c r="I256" s="71">
        <v>6.2887264731377774</v>
      </c>
      <c r="J256" s="71">
        <v>1.431451612903226</v>
      </c>
      <c r="K256" s="71">
        <v>0.20187977135116464</v>
      </c>
      <c r="L256" s="71">
        <v>6.0868467017866124</v>
      </c>
      <c r="M256" s="92">
        <v>0.1</v>
      </c>
      <c r="N256" s="71">
        <v>0.46630613425925926</v>
      </c>
      <c r="O256" s="92">
        <v>6.1887264731377778</v>
      </c>
      <c r="P256" s="71">
        <v>5.7224203388785186</v>
      </c>
      <c r="Q256" s="71">
        <v>5.5205405675273536</v>
      </c>
      <c r="R256" s="70" t="s">
        <v>1528</v>
      </c>
    </row>
    <row r="257" spans="1:18" x14ac:dyDescent="0.25">
      <c r="A257" s="70" t="s">
        <v>754</v>
      </c>
      <c r="B257" s="70" t="s">
        <v>755</v>
      </c>
      <c r="C257" s="70">
        <v>0</v>
      </c>
      <c r="D257" s="71">
        <v>1.3970486111111111E-2</v>
      </c>
      <c r="E257" s="92">
        <v>8.0986565740740737</v>
      </c>
      <c r="F257" s="92">
        <v>9.24803</v>
      </c>
      <c r="G257" s="71">
        <v>4.4590934459805422E-2</v>
      </c>
      <c r="H257" s="71">
        <v>44.590934459805425</v>
      </c>
      <c r="I257" s="71">
        <v>30.232348233712923</v>
      </c>
      <c r="J257" s="71">
        <v>1.431451612903226</v>
      </c>
      <c r="K257" s="71">
        <v>0.97051439188855237</v>
      </c>
      <c r="L257" s="71">
        <v>29.26183384182437</v>
      </c>
      <c r="M257" s="92">
        <v>1.3970486111111111E-2</v>
      </c>
      <c r="N257" s="71">
        <v>1.0569565972222223</v>
      </c>
      <c r="O257" s="92">
        <v>30.21837774760181</v>
      </c>
      <c r="P257" s="71">
        <v>29.161421150379589</v>
      </c>
      <c r="Q257" s="71">
        <v>28.190906758491035</v>
      </c>
      <c r="R257" s="70" t="s">
        <v>1528</v>
      </c>
    </row>
    <row r="258" spans="1:18" x14ac:dyDescent="0.25">
      <c r="A258" s="70" t="s">
        <v>754</v>
      </c>
      <c r="B258" s="70" t="s">
        <v>790</v>
      </c>
      <c r="C258" s="70">
        <v>0</v>
      </c>
      <c r="D258" s="71">
        <v>0.2</v>
      </c>
      <c r="E258" s="92">
        <v>1.878855324074074</v>
      </c>
      <c r="F258" s="92">
        <v>0.68102399999999996</v>
      </c>
      <c r="G258" s="71">
        <v>4.4590934459805422E-2</v>
      </c>
      <c r="H258" s="71">
        <v>44.590934459805425</v>
      </c>
      <c r="I258" s="71">
        <v>2.2263070863217473</v>
      </c>
      <c r="J258" s="71">
        <v>1.431451612903226</v>
      </c>
      <c r="K258" s="71">
        <v>7.1468582305800207E-2</v>
      </c>
      <c r="L258" s="71">
        <v>2.154838504015947</v>
      </c>
      <c r="M258" s="92">
        <v>0.1</v>
      </c>
      <c r="N258" s="71">
        <v>1.2788553240740741</v>
      </c>
      <c r="O258" s="92">
        <v>2.1263070863217473</v>
      </c>
      <c r="P258" s="71">
        <v>0.84745176224767316</v>
      </c>
      <c r="Q258" s="71">
        <v>0.77598317994187294</v>
      </c>
      <c r="R258" s="70" t="s">
        <v>1528</v>
      </c>
    </row>
    <row r="259" spans="1:18" x14ac:dyDescent="0.25">
      <c r="A259" s="70" t="s">
        <v>758</v>
      </c>
      <c r="B259" s="70" t="s">
        <v>759</v>
      </c>
      <c r="C259" s="70">
        <v>0</v>
      </c>
      <c r="D259" s="71">
        <v>0.5</v>
      </c>
      <c r="E259" s="92">
        <v>2.1</v>
      </c>
      <c r="F259" s="92">
        <v>1.9653339999999999</v>
      </c>
      <c r="G259" s="71">
        <v>4.4590934459805422E-2</v>
      </c>
      <c r="H259" s="71">
        <v>44.590934459805425</v>
      </c>
      <c r="I259" s="71">
        <v>6.4247912132157827</v>
      </c>
      <c r="J259" s="71">
        <v>1.431451612903226</v>
      </c>
      <c r="K259" s="71">
        <v>0.20624770160433045</v>
      </c>
      <c r="L259" s="71">
        <v>6.2185435116114522</v>
      </c>
      <c r="M259" s="92">
        <v>0.5</v>
      </c>
      <c r="N259" s="71">
        <v>1.5429861111111112</v>
      </c>
      <c r="O259" s="92">
        <v>5.9247912132157827</v>
      </c>
      <c r="P259" s="71">
        <v>4.3818051021046713</v>
      </c>
      <c r="Q259" s="71">
        <v>4.1755574005003409</v>
      </c>
      <c r="R259" s="70" t="s">
        <v>1528</v>
      </c>
    </row>
    <row r="260" spans="1:18" x14ac:dyDescent="0.25">
      <c r="A260" s="70" t="s">
        <v>853</v>
      </c>
      <c r="B260" s="70" t="s">
        <v>854</v>
      </c>
      <c r="C260" s="70">
        <v>5.8000000000000003E-2</v>
      </c>
      <c r="D260" s="71">
        <v>1.9000000000000001</v>
      </c>
      <c r="E260" s="92">
        <v>2.7345752314814815</v>
      </c>
      <c r="F260" s="92">
        <v>1.9237120000000001</v>
      </c>
      <c r="G260" s="71">
        <v>4.4590934459805422E-2</v>
      </c>
      <c r="H260" s="71">
        <v>44.590934459805425</v>
      </c>
      <c r="I260" s="71">
        <v>6.2887264731377774</v>
      </c>
      <c r="J260" s="71">
        <v>1.431451612903226</v>
      </c>
      <c r="K260" s="71">
        <v>0.20187977135116464</v>
      </c>
      <c r="L260" s="71">
        <v>6.0868467017866124</v>
      </c>
      <c r="M260" s="92">
        <v>5.8000000000000003E-2</v>
      </c>
      <c r="N260" s="71">
        <v>0.52430613425925932</v>
      </c>
      <c r="O260" s="92">
        <v>6.2307264731377776</v>
      </c>
      <c r="P260" s="71">
        <v>5.7064203388785186</v>
      </c>
      <c r="Q260" s="71">
        <v>5.5045405675273535</v>
      </c>
      <c r="R260" s="70" t="s">
        <v>1528</v>
      </c>
    </row>
    <row r="261" spans="1:18" x14ac:dyDescent="0.25">
      <c r="A261" s="70" t="s">
        <v>856</v>
      </c>
      <c r="B261" s="70" t="s">
        <v>857</v>
      </c>
      <c r="C261" s="70">
        <v>0</v>
      </c>
      <c r="D261" s="71">
        <v>0.613300925925926</v>
      </c>
      <c r="E261" s="92">
        <v>3.3478761574074074</v>
      </c>
      <c r="F261" s="92">
        <v>1.9237120000000001</v>
      </c>
      <c r="G261" s="71">
        <v>4.4590934459805422E-2</v>
      </c>
      <c r="H261" s="71">
        <v>44.590934459805425</v>
      </c>
      <c r="I261" s="71">
        <v>6.2887264731377774</v>
      </c>
      <c r="J261" s="71">
        <v>1.431451612903226</v>
      </c>
      <c r="K261" s="71">
        <v>0.20187977135116464</v>
      </c>
      <c r="L261" s="71">
        <v>6.0868467017866124</v>
      </c>
      <c r="M261" s="92">
        <v>0.1</v>
      </c>
      <c r="N261" s="71">
        <v>0.62430613425925929</v>
      </c>
      <c r="O261" s="92">
        <v>6.1887264731377778</v>
      </c>
      <c r="P261" s="71">
        <v>5.5644203388785183</v>
      </c>
      <c r="Q261" s="71">
        <v>5.3625405675273541</v>
      </c>
      <c r="R261" s="70" t="s">
        <v>1528</v>
      </c>
    </row>
    <row r="262" spans="1:18" x14ac:dyDescent="0.25">
      <c r="A262" s="70" t="s">
        <v>859</v>
      </c>
      <c r="B262" s="70" t="s">
        <v>860</v>
      </c>
      <c r="C262" s="70">
        <v>0</v>
      </c>
      <c r="D262" s="71">
        <v>0.50841493055555553</v>
      </c>
      <c r="E262" s="92">
        <v>3.8562910879629628</v>
      </c>
      <c r="F262" s="92">
        <v>1.9237120000000001</v>
      </c>
      <c r="G262" s="71">
        <v>4.4590934459805422E-2</v>
      </c>
      <c r="H262" s="71">
        <v>44.590934459805425</v>
      </c>
      <c r="I262" s="71">
        <v>6.2887264731377774</v>
      </c>
      <c r="J262" s="71">
        <v>1.431451612903226</v>
      </c>
      <c r="K262" s="71">
        <v>0.20187977135116464</v>
      </c>
      <c r="L262" s="71">
        <v>6.0868467017866124</v>
      </c>
      <c r="M262" s="92">
        <v>0.1</v>
      </c>
      <c r="N262" s="71">
        <v>0.72430613425925927</v>
      </c>
      <c r="O262" s="92">
        <v>6.1887264731377778</v>
      </c>
      <c r="P262" s="71">
        <v>5.4644203388785186</v>
      </c>
      <c r="Q262" s="71">
        <v>5.2625405675273544</v>
      </c>
      <c r="R262" s="70" t="s">
        <v>1528</v>
      </c>
    </row>
    <row r="263" spans="1:18" x14ac:dyDescent="0.25">
      <c r="A263" s="70" t="s">
        <v>862</v>
      </c>
      <c r="B263" s="70" t="s">
        <v>863</v>
      </c>
      <c r="C263" s="70">
        <v>0</v>
      </c>
      <c r="D263" s="71">
        <v>0.61074652777777783</v>
      </c>
      <c r="E263" s="92">
        <v>4.4670376157407405</v>
      </c>
      <c r="F263" s="92">
        <v>1.9237120000000001</v>
      </c>
      <c r="G263" s="71">
        <v>4.4590934459805422E-2</v>
      </c>
      <c r="H263" s="71">
        <v>44.590934459805425</v>
      </c>
      <c r="I263" s="71">
        <v>6.2887264731377774</v>
      </c>
      <c r="J263" s="71">
        <v>1.431451612903226</v>
      </c>
      <c r="K263" s="71">
        <v>0.20187977135116464</v>
      </c>
      <c r="L263" s="71">
        <v>6.0868467017866124</v>
      </c>
      <c r="M263" s="92">
        <v>0.1</v>
      </c>
      <c r="N263" s="71">
        <v>0.82430613425925925</v>
      </c>
      <c r="O263" s="92">
        <v>6.1887264731377778</v>
      </c>
      <c r="P263" s="71">
        <v>5.364420338878519</v>
      </c>
      <c r="Q263" s="71">
        <v>5.1625405675273548</v>
      </c>
      <c r="R263" s="70" t="s">
        <v>1528</v>
      </c>
    </row>
    <row r="264" spans="1:18" x14ac:dyDescent="0.25">
      <c r="A264" s="70" t="s">
        <v>865</v>
      </c>
      <c r="B264" s="70" t="s">
        <v>866</v>
      </c>
      <c r="C264" s="70">
        <v>0</v>
      </c>
      <c r="D264" s="71">
        <v>0.34149305555555565</v>
      </c>
      <c r="E264" s="92">
        <v>4.8085306712962961</v>
      </c>
      <c r="F264" s="92">
        <v>1.9237120000000001</v>
      </c>
      <c r="G264" s="71">
        <v>4.4590934459805422E-2</v>
      </c>
      <c r="H264" s="71">
        <v>44.590934459805425</v>
      </c>
      <c r="I264" s="71">
        <v>6.2887264731377774</v>
      </c>
      <c r="J264" s="71">
        <v>1.431451612903226</v>
      </c>
      <c r="K264" s="71">
        <v>0.20187977135116464</v>
      </c>
      <c r="L264" s="71">
        <v>6.0868467017866124</v>
      </c>
      <c r="M264" s="92">
        <v>0.1</v>
      </c>
      <c r="N264" s="71">
        <v>0.92430613425925923</v>
      </c>
      <c r="O264" s="92">
        <v>6.1887264731377778</v>
      </c>
      <c r="P264" s="71">
        <v>5.2644203388785185</v>
      </c>
      <c r="Q264" s="71">
        <v>5.0625405675273534</v>
      </c>
      <c r="R264" s="70" t="s">
        <v>1528</v>
      </c>
    </row>
    <row r="265" spans="1:18" x14ac:dyDescent="0.25">
      <c r="A265" s="70" t="s">
        <v>868</v>
      </c>
      <c r="B265" s="70" t="s">
        <v>155</v>
      </c>
      <c r="C265" s="70">
        <v>0</v>
      </c>
      <c r="D265" s="71">
        <v>0.03</v>
      </c>
      <c r="E265" s="92">
        <v>4.8385306712962963</v>
      </c>
      <c r="F265" s="92">
        <v>1.9237120000000001</v>
      </c>
      <c r="G265" s="71">
        <v>4.4590934459805422E-2</v>
      </c>
      <c r="H265" s="71">
        <v>44.590934459805425</v>
      </c>
      <c r="I265" s="71">
        <v>6.2887264731377774</v>
      </c>
      <c r="J265" s="71">
        <v>1.431451612903226</v>
      </c>
      <c r="K265" s="71">
        <v>0.20187977135116464</v>
      </c>
      <c r="L265" s="71">
        <v>6.0868467017866124</v>
      </c>
      <c r="M265" s="92">
        <v>0.03</v>
      </c>
      <c r="N265" s="71">
        <v>0.95430613425925925</v>
      </c>
      <c r="O265" s="92">
        <v>6.2587264731377772</v>
      </c>
      <c r="P265" s="71">
        <v>5.3044203388785176</v>
      </c>
      <c r="Q265" s="71">
        <v>5.1025405675273525</v>
      </c>
      <c r="R265" s="70" t="s">
        <v>1528</v>
      </c>
    </row>
    <row r="266" spans="1:18" x14ac:dyDescent="0.25">
      <c r="A266" s="70" t="s">
        <v>870</v>
      </c>
      <c r="B266" s="70" t="s">
        <v>264</v>
      </c>
      <c r="C266" s="70">
        <v>0</v>
      </c>
      <c r="D266" s="71">
        <v>0.62256770833333341</v>
      </c>
      <c r="E266" s="92">
        <v>5.4610983796296297</v>
      </c>
      <c r="F266" s="92">
        <v>1.9237120000000001</v>
      </c>
      <c r="G266" s="71">
        <v>4.4590934459805422E-2</v>
      </c>
      <c r="H266" s="71">
        <v>44.590934459805425</v>
      </c>
      <c r="I266" s="71">
        <v>6.2887264731377774</v>
      </c>
      <c r="J266" s="71">
        <v>1.431451612903226</v>
      </c>
      <c r="K266" s="71">
        <v>0.20187977135116464</v>
      </c>
      <c r="L266" s="71">
        <v>6.0868467017866124</v>
      </c>
      <c r="M266" s="92">
        <v>0.1</v>
      </c>
      <c r="N266" s="71">
        <v>1.0543061342592592</v>
      </c>
      <c r="O266" s="92">
        <v>6.1887264731377778</v>
      </c>
      <c r="P266" s="71">
        <v>5.1344203388785186</v>
      </c>
      <c r="Q266" s="71">
        <v>4.9325405675273544</v>
      </c>
      <c r="R266" s="70" t="s">
        <v>1528</v>
      </c>
    </row>
    <row r="267" spans="1:18" x14ac:dyDescent="0.25">
      <c r="A267" s="70" t="s">
        <v>872</v>
      </c>
      <c r="B267" s="70" t="s">
        <v>873</v>
      </c>
      <c r="C267" s="70">
        <v>0</v>
      </c>
      <c r="D267" s="71">
        <v>0.60000000000000009</v>
      </c>
      <c r="E267" s="92">
        <v>6.0610983796296303</v>
      </c>
      <c r="F267" s="92">
        <v>1.9237120000000001</v>
      </c>
      <c r="G267" s="71">
        <v>4.4590934459805422E-2</v>
      </c>
      <c r="H267" s="71">
        <v>44.590934459805425</v>
      </c>
      <c r="I267" s="71">
        <v>6.2887264731377774</v>
      </c>
      <c r="J267" s="71">
        <v>1.431451612903226</v>
      </c>
      <c r="K267" s="71">
        <v>0.20187977135116464</v>
      </c>
      <c r="L267" s="71">
        <v>6.0868467017866124</v>
      </c>
      <c r="M267" s="92">
        <v>0.1</v>
      </c>
      <c r="N267" s="71">
        <v>1.1543061342592593</v>
      </c>
      <c r="O267" s="92">
        <v>6.1887264731377778</v>
      </c>
      <c r="P267" s="71">
        <v>5.0344203388785189</v>
      </c>
      <c r="Q267" s="71">
        <v>4.8325405675273547</v>
      </c>
      <c r="R267" s="70" t="s">
        <v>1528</v>
      </c>
    </row>
    <row r="268" spans="1:18" x14ac:dyDescent="0.25">
      <c r="A268" s="70" t="s">
        <v>875</v>
      </c>
      <c r="B268" s="70" t="s">
        <v>876</v>
      </c>
      <c r="C268" s="70">
        <v>0</v>
      </c>
      <c r="D268" s="71">
        <v>0.60000000000000009</v>
      </c>
      <c r="E268" s="92">
        <v>6.6610983796296299</v>
      </c>
      <c r="F268" s="92">
        <v>1.9237120000000001</v>
      </c>
      <c r="G268" s="71">
        <v>4.4590934459805422E-2</v>
      </c>
      <c r="H268" s="71">
        <v>44.590934459805425</v>
      </c>
      <c r="I268" s="71">
        <v>6.2887264731377774</v>
      </c>
      <c r="J268" s="71">
        <v>1.431451612903226</v>
      </c>
      <c r="K268" s="71">
        <v>0.20187977135116464</v>
      </c>
      <c r="L268" s="71">
        <v>6.0868467017866124</v>
      </c>
      <c r="M268" s="92">
        <v>0.1</v>
      </c>
      <c r="N268" s="71">
        <v>1.2543061342592594</v>
      </c>
      <c r="O268" s="92">
        <v>6.1887264731377778</v>
      </c>
      <c r="P268" s="71">
        <v>4.9344203388785184</v>
      </c>
      <c r="Q268" s="71">
        <v>4.7325405675273533</v>
      </c>
      <c r="R268" s="70" t="s">
        <v>1528</v>
      </c>
    </row>
    <row r="269" spans="1:18" x14ac:dyDescent="0.25">
      <c r="A269" s="70" t="s">
        <v>465</v>
      </c>
      <c r="B269" s="70" t="s">
        <v>724</v>
      </c>
      <c r="C269" s="70">
        <v>9.1999999999999998E-2</v>
      </c>
      <c r="D269" s="71">
        <v>0.62610590277777789</v>
      </c>
      <c r="E269" s="92">
        <v>2.7261059027777779</v>
      </c>
      <c r="F269" s="92">
        <v>1.9653339999999999</v>
      </c>
      <c r="G269" s="71">
        <v>4.4590934459805422E-2</v>
      </c>
      <c r="H269" s="71">
        <v>44.590934459805425</v>
      </c>
      <c r="I269" s="71">
        <v>6.4247912132157827</v>
      </c>
      <c r="J269" s="71">
        <v>1.431451612903226</v>
      </c>
      <c r="K269" s="71">
        <v>0.20624770160433045</v>
      </c>
      <c r="L269" s="71">
        <v>6.2185435116114522</v>
      </c>
      <c r="M269" s="92">
        <v>9.1999999999999998E-2</v>
      </c>
      <c r="N269" s="71">
        <v>1.6349861111111113</v>
      </c>
      <c r="O269" s="92">
        <v>6.3327912132157831</v>
      </c>
      <c r="P269" s="71">
        <v>4.6978051021046721</v>
      </c>
      <c r="Q269" s="71">
        <v>4.4915574005003416</v>
      </c>
      <c r="R269" s="70" t="s">
        <v>1528</v>
      </c>
    </row>
    <row r="270" spans="1:18" x14ac:dyDescent="0.25">
      <c r="A270" s="70" t="s">
        <v>792</v>
      </c>
      <c r="B270" s="70" t="s">
        <v>793</v>
      </c>
      <c r="C270" s="70">
        <v>0</v>
      </c>
      <c r="D270" s="71">
        <v>0.61120949074074082</v>
      </c>
      <c r="E270" s="92">
        <v>2.490064814814815</v>
      </c>
      <c r="F270" s="92">
        <v>0.68102399999999996</v>
      </c>
      <c r="G270" s="71">
        <v>4.4590934459805422E-2</v>
      </c>
      <c r="H270" s="71">
        <v>44.590934459805425</v>
      </c>
      <c r="I270" s="71">
        <v>2.2263070863217473</v>
      </c>
      <c r="J270" s="71">
        <v>1.431451612903226</v>
      </c>
      <c r="K270" s="71">
        <v>7.1468582305800207E-2</v>
      </c>
      <c r="L270" s="71">
        <v>2.154838504015947</v>
      </c>
      <c r="M270" s="92">
        <v>0.1</v>
      </c>
      <c r="N270" s="71">
        <v>1.3788553240740742</v>
      </c>
      <c r="O270" s="92">
        <v>2.1263070863217473</v>
      </c>
      <c r="P270" s="71">
        <v>0.74745176224767307</v>
      </c>
      <c r="Q270" s="71">
        <v>0.67598317994187285</v>
      </c>
      <c r="R270" s="70" t="s">
        <v>1528</v>
      </c>
    </row>
    <row r="271" spans="1:18" x14ac:dyDescent="0.25">
      <c r="A271" s="70" t="s">
        <v>465</v>
      </c>
      <c r="B271" s="70" t="s">
        <v>724</v>
      </c>
      <c r="C271" s="70">
        <v>9.1999999999999998E-2</v>
      </c>
      <c r="D271" s="71">
        <v>0.32180729166666672</v>
      </c>
      <c r="E271" s="92">
        <v>3.0479131944444444</v>
      </c>
      <c r="F271" s="92">
        <v>1.9653339999999999</v>
      </c>
      <c r="G271" s="71">
        <v>4.4590934459805422E-2</v>
      </c>
      <c r="H271" s="71">
        <v>44.590934459805425</v>
      </c>
      <c r="I271" s="71">
        <v>6.4247912132157827</v>
      </c>
      <c r="J271" s="71">
        <v>1.431451612903226</v>
      </c>
      <c r="K271" s="71">
        <v>0.20624770160433045</v>
      </c>
      <c r="L271" s="71">
        <v>6.2185435116114522</v>
      </c>
      <c r="M271" s="92">
        <v>9.1999999999999998E-2</v>
      </c>
      <c r="N271" s="71">
        <v>1.7269861111111113</v>
      </c>
      <c r="O271" s="92">
        <v>6.3327912132157831</v>
      </c>
      <c r="P271" s="71">
        <v>4.6058051021046715</v>
      </c>
      <c r="Q271" s="71">
        <v>4.3995574005003411</v>
      </c>
      <c r="R271" s="70" t="s">
        <v>1528</v>
      </c>
    </row>
    <row r="272" spans="1:18" x14ac:dyDescent="0.25">
      <c r="A272" s="70" t="s">
        <v>68</v>
      </c>
      <c r="B272" s="70" t="s">
        <v>762</v>
      </c>
      <c r="C272" s="70">
        <v>0</v>
      </c>
      <c r="D272" s="71">
        <v>0.26934374999999999</v>
      </c>
      <c r="E272" s="92">
        <v>8.3680003240740746</v>
      </c>
      <c r="F272" s="92">
        <v>9.24803</v>
      </c>
      <c r="G272" s="71">
        <v>4.4590934459805422E-2</v>
      </c>
      <c r="H272" s="71">
        <v>44.590934459805425</v>
      </c>
      <c r="I272" s="71">
        <v>30.232348233712923</v>
      </c>
      <c r="J272" s="71">
        <v>1.431451612903226</v>
      </c>
      <c r="K272" s="71">
        <v>0.97051439188855237</v>
      </c>
      <c r="L272" s="71">
        <v>29.26183384182437</v>
      </c>
      <c r="M272" s="92">
        <v>0.26934374999999999</v>
      </c>
      <c r="N272" s="71">
        <v>1.3263003472222223</v>
      </c>
      <c r="O272" s="92">
        <v>29.963004483712922</v>
      </c>
      <c r="P272" s="71">
        <v>28.6367041364907</v>
      </c>
      <c r="Q272" s="71">
        <v>27.666189744602146</v>
      </c>
      <c r="R272" s="70" t="s">
        <v>1528</v>
      </c>
    </row>
    <row r="273" spans="1:18" x14ac:dyDescent="0.25">
      <c r="A273" s="70" t="s">
        <v>796</v>
      </c>
      <c r="B273" s="70" t="s">
        <v>714</v>
      </c>
      <c r="C273" s="70">
        <v>0</v>
      </c>
      <c r="D273" s="71">
        <v>0.30672569444444447</v>
      </c>
      <c r="E273" s="92">
        <v>2.7967905092592593</v>
      </c>
      <c r="F273" s="92">
        <v>0.68102399999999996</v>
      </c>
      <c r="G273" s="71">
        <v>4.4590934459805422E-2</v>
      </c>
      <c r="H273" s="71">
        <v>44.590934459805425</v>
      </c>
      <c r="I273" s="71">
        <v>2.2263070863217473</v>
      </c>
      <c r="J273" s="71">
        <v>1.431451612903226</v>
      </c>
      <c r="K273" s="71">
        <v>7.1468582305800207E-2</v>
      </c>
      <c r="L273" s="71">
        <v>2.154838504015947</v>
      </c>
      <c r="M273" s="92">
        <v>0.1</v>
      </c>
      <c r="N273" s="71">
        <v>1.4788553240740743</v>
      </c>
      <c r="O273" s="92">
        <v>2.1263070863217473</v>
      </c>
      <c r="P273" s="71">
        <v>0.64745176224767298</v>
      </c>
      <c r="Q273" s="71">
        <v>0.57598317994187276</v>
      </c>
      <c r="R273" s="70" t="s">
        <v>1528</v>
      </c>
    </row>
    <row r="274" spans="1:18" x14ac:dyDescent="0.25">
      <c r="A274" s="70" t="s">
        <v>745</v>
      </c>
      <c r="B274" s="70" t="s">
        <v>878</v>
      </c>
      <c r="C274" s="70">
        <v>0</v>
      </c>
      <c r="D274" s="71">
        <v>0.1</v>
      </c>
      <c r="E274" s="92">
        <v>6.7610983796296296</v>
      </c>
      <c r="F274" s="92">
        <v>1.9237120000000001</v>
      </c>
      <c r="G274" s="71">
        <v>4.4590934459805422E-2</v>
      </c>
      <c r="H274" s="71">
        <v>44.590934459805425</v>
      </c>
      <c r="I274" s="71">
        <v>6.2887264731377774</v>
      </c>
      <c r="J274" s="71">
        <v>1.431451612903226</v>
      </c>
      <c r="K274" s="71">
        <v>0.20187977135116464</v>
      </c>
      <c r="L274" s="71">
        <v>6.0868467017866124</v>
      </c>
      <c r="M274" s="92">
        <v>0.1</v>
      </c>
      <c r="N274" s="71">
        <v>1.3543061342592595</v>
      </c>
      <c r="O274" s="92">
        <v>6.1887264731377778</v>
      </c>
      <c r="P274" s="71">
        <v>4.8344203388785179</v>
      </c>
      <c r="Q274" s="71">
        <v>4.6325405675273537</v>
      </c>
      <c r="R274" s="70" t="s">
        <v>1528</v>
      </c>
    </row>
    <row r="275" spans="1:18" x14ac:dyDescent="0.25">
      <c r="A275" s="70" t="s">
        <v>745</v>
      </c>
      <c r="B275" s="70" t="s">
        <v>881</v>
      </c>
      <c r="C275" s="70">
        <v>0</v>
      </c>
      <c r="D275" s="71">
        <v>0.20322395833333334</v>
      </c>
      <c r="E275" s="71">
        <v>6.9643223379629626</v>
      </c>
      <c r="F275" s="71">
        <v>1.9237120000000001</v>
      </c>
      <c r="G275" s="71">
        <v>4.4590934459805422E-2</v>
      </c>
      <c r="H275" s="71">
        <v>44.590934459805425</v>
      </c>
      <c r="I275" s="71">
        <v>6.2887264731377774</v>
      </c>
      <c r="J275" s="71">
        <v>1.431451612903226</v>
      </c>
      <c r="K275" s="71">
        <v>0.20187977135116464</v>
      </c>
      <c r="L275" s="71">
        <v>6.0868467017866124</v>
      </c>
      <c r="M275" s="92">
        <v>0.20322395833333334</v>
      </c>
      <c r="N275" s="71">
        <v>1.5575300925925928</v>
      </c>
      <c r="O275" s="92">
        <v>6.0855025148044444</v>
      </c>
      <c r="P275" s="71">
        <v>4.5279724222118514</v>
      </c>
      <c r="Q275" s="71">
        <v>4.3260926508606872</v>
      </c>
      <c r="R275" s="70" t="s">
        <v>1528</v>
      </c>
    </row>
    <row r="276" spans="1:18" x14ac:dyDescent="0.25">
      <c r="A276" s="70" t="s">
        <v>745</v>
      </c>
      <c r="B276" s="70" t="s">
        <v>884</v>
      </c>
      <c r="C276" s="70">
        <v>0</v>
      </c>
      <c r="D276" s="71">
        <v>3.223958333333333E-3</v>
      </c>
      <c r="E276" s="71">
        <v>6.9675462962962964</v>
      </c>
      <c r="F276" s="71">
        <v>1.9237120000000001</v>
      </c>
      <c r="G276" s="71">
        <v>4.4590934459805422E-2</v>
      </c>
      <c r="H276" s="71">
        <v>44.590934459805425</v>
      </c>
      <c r="I276" s="71">
        <v>6.2887264731377774</v>
      </c>
      <c r="J276" s="71">
        <v>1.431451612903226</v>
      </c>
      <c r="K276" s="71">
        <v>0.20187977135116464</v>
      </c>
      <c r="L276" s="71">
        <v>6.0868467017866124</v>
      </c>
      <c r="M276" s="92">
        <v>3.223958333333333E-3</v>
      </c>
      <c r="N276" s="71">
        <v>1.5607540509259261</v>
      </c>
      <c r="O276" s="92">
        <v>6.2855025148044437</v>
      </c>
      <c r="P276" s="71">
        <v>4.7247484638785178</v>
      </c>
      <c r="Q276" s="71">
        <v>4.5228686925273536</v>
      </c>
      <c r="R276" s="70" t="s">
        <v>1528</v>
      </c>
    </row>
    <row r="277" spans="1:18" x14ac:dyDescent="0.25">
      <c r="A277" s="70" t="s">
        <v>745</v>
      </c>
      <c r="B277" s="70" t="s">
        <v>746</v>
      </c>
      <c r="C277" s="70">
        <v>0</v>
      </c>
      <c r="D277" s="71">
        <v>0.15429861111111112</v>
      </c>
      <c r="E277" s="71">
        <v>7.1218449074074073</v>
      </c>
      <c r="F277" s="71">
        <v>1.9237120000000001</v>
      </c>
      <c r="G277" s="71">
        <v>4.4590934459805422E-2</v>
      </c>
      <c r="H277" s="71">
        <v>44.590934459805425</v>
      </c>
      <c r="I277" s="71">
        <v>6.2887264731377774</v>
      </c>
      <c r="J277" s="71">
        <v>1.431451612903226</v>
      </c>
      <c r="K277" s="71">
        <v>0.20187977135116464</v>
      </c>
      <c r="L277" s="71">
        <v>6.0868467017866124</v>
      </c>
      <c r="M277" s="92">
        <v>0.15429861111111112</v>
      </c>
      <c r="N277" s="71">
        <v>1.7150526620370372</v>
      </c>
      <c r="O277" s="92">
        <v>6.1344278620266666</v>
      </c>
      <c r="P277" s="71">
        <v>4.4193751999896289</v>
      </c>
      <c r="Q277" s="71">
        <v>4.2174954286384647</v>
      </c>
      <c r="R277" s="70" t="s">
        <v>1528</v>
      </c>
    </row>
    <row r="278" spans="1:18" x14ac:dyDescent="0.25">
      <c r="A278" s="70" t="s">
        <v>886</v>
      </c>
      <c r="B278" s="70" t="s">
        <v>887</v>
      </c>
      <c r="C278" s="70">
        <v>0</v>
      </c>
      <c r="D278" s="71">
        <v>0.1053732638888889</v>
      </c>
      <c r="E278" s="92">
        <v>3.1532864583333335</v>
      </c>
      <c r="F278" s="92">
        <v>1.9653339999999999</v>
      </c>
      <c r="G278" s="92">
        <v>4.4590934459805422E-2</v>
      </c>
      <c r="H278" s="71">
        <v>44.590934459805425</v>
      </c>
      <c r="I278" s="71">
        <v>6.4247912132157827</v>
      </c>
      <c r="J278" s="71">
        <v>1.431451612903226</v>
      </c>
      <c r="K278" s="71">
        <v>0.20624770160433045</v>
      </c>
      <c r="L278" s="71">
        <v>6.2185435116114522</v>
      </c>
      <c r="M278" s="92">
        <v>0.1053732638888889</v>
      </c>
      <c r="N278" s="71">
        <v>1.8323593750000002</v>
      </c>
      <c r="O278" s="92">
        <v>6.319417949326894</v>
      </c>
      <c r="P278" s="71">
        <v>4.4870585743268938</v>
      </c>
      <c r="Q278" s="71">
        <v>4.2808108727225633</v>
      </c>
      <c r="R278" s="70" t="s">
        <v>1528</v>
      </c>
    </row>
    <row r="279" spans="1:18" x14ac:dyDescent="0.25">
      <c r="A279" s="70" t="s">
        <v>732</v>
      </c>
      <c r="B279" s="70" t="s">
        <v>384</v>
      </c>
      <c r="C279" s="70">
        <v>0</v>
      </c>
      <c r="D279" s="71">
        <v>1.8451388888888885E-2</v>
      </c>
      <c r="E279" s="92">
        <v>3.1717378472222224</v>
      </c>
      <c r="F279" s="92">
        <v>1.9653339999999999</v>
      </c>
      <c r="G279" s="92">
        <v>4.4590934459805422E-2</v>
      </c>
      <c r="H279" s="71">
        <v>44.590934459805425</v>
      </c>
      <c r="I279" s="71">
        <v>6.4247912132157827</v>
      </c>
      <c r="J279" s="71">
        <v>1.431451612903226</v>
      </c>
      <c r="K279" s="71">
        <v>0.20624770160433045</v>
      </c>
      <c r="L279" s="71">
        <v>6.2185435116114522</v>
      </c>
      <c r="M279" s="92">
        <v>1.8451388888888885E-2</v>
      </c>
      <c r="N279" s="71">
        <v>1.8508107638888891</v>
      </c>
      <c r="O279" s="92">
        <v>6.4063398243268939</v>
      </c>
      <c r="P279" s="71">
        <v>4.5555290604380048</v>
      </c>
      <c r="Q279" s="71">
        <v>4.3492813588336743</v>
      </c>
      <c r="R279" s="70" t="s">
        <v>1528</v>
      </c>
    </row>
    <row r="280" spans="1:18" x14ac:dyDescent="0.25">
      <c r="A280" s="70" t="s">
        <v>798</v>
      </c>
      <c r="B280" s="70" t="s">
        <v>799</v>
      </c>
      <c r="C280" s="70">
        <v>0</v>
      </c>
      <c r="D280" s="71">
        <v>1.4152777777777776E-2</v>
      </c>
      <c r="E280" s="92">
        <v>2.8109432870370372</v>
      </c>
      <c r="F280" s="92">
        <v>0.68102399999999996</v>
      </c>
      <c r="G280" s="92">
        <v>4.4590934459805422E-2</v>
      </c>
      <c r="H280" s="71">
        <v>44.590934459805425</v>
      </c>
      <c r="I280" s="71">
        <v>2.2263070863217473</v>
      </c>
      <c r="J280" s="71">
        <v>1.431451612903226</v>
      </c>
      <c r="K280" s="71">
        <v>7.1468582305800207E-2</v>
      </c>
      <c r="L280" s="71">
        <v>2.154838504015947</v>
      </c>
      <c r="M280" s="92">
        <v>1.4152777777777776E-2</v>
      </c>
      <c r="N280" s="71">
        <v>1.493008101851852</v>
      </c>
      <c r="O280" s="92">
        <v>2.2121543085439694</v>
      </c>
      <c r="P280" s="71">
        <v>0.71914620669211748</v>
      </c>
      <c r="Q280" s="71">
        <v>0.64767762438631726</v>
      </c>
      <c r="R280" s="70" t="s">
        <v>1528</v>
      </c>
    </row>
    <row r="281" spans="1:18" x14ac:dyDescent="0.25">
      <c r="A281" s="70" t="s">
        <v>732</v>
      </c>
      <c r="B281" s="70" t="s">
        <v>384</v>
      </c>
      <c r="C281" s="70">
        <v>0</v>
      </c>
      <c r="D281" s="71">
        <v>1.8451388888888885E-2</v>
      </c>
      <c r="E281" s="92">
        <v>3.1901892361111113</v>
      </c>
      <c r="F281" s="92">
        <v>1.9653339999999999</v>
      </c>
      <c r="G281" s="92">
        <v>4.4590934459805422E-2</v>
      </c>
      <c r="H281" s="71">
        <v>44.590934459805425</v>
      </c>
      <c r="I281" s="71">
        <v>6.4247912132157827</v>
      </c>
      <c r="J281" s="71">
        <v>1.431451612903226</v>
      </c>
      <c r="K281" s="71">
        <v>0.20624770160433045</v>
      </c>
      <c r="L281" s="71">
        <v>6.2185435116114522</v>
      </c>
      <c r="M281" s="92">
        <v>1.8451388888888885E-2</v>
      </c>
      <c r="N281" s="71">
        <v>1.869262152777778</v>
      </c>
      <c r="O281" s="92">
        <v>6.4063398243268939</v>
      </c>
      <c r="P281" s="71">
        <v>4.5370776715491159</v>
      </c>
      <c r="Q281" s="71">
        <v>4.3308299699447854</v>
      </c>
      <c r="R281" s="70" t="s">
        <v>1528</v>
      </c>
    </row>
    <row r="282" spans="1:18" x14ac:dyDescent="0.25">
      <c r="A282" s="70" t="s">
        <v>802</v>
      </c>
      <c r="B282" s="70" t="s">
        <v>799</v>
      </c>
      <c r="C282" s="70">
        <v>0</v>
      </c>
      <c r="D282" s="71">
        <v>0.2298263888888889</v>
      </c>
      <c r="E282" s="92">
        <v>3.040769675925926</v>
      </c>
      <c r="F282" s="92">
        <v>0.68102399999999996</v>
      </c>
      <c r="G282" s="92">
        <v>4.4590934459805422E-2</v>
      </c>
      <c r="H282" s="71">
        <v>44.590934459805425</v>
      </c>
      <c r="I282" s="71">
        <v>2.2263070863217473</v>
      </c>
      <c r="J282" s="71">
        <v>1.431451612903226</v>
      </c>
      <c r="K282" s="71">
        <v>7.1468582305800207E-2</v>
      </c>
      <c r="L282" s="71">
        <v>2.154838504015947</v>
      </c>
      <c r="M282" s="92">
        <v>0.1</v>
      </c>
      <c r="N282" s="71">
        <v>1.593008101851852</v>
      </c>
      <c r="O282" s="92">
        <v>2.1263070863217473</v>
      </c>
      <c r="P282" s="71">
        <v>0.53329898446989521</v>
      </c>
      <c r="Q282" s="71">
        <v>0.46183040216409499</v>
      </c>
      <c r="R282" s="70" t="s">
        <v>1528</v>
      </c>
    </row>
    <row r="283" spans="1:18" x14ac:dyDescent="0.25">
      <c r="A283" s="70" t="s">
        <v>803</v>
      </c>
      <c r="B283" s="70" t="s">
        <v>804</v>
      </c>
      <c r="C283" s="70">
        <v>3.2000000000000001E-2</v>
      </c>
      <c r="D283" s="71">
        <v>0.15537326388888892</v>
      </c>
      <c r="E283" s="92">
        <v>3.1961429398148149</v>
      </c>
      <c r="F283" s="92">
        <v>0.68102399999999996</v>
      </c>
      <c r="G283" s="92">
        <v>4.4590934459805422E-2</v>
      </c>
      <c r="H283" s="71">
        <v>44.590934459805425</v>
      </c>
      <c r="I283" s="71">
        <v>2.2263070863217473</v>
      </c>
      <c r="J283" s="71">
        <v>1.431451612903226</v>
      </c>
      <c r="K283" s="71">
        <v>7.1468582305800207E-2</v>
      </c>
      <c r="L283" s="71">
        <v>2.154838504015947</v>
      </c>
      <c r="M283" s="92">
        <v>3.2000000000000001E-2</v>
      </c>
      <c r="N283" s="71">
        <v>1.6250081018518521</v>
      </c>
      <c r="O283" s="92">
        <v>2.1943070863217473</v>
      </c>
      <c r="P283" s="71">
        <v>0.56929898446989524</v>
      </c>
      <c r="Q283" s="71">
        <v>0.49783040216409502</v>
      </c>
      <c r="R283" s="70" t="s">
        <v>1528</v>
      </c>
    </row>
    <row r="284" spans="1:18" x14ac:dyDescent="0.25">
      <c r="A284" s="70" t="s">
        <v>732</v>
      </c>
      <c r="B284" s="70" t="s">
        <v>808</v>
      </c>
      <c r="C284" s="70">
        <v>0</v>
      </c>
      <c r="D284" s="71">
        <v>0.16182118055555558</v>
      </c>
      <c r="E284" s="92">
        <v>3.3579641203703705</v>
      </c>
      <c r="F284" s="92">
        <v>0.68102399999999996</v>
      </c>
      <c r="G284" s="92">
        <v>4.4590934459805422E-2</v>
      </c>
      <c r="H284" s="71">
        <v>44.590934459805425</v>
      </c>
      <c r="I284" s="71">
        <v>2.2263070863217473</v>
      </c>
      <c r="J284" s="71">
        <v>1.431451612903226</v>
      </c>
      <c r="K284" s="71">
        <v>7.1468582305800207E-2</v>
      </c>
      <c r="L284" s="71">
        <v>2.154838504015947</v>
      </c>
      <c r="M284" s="92">
        <v>0.05</v>
      </c>
      <c r="N284" s="71">
        <v>1.6750081018518521</v>
      </c>
      <c r="O284" s="92">
        <v>2.1763070863217475</v>
      </c>
      <c r="P284" s="71">
        <v>0.5012989844698954</v>
      </c>
      <c r="Q284" s="71">
        <v>0.42983040216409518</v>
      </c>
      <c r="R284" s="70" t="s">
        <v>1528</v>
      </c>
    </row>
    <row r="285" spans="1:18" x14ac:dyDescent="0.25">
      <c r="A285" s="70" t="s">
        <v>833</v>
      </c>
      <c r="B285" s="70" t="s">
        <v>834</v>
      </c>
      <c r="C285" s="70">
        <v>0</v>
      </c>
      <c r="D285" s="71">
        <v>0.12951215277777778</v>
      </c>
      <c r="E285" s="92">
        <v>8.4975124768518526</v>
      </c>
      <c r="F285" s="92">
        <v>9.7026869999999992</v>
      </c>
      <c r="G285" s="92">
        <v>4.4590934459805422E-2</v>
      </c>
      <c r="H285" s="71">
        <v>44.590934459805425</v>
      </c>
      <c r="I285" s="71">
        <v>31.718648424228654</v>
      </c>
      <c r="J285" s="71">
        <v>1.431451612903226</v>
      </c>
      <c r="K285" s="71">
        <v>1.0182273817764391</v>
      </c>
      <c r="L285" s="71">
        <v>30.700421042452216</v>
      </c>
      <c r="M285" s="92">
        <v>0.12951215277777778</v>
      </c>
      <c r="N285" s="71">
        <v>1.4558125000000002</v>
      </c>
      <c r="O285" s="92">
        <v>31.589136271450876</v>
      </c>
      <c r="P285" s="71">
        <v>30.133323771450875</v>
      </c>
      <c r="Q285" s="71">
        <v>29.115096389674438</v>
      </c>
      <c r="R285" s="70" t="s">
        <v>1528</v>
      </c>
    </row>
    <row r="286" spans="1:18" x14ac:dyDescent="0.25">
      <c r="A286" s="70" t="s">
        <v>810</v>
      </c>
      <c r="B286" s="70" t="s">
        <v>811</v>
      </c>
      <c r="C286" s="70">
        <v>0</v>
      </c>
      <c r="D286" s="71">
        <v>0.17966087962962965</v>
      </c>
      <c r="E286" s="92">
        <v>3.5376250000000002</v>
      </c>
      <c r="F286" s="92">
        <v>0.68102399999999996</v>
      </c>
      <c r="G286" s="92">
        <v>4.4590934459805422E-2</v>
      </c>
      <c r="H286" s="71">
        <v>44.590934459805425</v>
      </c>
      <c r="I286" s="71">
        <v>2.2263070863217473</v>
      </c>
      <c r="J286" s="71">
        <v>1.431451612903226</v>
      </c>
      <c r="K286" s="71">
        <v>7.1468582305800207E-2</v>
      </c>
      <c r="L286" s="71">
        <v>2.154838504015947</v>
      </c>
      <c r="M286" s="92">
        <v>0.05</v>
      </c>
      <c r="N286" s="71">
        <v>1.7250081018518522</v>
      </c>
      <c r="O286" s="92">
        <v>2.1763070863217475</v>
      </c>
      <c r="P286" s="71">
        <v>0.45129898446989536</v>
      </c>
      <c r="Q286" s="71">
        <v>0.37983040216409514</v>
      </c>
      <c r="R286" s="70" t="s">
        <v>1528</v>
      </c>
    </row>
    <row r="287" spans="1:18" x14ac:dyDescent="0.25">
      <c r="A287" s="70" t="s">
        <v>830</v>
      </c>
      <c r="B287" s="70" t="s">
        <v>784</v>
      </c>
      <c r="C287" s="70">
        <v>0</v>
      </c>
      <c r="D287" s="71">
        <v>0.2</v>
      </c>
      <c r="E287" s="92">
        <v>8.6975124768518519</v>
      </c>
      <c r="F287" s="92">
        <v>9.7026869999999992</v>
      </c>
      <c r="G287" s="92">
        <v>4.4590934459805422E-2</v>
      </c>
      <c r="H287" s="71">
        <v>44.590934459805425</v>
      </c>
      <c r="I287" s="71">
        <v>31.718648424228654</v>
      </c>
      <c r="J287" s="71">
        <v>1.431451612903226</v>
      </c>
      <c r="K287" s="71">
        <v>1.0182273817764391</v>
      </c>
      <c r="L287" s="71">
        <v>30.700421042452216</v>
      </c>
      <c r="M287" s="92">
        <v>0.1</v>
      </c>
      <c r="N287" s="71">
        <v>1.5558125000000003</v>
      </c>
      <c r="O287" s="92">
        <v>31.618648424228653</v>
      </c>
      <c r="P287" s="71">
        <v>30.062835924228651</v>
      </c>
      <c r="Q287" s="71">
        <v>29.044608542452213</v>
      </c>
      <c r="R287" s="70" t="s">
        <v>1528</v>
      </c>
    </row>
    <row r="288" spans="1:18" x14ac:dyDescent="0.25">
      <c r="A288" s="70" t="s">
        <v>736</v>
      </c>
      <c r="B288" s="70" t="s">
        <v>737</v>
      </c>
      <c r="C288" s="70">
        <v>0</v>
      </c>
      <c r="D288" s="71">
        <v>0.29143171296296294</v>
      </c>
      <c r="E288" s="92">
        <v>3.4816209490740744</v>
      </c>
      <c r="F288" s="92">
        <v>1.9653339999999999</v>
      </c>
      <c r="G288" s="92">
        <v>4.4590934459805422E-2</v>
      </c>
      <c r="H288" s="71">
        <v>44.590934459805425</v>
      </c>
      <c r="I288" s="71">
        <v>6.4247912132157827</v>
      </c>
      <c r="J288" s="71">
        <v>1.431451612903226</v>
      </c>
      <c r="K288" s="71">
        <v>0.20624770160433045</v>
      </c>
      <c r="L288" s="71">
        <v>6.2185435116114522</v>
      </c>
      <c r="M288" s="92">
        <v>0.29143171296296294</v>
      </c>
      <c r="N288" s="71">
        <v>2.1606938657407411</v>
      </c>
      <c r="O288" s="92">
        <v>6.1333595002528201</v>
      </c>
      <c r="P288" s="71">
        <v>3.972665634512079</v>
      </c>
      <c r="Q288" s="71">
        <v>3.7664179329077485</v>
      </c>
      <c r="R288" s="70" t="s">
        <v>1528</v>
      </c>
    </row>
    <row r="289" spans="1:18" x14ac:dyDescent="0.25">
      <c r="A289" s="70" t="s">
        <v>736</v>
      </c>
      <c r="B289" s="70" t="s">
        <v>737</v>
      </c>
      <c r="C289" s="70">
        <v>0</v>
      </c>
      <c r="D289" s="71">
        <v>9.1431712962962958E-2</v>
      </c>
      <c r="E289" s="92">
        <v>3.5730526620370373</v>
      </c>
      <c r="F289" s="92">
        <v>1.9653339999999999</v>
      </c>
      <c r="G289" s="92">
        <v>4.4590934459805422E-2</v>
      </c>
      <c r="H289" s="71">
        <v>44.590934459805425</v>
      </c>
      <c r="I289" s="71">
        <v>6.4247912132157827</v>
      </c>
      <c r="J289" s="71">
        <v>1.431451612903226</v>
      </c>
      <c r="K289" s="71">
        <v>0.20624770160433045</v>
      </c>
      <c r="L289" s="71">
        <v>6.2185435116114522</v>
      </c>
      <c r="M289" s="92">
        <v>9.1431712962962958E-2</v>
      </c>
      <c r="N289" s="71">
        <v>2.252125578703704</v>
      </c>
      <c r="O289" s="92">
        <v>6.3333595002528194</v>
      </c>
      <c r="P289" s="71">
        <v>4.0812339215491154</v>
      </c>
      <c r="Q289" s="71">
        <v>3.8749862199447849</v>
      </c>
      <c r="R289" s="70" t="s">
        <v>1528</v>
      </c>
    </row>
    <row r="290" spans="1:18" x14ac:dyDescent="0.25">
      <c r="A290" s="70" t="s">
        <v>813</v>
      </c>
      <c r="B290" s="70" t="s">
        <v>814</v>
      </c>
      <c r="C290" s="70">
        <v>0.106</v>
      </c>
      <c r="D290" s="71">
        <v>0.95368460648148146</v>
      </c>
      <c r="E290" s="92">
        <v>4.4913096064814813</v>
      </c>
      <c r="F290" s="92">
        <v>0.68102399999999996</v>
      </c>
      <c r="G290" s="92">
        <v>4.4590934459805422E-2</v>
      </c>
      <c r="H290" s="71">
        <v>44.590934459805425</v>
      </c>
      <c r="I290" s="71">
        <v>2.2263070863217473</v>
      </c>
      <c r="J290" s="71">
        <v>1.431451612903226</v>
      </c>
      <c r="K290" s="71">
        <v>7.1468582305800207E-2</v>
      </c>
      <c r="L290" s="71">
        <v>2.154838504015947</v>
      </c>
      <c r="M290" s="92">
        <v>0.05</v>
      </c>
      <c r="N290" s="71">
        <v>1.7750081018518522</v>
      </c>
      <c r="O290" s="92">
        <v>2.1763070863217475</v>
      </c>
      <c r="P290" s="71">
        <v>0.40129898446989531</v>
      </c>
      <c r="Q290" s="71">
        <v>0.32983040216409509</v>
      </c>
      <c r="R290" s="70" t="s">
        <v>1528</v>
      </c>
    </row>
    <row r="291" spans="1:18" x14ac:dyDescent="0.25">
      <c r="A291" s="70" t="s">
        <v>816</v>
      </c>
      <c r="B291" s="70" t="s">
        <v>817</v>
      </c>
      <c r="C291" s="70">
        <v>0</v>
      </c>
      <c r="D291" s="71">
        <v>0.37913483796296299</v>
      </c>
      <c r="E291" s="92">
        <v>4.8704444444444439</v>
      </c>
      <c r="F291" s="92">
        <v>0.68102399999999996</v>
      </c>
      <c r="G291" s="92">
        <v>4.4590934459805422E-2</v>
      </c>
      <c r="H291" s="71">
        <v>44.590934459805425</v>
      </c>
      <c r="I291" s="71">
        <v>2.2263070863217473</v>
      </c>
      <c r="J291" s="71">
        <v>1.431451612903226</v>
      </c>
      <c r="K291" s="71">
        <v>7.1468582305800207E-2</v>
      </c>
      <c r="L291" s="71">
        <v>2.154838504015947</v>
      </c>
      <c r="M291" s="92">
        <v>0.05</v>
      </c>
      <c r="N291" s="71">
        <v>1.8250081018518522</v>
      </c>
      <c r="O291" s="92">
        <v>2.1763070863217475</v>
      </c>
      <c r="P291" s="71">
        <v>0.35129898446989527</v>
      </c>
      <c r="Q291" s="71">
        <v>0.27983040216409505</v>
      </c>
      <c r="R291" s="70" t="s">
        <v>1528</v>
      </c>
    </row>
    <row r="292" spans="1:18" x14ac:dyDescent="0.25">
      <c r="A292" s="70" t="s">
        <v>819</v>
      </c>
      <c r="B292" s="70" t="s">
        <v>820</v>
      </c>
      <c r="C292" s="70">
        <v>0</v>
      </c>
      <c r="D292" s="71">
        <v>0.10746817129629629</v>
      </c>
      <c r="E292" s="92">
        <v>4.9779126157407401</v>
      </c>
      <c r="F292" s="92">
        <v>0.68102399999999996</v>
      </c>
      <c r="G292" s="92">
        <v>4.4590934459805422E-2</v>
      </c>
      <c r="H292" s="71">
        <v>44.590934459805425</v>
      </c>
      <c r="I292" s="71">
        <v>2.2263070863217473</v>
      </c>
      <c r="J292" s="71">
        <v>1.431451612903226</v>
      </c>
      <c r="K292" s="71">
        <v>7.1468582305800207E-2</v>
      </c>
      <c r="L292" s="71">
        <v>2.154838504015947</v>
      </c>
      <c r="M292" s="92">
        <v>0.05</v>
      </c>
      <c r="N292" s="71">
        <v>1.8750081018518523</v>
      </c>
      <c r="O292" s="92">
        <v>2.1763070863217475</v>
      </c>
      <c r="P292" s="71">
        <v>0.30129898446989523</v>
      </c>
      <c r="Q292" s="71">
        <v>0.229830402164095</v>
      </c>
      <c r="R292" s="70" t="s">
        <v>1528</v>
      </c>
    </row>
    <row r="293" spans="1:18" x14ac:dyDescent="0.25">
      <c r="A293" s="70" t="s">
        <v>888</v>
      </c>
      <c r="B293" s="70" t="s">
        <v>817</v>
      </c>
      <c r="C293" s="70">
        <v>0</v>
      </c>
      <c r="D293" s="71">
        <v>1.0494363425925926</v>
      </c>
      <c r="E293" s="92">
        <v>8.1712812499999998</v>
      </c>
      <c r="F293" s="92">
        <v>1.9237120000000001</v>
      </c>
      <c r="G293" s="92">
        <v>4.4590934459805422E-2</v>
      </c>
      <c r="H293" s="71">
        <v>44.590934459805425</v>
      </c>
      <c r="I293" s="71">
        <v>6.2887264731377774</v>
      </c>
      <c r="J293" s="71">
        <v>1.431451612903226</v>
      </c>
      <c r="K293" s="71">
        <v>0.20187977135116464</v>
      </c>
      <c r="L293" s="71">
        <v>6.0868467017866124</v>
      </c>
      <c r="M293" s="92">
        <v>1.0494363425925926</v>
      </c>
      <c r="N293" s="71">
        <v>2.7644890046296298</v>
      </c>
      <c r="O293" s="92">
        <v>5.2392901305451849</v>
      </c>
      <c r="P293" s="71">
        <v>2.4748011259155551</v>
      </c>
      <c r="Q293" s="71">
        <v>2.2729213545643905</v>
      </c>
      <c r="R293" s="70" t="s">
        <v>1528</v>
      </c>
    </row>
    <row r="294" spans="1:18" x14ac:dyDescent="0.25">
      <c r="A294" s="70" t="s">
        <v>888</v>
      </c>
      <c r="B294" s="70" t="s">
        <v>820</v>
      </c>
      <c r="C294" s="70">
        <v>0</v>
      </c>
      <c r="D294" s="71">
        <v>0.55221412037037032</v>
      </c>
      <c r="E294" s="92">
        <v>8.7234953703703706</v>
      </c>
      <c r="F294" s="92">
        <v>1.9237120000000001</v>
      </c>
      <c r="G294" s="92">
        <v>4.4590934459805422E-2</v>
      </c>
      <c r="H294" s="71">
        <v>44.590934459805425</v>
      </c>
      <c r="I294" s="71">
        <v>6.2887264731377774</v>
      </c>
      <c r="J294" s="71">
        <v>1.431451612903226</v>
      </c>
      <c r="K294" s="71">
        <v>0.20187977135116464</v>
      </c>
      <c r="L294" s="71">
        <v>6.0868467017866124</v>
      </c>
      <c r="M294" s="92">
        <v>0.55221412037037032</v>
      </c>
      <c r="N294" s="71">
        <v>3.3167031250000001</v>
      </c>
      <c r="O294" s="92">
        <v>5.7365123527674076</v>
      </c>
      <c r="P294" s="71">
        <v>2.4198092277674075</v>
      </c>
      <c r="Q294" s="71">
        <v>2.2179294564162428</v>
      </c>
      <c r="R294" s="70" t="s">
        <v>1528</v>
      </c>
    </row>
    <row r="295" spans="1:18" x14ac:dyDescent="0.25">
      <c r="A295" s="70" t="s">
        <v>740</v>
      </c>
      <c r="B295" s="70" t="s">
        <v>741</v>
      </c>
      <c r="C295" s="70">
        <v>0</v>
      </c>
      <c r="D295" s="71">
        <v>0.23351041666666666</v>
      </c>
      <c r="E295" s="92">
        <v>3.8065630787037041</v>
      </c>
      <c r="F295" s="92">
        <v>1.9653339999999999</v>
      </c>
      <c r="G295" s="92">
        <v>4.4590934459805422E-2</v>
      </c>
      <c r="H295" s="71">
        <v>44.590934459805425</v>
      </c>
      <c r="I295" s="71">
        <v>6.4247912132157827</v>
      </c>
      <c r="J295" s="71">
        <v>1.431451612903226</v>
      </c>
      <c r="K295" s="71">
        <v>0.20624770160433045</v>
      </c>
      <c r="L295" s="71">
        <v>6.2185435116114522</v>
      </c>
      <c r="M295" s="92">
        <v>0.23351041666666666</v>
      </c>
      <c r="N295" s="71">
        <v>2.4856359953703708</v>
      </c>
      <c r="O295" s="92">
        <v>6.1912807965491163</v>
      </c>
      <c r="P295" s="71">
        <v>3.7056448011787455</v>
      </c>
      <c r="Q295" s="71">
        <v>3.499397099574415</v>
      </c>
      <c r="R295" s="70" t="s">
        <v>1528</v>
      </c>
    </row>
    <row r="296" spans="1:18" x14ac:dyDescent="0.25">
      <c r="A296" s="70" t="s">
        <v>740</v>
      </c>
      <c r="B296" s="70" t="s">
        <v>741</v>
      </c>
      <c r="C296" s="70">
        <v>0</v>
      </c>
      <c r="D296" s="71">
        <v>3.3232638888888888E-2</v>
      </c>
      <c r="E296" s="92">
        <v>3.839795717592593</v>
      </c>
      <c r="F296" s="92">
        <v>1.9653339999999999</v>
      </c>
      <c r="G296" s="92">
        <v>4.4590934459805422E-2</v>
      </c>
      <c r="H296" s="71">
        <v>44.590934459805425</v>
      </c>
      <c r="I296" s="71">
        <v>6.4247912132157827</v>
      </c>
      <c r="J296" s="71">
        <v>1.431451612903226</v>
      </c>
      <c r="K296" s="71">
        <v>0.20624770160433045</v>
      </c>
      <c r="L296" s="71">
        <v>6.2185435116114522</v>
      </c>
      <c r="M296" s="92">
        <v>3.3232638888888888E-2</v>
      </c>
      <c r="N296" s="71">
        <v>2.2853582175925928</v>
      </c>
      <c r="O296" s="92">
        <v>6.3915585743268934</v>
      </c>
      <c r="P296" s="71">
        <v>4.1062003567343002</v>
      </c>
      <c r="Q296" s="71">
        <v>3.8999526551299697</v>
      </c>
      <c r="R296" s="70" t="s">
        <v>1528</v>
      </c>
    </row>
    <row r="297" spans="1:18" x14ac:dyDescent="0.25">
      <c r="A297" s="70" t="s">
        <v>732</v>
      </c>
      <c r="B297" s="70" t="s">
        <v>743</v>
      </c>
      <c r="C297" s="70">
        <v>0</v>
      </c>
      <c r="D297" s="71">
        <v>0.71845138888888893</v>
      </c>
      <c r="E297" s="92">
        <v>4.558247106481482</v>
      </c>
      <c r="F297" s="92">
        <v>1.9653339999999999</v>
      </c>
      <c r="G297" s="71">
        <v>4.4590934459805422E-2</v>
      </c>
      <c r="H297" s="71">
        <v>44.590934459805425</v>
      </c>
      <c r="I297" s="71">
        <v>6.4247912132157827</v>
      </c>
      <c r="J297" s="71">
        <v>1.431451612903226</v>
      </c>
      <c r="K297" s="71">
        <v>0.20624770160433045</v>
      </c>
      <c r="L297" s="71">
        <v>6.2185435116114522</v>
      </c>
      <c r="M297" s="92">
        <v>0.71845138888888893</v>
      </c>
      <c r="N297" s="71">
        <v>2.970576967592593</v>
      </c>
      <c r="O297" s="92">
        <v>5.7063398243268937</v>
      </c>
      <c r="P297" s="71">
        <v>2.7357628567343006</v>
      </c>
      <c r="Q297" s="71">
        <v>2.5295151551299702</v>
      </c>
      <c r="R297" s="70" t="s">
        <v>1528</v>
      </c>
    </row>
    <row r="298" spans="1:18" x14ac:dyDescent="0.25">
      <c r="A298" s="70" t="s">
        <v>890</v>
      </c>
      <c r="B298" s="70" t="s">
        <v>891</v>
      </c>
      <c r="C298" s="70">
        <v>4.2999999999999997E-2</v>
      </c>
      <c r="D298" s="71">
        <v>0.32041840277777783</v>
      </c>
      <c r="E298" s="92">
        <v>0.52364236111111118</v>
      </c>
      <c r="F298" s="71">
        <v>1.9237120000000001</v>
      </c>
      <c r="G298" s="71">
        <v>4.4590934459805422E-2</v>
      </c>
      <c r="H298" s="71">
        <v>44.590934459805425</v>
      </c>
      <c r="I298" s="71">
        <v>6.2887264731377774</v>
      </c>
      <c r="J298" s="71">
        <v>1.431451612903226</v>
      </c>
      <c r="K298" s="71">
        <v>0.20187977135116464</v>
      </c>
      <c r="L298" s="71">
        <v>6.0868467017866124</v>
      </c>
      <c r="M298" s="92">
        <v>4.2999999999999997E-2</v>
      </c>
      <c r="N298" s="71">
        <v>1.6005300925925927</v>
      </c>
      <c r="O298" s="92">
        <v>6.2457264731377773</v>
      </c>
      <c r="P298" s="71">
        <v>4.645196380545185</v>
      </c>
      <c r="Q298" s="71">
        <v>4.4433166091940208</v>
      </c>
      <c r="R298" s="70" t="s">
        <v>1528</v>
      </c>
    </row>
    <row r="299" spans="1:18" x14ac:dyDescent="0.25">
      <c r="A299" s="70" t="s">
        <v>822</v>
      </c>
      <c r="B299" s="70" t="s">
        <v>823</v>
      </c>
      <c r="C299" s="70">
        <v>6.7000000000000004E-2</v>
      </c>
      <c r="D299" s="71">
        <v>0.12888368055555555</v>
      </c>
      <c r="E299" s="92">
        <v>5.1067962962962952</v>
      </c>
      <c r="F299" s="71">
        <v>0.68102399999999996</v>
      </c>
      <c r="G299" s="71">
        <v>4.4590934459805422E-2</v>
      </c>
      <c r="H299" s="71">
        <v>44.590934459805425</v>
      </c>
      <c r="I299" s="71">
        <v>2.2263070863217473</v>
      </c>
      <c r="J299" s="71">
        <v>1.431451612903226</v>
      </c>
      <c r="K299" s="71">
        <v>7.1468582305800207E-2</v>
      </c>
      <c r="L299" s="71">
        <v>2.154838504015947</v>
      </c>
      <c r="M299" s="92">
        <v>6.7000000000000004E-2</v>
      </c>
      <c r="N299" s="71">
        <v>1.9420081018518522</v>
      </c>
      <c r="O299" s="92">
        <v>2.1593070863217472</v>
      </c>
      <c r="P299" s="71">
        <v>0.21729898446989493</v>
      </c>
      <c r="Q299" s="71">
        <v>0.14583040216409471</v>
      </c>
      <c r="R299" s="70" t="s">
        <v>1528</v>
      </c>
    </row>
    <row r="300" spans="1:18" x14ac:dyDescent="0.25">
      <c r="A300" s="70" t="s">
        <v>930</v>
      </c>
      <c r="B300" s="70" t="s">
        <v>404</v>
      </c>
      <c r="C300" s="70">
        <v>0</v>
      </c>
      <c r="D300" s="71">
        <v>0.19361458333333334</v>
      </c>
      <c r="E300" s="92">
        <v>2.3412586805555557</v>
      </c>
      <c r="F300" s="71">
        <v>1.98</v>
      </c>
      <c r="G300" s="71">
        <v>4.4590934459805422E-2</v>
      </c>
      <c r="H300" s="71">
        <v>44.590934459805425</v>
      </c>
      <c r="I300" s="71">
        <v>6.4727352206633828</v>
      </c>
      <c r="J300" s="71">
        <v>1.431451612903226</v>
      </c>
      <c r="K300" s="71">
        <v>0.2077867930726148</v>
      </c>
      <c r="L300" s="71">
        <v>6.2649484275907676</v>
      </c>
      <c r="M300" s="92">
        <v>0.19361458333333334</v>
      </c>
      <c r="N300" s="71">
        <v>2.0408402777777779</v>
      </c>
      <c r="O300" s="92">
        <v>6.2791206373300499</v>
      </c>
      <c r="P300" s="71">
        <v>4.238280359552272</v>
      </c>
      <c r="Q300" s="71">
        <v>4.0304935664796568</v>
      </c>
      <c r="R300" s="70" t="s">
        <v>1528</v>
      </c>
    </row>
    <row r="301" spans="1:18" x14ac:dyDescent="0.25">
      <c r="A301" s="70" t="s">
        <v>893</v>
      </c>
      <c r="B301" s="70" t="s">
        <v>384</v>
      </c>
      <c r="C301" s="70">
        <v>0</v>
      </c>
      <c r="D301" s="71">
        <v>0.36646527777777782</v>
      </c>
      <c r="E301" s="92">
        <v>9.0899606481481481</v>
      </c>
      <c r="F301" s="71">
        <v>1.9237120000000001</v>
      </c>
      <c r="G301" s="71">
        <v>4.4590934459805422E-2</v>
      </c>
      <c r="H301" s="71">
        <v>44.590934459805425</v>
      </c>
      <c r="I301" s="71">
        <v>6.2887264731377774</v>
      </c>
      <c r="J301" s="71">
        <v>1.431451612903226</v>
      </c>
      <c r="K301" s="71">
        <v>0.20187977135116464</v>
      </c>
      <c r="L301" s="71">
        <v>6.0868467017866124</v>
      </c>
      <c r="M301" s="92">
        <v>0.36646527777777782</v>
      </c>
      <c r="N301" s="71">
        <v>3.683168402777778</v>
      </c>
      <c r="O301" s="92">
        <v>5.92226119536</v>
      </c>
      <c r="P301" s="71">
        <v>2.2390927925822219</v>
      </c>
      <c r="Q301" s="71">
        <v>2.0372130212310573</v>
      </c>
      <c r="R301" s="70" t="s">
        <v>1528</v>
      </c>
    </row>
    <row r="302" spans="1:18" x14ac:dyDescent="0.25">
      <c r="A302" s="70" t="s">
        <v>764</v>
      </c>
      <c r="B302" s="70" t="s">
        <v>765</v>
      </c>
      <c r="C302" s="70">
        <v>0</v>
      </c>
      <c r="D302" s="71">
        <v>0.1</v>
      </c>
      <c r="E302" s="92">
        <v>4.6582471064814817</v>
      </c>
      <c r="F302" s="92">
        <v>1.9653339999999999</v>
      </c>
      <c r="G302" s="71">
        <v>4.4590934459805422E-2</v>
      </c>
      <c r="H302" s="71">
        <v>44.590934459805425</v>
      </c>
      <c r="I302" s="71">
        <v>6.4247912132157827</v>
      </c>
      <c r="J302" s="71">
        <v>1.431451612903226</v>
      </c>
      <c r="K302" s="71">
        <v>0.20624770160433045</v>
      </c>
      <c r="L302" s="71">
        <v>6.2185435116114522</v>
      </c>
      <c r="M302" s="92">
        <v>0.1</v>
      </c>
      <c r="N302" s="71">
        <v>3.0705769675925931</v>
      </c>
      <c r="O302" s="92">
        <v>6.3247912132157831</v>
      </c>
      <c r="P302" s="71">
        <v>3.2542142456231899</v>
      </c>
      <c r="Q302" s="71">
        <v>3.0479665440188595</v>
      </c>
      <c r="R302" s="70" t="s">
        <v>1528</v>
      </c>
    </row>
    <row r="303" spans="1:18" x14ac:dyDescent="0.25">
      <c r="A303" s="70" t="s">
        <v>764</v>
      </c>
      <c r="B303" s="70" t="s">
        <v>765</v>
      </c>
      <c r="C303" s="70">
        <v>0</v>
      </c>
      <c r="D303" s="71">
        <v>0.21407696759259262</v>
      </c>
      <c r="E303" s="92">
        <v>4.8723240740740739</v>
      </c>
      <c r="F303" s="92">
        <v>1.9653339999999999</v>
      </c>
      <c r="G303" s="71">
        <v>4.4590934459805422E-2</v>
      </c>
      <c r="H303" s="71">
        <v>44.590934459805425</v>
      </c>
      <c r="I303" s="71">
        <v>6.4247912132157827</v>
      </c>
      <c r="J303" s="71">
        <v>1.431451612903226</v>
      </c>
      <c r="K303" s="71">
        <v>0.20624770160433045</v>
      </c>
      <c r="L303" s="71">
        <v>6.2185435116114522</v>
      </c>
      <c r="M303" s="92">
        <v>0.21407696759259262</v>
      </c>
      <c r="N303" s="71">
        <v>3.2846539351851858</v>
      </c>
      <c r="O303" s="92">
        <v>6.2107142456231905</v>
      </c>
      <c r="P303" s="71">
        <v>2.9260603104380047</v>
      </c>
      <c r="Q303" s="71">
        <v>2.7198126088336743</v>
      </c>
      <c r="R303" s="70" t="s">
        <v>1528</v>
      </c>
    </row>
    <row r="304" spans="1:18" x14ac:dyDescent="0.25">
      <c r="A304" s="70" t="s">
        <v>768</v>
      </c>
      <c r="B304" s="70" t="s">
        <v>769</v>
      </c>
      <c r="C304" s="70">
        <v>0</v>
      </c>
      <c r="D304" s="71">
        <v>0.30967187500000004</v>
      </c>
      <c r="E304" s="92">
        <v>5.1819959490740741</v>
      </c>
      <c r="F304" s="92">
        <v>1.9653339999999999</v>
      </c>
      <c r="G304" s="71">
        <v>4.4590934459805422E-2</v>
      </c>
      <c r="H304" s="71">
        <v>44.590934459805425</v>
      </c>
      <c r="I304" s="71">
        <v>6.4247912132157827</v>
      </c>
      <c r="J304" s="71">
        <v>1.431451612903226</v>
      </c>
      <c r="K304" s="71">
        <v>0.20624770160433045</v>
      </c>
      <c r="L304" s="71">
        <v>6.2185435116114522</v>
      </c>
      <c r="M304" s="92">
        <v>0.30967187500000004</v>
      </c>
      <c r="N304" s="71">
        <v>3.594325810185186</v>
      </c>
      <c r="O304" s="92">
        <v>6.1151193382157825</v>
      </c>
      <c r="P304" s="71">
        <v>2.5207935280305964</v>
      </c>
      <c r="Q304" s="71">
        <v>2.3145458264262659</v>
      </c>
      <c r="R304" s="70" t="s">
        <v>1528</v>
      </c>
    </row>
    <row r="305" spans="1:18" x14ac:dyDescent="0.25">
      <c r="A305" s="70" t="s">
        <v>704</v>
      </c>
      <c r="B305" s="70" t="s">
        <v>705</v>
      </c>
      <c r="C305" s="70">
        <v>0</v>
      </c>
      <c r="D305" s="71">
        <v>0.41289583333333335</v>
      </c>
      <c r="E305" s="92">
        <v>0.78761722222222219</v>
      </c>
      <c r="F305" s="92">
        <v>1.0682700000000001</v>
      </c>
      <c r="G305" s="71">
        <v>4.4590934459805422E-2</v>
      </c>
      <c r="H305" s="71">
        <v>44.590934459805425</v>
      </c>
      <c r="I305" s="71">
        <v>3.4922367950394304</v>
      </c>
      <c r="J305" s="71">
        <v>1.431451612903226</v>
      </c>
      <c r="K305" s="71">
        <v>0.11210727143216273</v>
      </c>
      <c r="L305" s="71">
        <v>3.3801295236072675</v>
      </c>
      <c r="M305" s="92">
        <v>0.41289583333333335</v>
      </c>
      <c r="N305" s="71">
        <v>0.66261722222222219</v>
      </c>
      <c r="O305" s="92">
        <v>3.0793409617060972</v>
      </c>
      <c r="P305" s="71">
        <v>2.4167237394838752</v>
      </c>
      <c r="Q305" s="71">
        <v>2.3046164680517123</v>
      </c>
      <c r="R305" s="70" t="s">
        <v>1528</v>
      </c>
    </row>
    <row r="306" spans="1:18" x14ac:dyDescent="0.25">
      <c r="A306" s="70" t="s">
        <v>710</v>
      </c>
      <c r="B306" s="70" t="s">
        <v>711</v>
      </c>
      <c r="C306" s="70">
        <v>1.7999999999999999E-2</v>
      </c>
      <c r="D306" s="71">
        <v>2.9015624999999996E-2</v>
      </c>
      <c r="E306" s="92">
        <v>0.81663284722222218</v>
      </c>
      <c r="F306" s="92">
        <v>1.2989790000000001</v>
      </c>
      <c r="G306" s="71">
        <v>4.4590934459805422E-2</v>
      </c>
      <c r="H306" s="71">
        <v>44.590934459805425</v>
      </c>
      <c r="I306" s="71">
        <v>4.2464379415162128</v>
      </c>
      <c r="J306" s="71">
        <v>1.431451612903226</v>
      </c>
      <c r="K306" s="71">
        <v>0.13631852559528893</v>
      </c>
      <c r="L306" s="71">
        <v>4.1101194159209236</v>
      </c>
      <c r="M306" s="92">
        <v>1.7999999999999999E-2</v>
      </c>
      <c r="N306" s="71">
        <v>0.68061722222222221</v>
      </c>
      <c r="O306" s="92">
        <v>4.228437941516213</v>
      </c>
      <c r="P306" s="71">
        <v>3.5478207192939908</v>
      </c>
      <c r="Q306" s="71">
        <v>3.411502193698702</v>
      </c>
      <c r="R306" s="70" t="s">
        <v>1528</v>
      </c>
    </row>
    <row r="307" spans="1:18" x14ac:dyDescent="0.25">
      <c r="A307" s="70" t="s">
        <v>692</v>
      </c>
      <c r="B307" s="70" t="s">
        <v>693</v>
      </c>
      <c r="C307" s="70">
        <v>0</v>
      </c>
      <c r="D307" s="71">
        <v>0.15537326388888892</v>
      </c>
      <c r="E307" s="92">
        <v>0.51283854166666665</v>
      </c>
      <c r="F307" s="92">
        <v>2.6851600000000002</v>
      </c>
      <c r="G307" s="71">
        <v>4.4590934459805422E-2</v>
      </c>
      <c r="H307" s="71">
        <v>44.590934459805425</v>
      </c>
      <c r="I307" s="71">
        <v>8.7779442955133788</v>
      </c>
      <c r="J307" s="71">
        <v>1.431451612903226</v>
      </c>
      <c r="K307" s="71">
        <v>0.28178827539740525</v>
      </c>
      <c r="L307" s="71">
        <v>8.4961560201159738</v>
      </c>
      <c r="M307" s="92">
        <v>0.15537326388888892</v>
      </c>
      <c r="N307" s="71">
        <v>0.51283854166666665</v>
      </c>
      <c r="O307" s="92">
        <v>8.6225710316244903</v>
      </c>
      <c r="P307" s="71">
        <v>8.1097324899578229</v>
      </c>
      <c r="Q307" s="71">
        <v>7.8279442145604179</v>
      </c>
      <c r="R307" s="70" t="s">
        <v>1528</v>
      </c>
    </row>
    <row r="308" spans="1:18" x14ac:dyDescent="0.25">
      <c r="A308" s="70" t="s">
        <v>749</v>
      </c>
      <c r="B308" s="70" t="s">
        <v>750</v>
      </c>
      <c r="C308" s="70">
        <v>6.3E-2</v>
      </c>
      <c r="D308" s="71">
        <v>0.31074652777777784</v>
      </c>
      <c r="E308" s="92">
        <v>5.492742476851852</v>
      </c>
      <c r="F308" s="92">
        <v>1.9653339999999999</v>
      </c>
      <c r="G308" s="71">
        <v>4.4590934459805422E-2</v>
      </c>
      <c r="H308" s="71">
        <v>44.590934459805425</v>
      </c>
      <c r="I308" s="71">
        <v>6.4247912132157827</v>
      </c>
      <c r="J308" s="71">
        <v>1.431451612903226</v>
      </c>
      <c r="K308" s="71">
        <v>0.20624770160433045</v>
      </c>
      <c r="L308" s="71">
        <v>6.2185435116114522</v>
      </c>
      <c r="M308" s="92">
        <v>6.3E-2</v>
      </c>
      <c r="N308" s="71">
        <v>3.6573258101851862</v>
      </c>
      <c r="O308" s="92">
        <v>6.361791213215783</v>
      </c>
      <c r="P308" s="71">
        <v>2.7044654030305968</v>
      </c>
      <c r="Q308" s="71">
        <v>2.4982177014262663</v>
      </c>
      <c r="R308" s="70" t="s">
        <v>1528</v>
      </c>
    </row>
    <row r="309" spans="1:18" x14ac:dyDescent="0.25">
      <c r="A309" s="70" t="s">
        <v>771</v>
      </c>
      <c r="B309" s="70" t="s">
        <v>772</v>
      </c>
      <c r="C309" s="70">
        <v>0</v>
      </c>
      <c r="D309" s="71">
        <v>0.33521643518518524</v>
      </c>
      <c r="E309" s="92">
        <v>5.8279589120370376</v>
      </c>
      <c r="F309" s="92">
        <v>1.9653339999999999</v>
      </c>
      <c r="G309" s="71">
        <v>4.4590934459805422E-2</v>
      </c>
      <c r="H309" s="71">
        <v>44.590934459805425</v>
      </c>
      <c r="I309" s="71">
        <v>6.4247912132157827</v>
      </c>
      <c r="J309" s="71">
        <v>1.431451612903226</v>
      </c>
      <c r="K309" s="71">
        <v>0.20624770160433045</v>
      </c>
      <c r="L309" s="71">
        <v>6.2185435116114522</v>
      </c>
      <c r="M309" s="92">
        <v>0.33521643518518524</v>
      </c>
      <c r="N309" s="71">
        <v>3.9925422453703714</v>
      </c>
      <c r="O309" s="92">
        <v>6.0895747780305971</v>
      </c>
      <c r="P309" s="71">
        <v>2.0970325326602257</v>
      </c>
      <c r="Q309" s="71">
        <v>1.8907848310558952</v>
      </c>
      <c r="R309" s="70" t="s">
        <v>1528</v>
      </c>
    </row>
    <row r="310" spans="1:18" x14ac:dyDescent="0.25">
      <c r="A310" s="70" t="s">
        <v>713</v>
      </c>
      <c r="B310" s="70" t="s">
        <v>714</v>
      </c>
      <c r="C310" s="70">
        <v>0</v>
      </c>
      <c r="D310" s="71">
        <v>0.5</v>
      </c>
      <c r="E310" s="92">
        <v>1.3166328472222222</v>
      </c>
      <c r="F310" s="92">
        <v>1.29898</v>
      </c>
      <c r="G310" s="71">
        <v>4.4590934459805422E-2</v>
      </c>
      <c r="H310" s="71">
        <v>44.590934459805425</v>
      </c>
      <c r="I310" s="71">
        <v>4.2464412105744049</v>
      </c>
      <c r="J310" s="71">
        <v>1.431451612903226</v>
      </c>
      <c r="K310" s="71">
        <v>0.13631863053811372</v>
      </c>
      <c r="L310" s="71">
        <v>4.1101225800362915</v>
      </c>
      <c r="M310" s="92">
        <v>0.5</v>
      </c>
      <c r="N310" s="71">
        <v>1.1806172222222222</v>
      </c>
      <c r="O310" s="92">
        <v>3.7464412105744049</v>
      </c>
      <c r="P310" s="71">
        <v>2.5658239883521827</v>
      </c>
      <c r="Q310" s="71">
        <v>2.4295053578140688</v>
      </c>
      <c r="R310" s="70" t="s">
        <v>1528</v>
      </c>
    </row>
    <row r="311" spans="1:18" x14ac:dyDescent="0.25">
      <c r="A311" s="70" t="s">
        <v>716</v>
      </c>
      <c r="B311" s="70" t="s">
        <v>717</v>
      </c>
      <c r="C311" s="70">
        <v>0</v>
      </c>
      <c r="D311" s="71">
        <v>3.0427390046296297</v>
      </c>
      <c r="E311" s="92">
        <v>4.3593718518518516</v>
      </c>
      <c r="F311" s="92">
        <v>1.29898</v>
      </c>
      <c r="G311" s="71">
        <v>4.4590934459805422E-2</v>
      </c>
      <c r="H311" s="71">
        <v>44.590934459805425</v>
      </c>
      <c r="I311" s="71">
        <v>4.2464412105744049</v>
      </c>
      <c r="J311" s="71">
        <v>1.431451612903226</v>
      </c>
      <c r="K311" s="71">
        <v>0.13631863053811372</v>
      </c>
      <c r="L311" s="71">
        <v>4.1101225800362915</v>
      </c>
      <c r="M311" s="92">
        <v>0.1</v>
      </c>
      <c r="N311" s="71">
        <v>1.2806172222222223</v>
      </c>
      <c r="O311" s="92">
        <v>4.1464412105744053</v>
      </c>
      <c r="P311" s="71">
        <v>2.865823988352183</v>
      </c>
      <c r="Q311" s="71">
        <v>2.7295053578140691</v>
      </c>
      <c r="R311" s="70" t="s">
        <v>1528</v>
      </c>
    </row>
    <row r="312" spans="1:18" x14ac:dyDescent="0.25">
      <c r="A312" s="70" t="s">
        <v>694</v>
      </c>
      <c r="B312" s="70" t="s">
        <v>695</v>
      </c>
      <c r="C312" s="70">
        <v>0</v>
      </c>
      <c r="D312" s="71">
        <v>7.5225694444444437E-3</v>
      </c>
      <c r="E312" s="92">
        <v>0.52036111111111105</v>
      </c>
      <c r="F312" s="92">
        <v>2.6851600000000002</v>
      </c>
      <c r="G312" s="71">
        <v>4.4590934459805422E-2</v>
      </c>
      <c r="H312" s="71">
        <v>44.590934459805425</v>
      </c>
      <c r="I312" s="71">
        <v>8.7779442955133788</v>
      </c>
      <c r="J312" s="71">
        <v>1.431451612903226</v>
      </c>
      <c r="K312" s="71">
        <v>0.28178827539740525</v>
      </c>
      <c r="L312" s="71">
        <v>8.4961560201159738</v>
      </c>
      <c r="M312" s="92">
        <v>7.5225694444444437E-3</v>
      </c>
      <c r="N312" s="71">
        <v>0.52036111111111105</v>
      </c>
      <c r="O312" s="92">
        <v>8.7704217260689337</v>
      </c>
      <c r="P312" s="71">
        <v>8.2500606149578228</v>
      </c>
      <c r="Q312" s="71">
        <v>7.9682723395604178</v>
      </c>
      <c r="R312" s="70" t="s">
        <v>1528</v>
      </c>
    </row>
    <row r="313" spans="1:18" x14ac:dyDescent="0.25">
      <c r="A313" s="70" t="s">
        <v>773</v>
      </c>
      <c r="B313" s="70" t="s">
        <v>774</v>
      </c>
      <c r="C313" s="70">
        <v>0</v>
      </c>
      <c r="D313" s="71">
        <v>0.61611979166666675</v>
      </c>
      <c r="E313" s="92">
        <v>6.4440787037037044</v>
      </c>
      <c r="F313" s="92">
        <v>1.9653339999999999</v>
      </c>
      <c r="G313" s="71">
        <v>4.4590934459805422E-2</v>
      </c>
      <c r="H313" s="71">
        <v>44.590934459805425</v>
      </c>
      <c r="I313" s="71">
        <v>6.4247912132157827</v>
      </c>
      <c r="J313" s="71">
        <v>1.431451612903226</v>
      </c>
      <c r="K313" s="71">
        <v>0.20624770160433045</v>
      </c>
      <c r="L313" s="71">
        <v>6.2185435116114522</v>
      </c>
      <c r="M313" s="92">
        <v>0.61611979166666675</v>
      </c>
      <c r="N313" s="71">
        <v>4.6086620370370381</v>
      </c>
      <c r="O313" s="92">
        <v>5.808671421549116</v>
      </c>
      <c r="P313" s="71">
        <v>1.2000093845120778</v>
      </c>
      <c r="Q313" s="71">
        <v>0.99376168290774736</v>
      </c>
      <c r="R313" s="70" t="s">
        <v>1528</v>
      </c>
    </row>
    <row r="314" spans="1:18" x14ac:dyDescent="0.25">
      <c r="A314" s="70" t="s">
        <v>777</v>
      </c>
      <c r="B314" s="70" t="s">
        <v>778</v>
      </c>
      <c r="C314" s="70">
        <v>0</v>
      </c>
      <c r="D314" s="71">
        <v>0.30644791666666671</v>
      </c>
      <c r="E314" s="92">
        <v>6.7505266203703709</v>
      </c>
      <c r="F314" s="92">
        <v>1.9653339999999999</v>
      </c>
      <c r="G314" s="71">
        <v>4.4590934459805422E-2</v>
      </c>
      <c r="H314" s="71">
        <v>44.590934459805425</v>
      </c>
      <c r="I314" s="71">
        <v>6.4247912132157827</v>
      </c>
      <c r="J314" s="71">
        <v>1.431451612903226</v>
      </c>
      <c r="K314" s="71">
        <v>0.20624770160433045</v>
      </c>
      <c r="L314" s="71">
        <v>6.2185435116114522</v>
      </c>
      <c r="M314" s="92">
        <v>0.30644791666666671</v>
      </c>
      <c r="N314" s="71">
        <v>4.9151099537037046</v>
      </c>
      <c r="O314" s="92">
        <v>6.1183432965491162</v>
      </c>
      <c r="P314" s="71">
        <v>1.2032333428454116</v>
      </c>
      <c r="Q314" s="71">
        <v>0.99698564124108113</v>
      </c>
      <c r="R314" s="70" t="s">
        <v>1528</v>
      </c>
    </row>
    <row r="315" spans="1:18" x14ac:dyDescent="0.25">
      <c r="A315" s="70" t="s">
        <v>779</v>
      </c>
      <c r="B315" s="70" t="s">
        <v>780</v>
      </c>
      <c r="C315" s="70">
        <v>0.08</v>
      </c>
      <c r="D315" s="71">
        <v>0.80967187500000004</v>
      </c>
      <c r="E315" s="92">
        <v>7.5601984953703711</v>
      </c>
      <c r="F315" s="92">
        <v>1.9653339999999999</v>
      </c>
      <c r="G315" s="71">
        <v>4.4590934459805422E-2</v>
      </c>
      <c r="H315" s="71">
        <v>44.590934459805425</v>
      </c>
      <c r="I315" s="71">
        <v>6.4247912132157827</v>
      </c>
      <c r="J315" s="71">
        <v>1.431451612903226</v>
      </c>
      <c r="K315" s="71">
        <v>0.20624770160433045</v>
      </c>
      <c r="L315" s="71">
        <v>6.2185435116114522</v>
      </c>
      <c r="M315" s="92">
        <v>0.08</v>
      </c>
      <c r="N315" s="71">
        <v>4.9951099537037047</v>
      </c>
      <c r="O315" s="92">
        <v>6.3447912132157827</v>
      </c>
      <c r="P315" s="71">
        <v>1.349681259512078</v>
      </c>
      <c r="Q315" s="71">
        <v>1.1434335579077475</v>
      </c>
      <c r="R315" s="70" t="s">
        <v>1528</v>
      </c>
    </row>
    <row r="316" spans="1:18" x14ac:dyDescent="0.25">
      <c r="A316" s="70" t="s">
        <v>826</v>
      </c>
      <c r="B316" s="70" t="s">
        <v>827</v>
      </c>
      <c r="C316" s="70">
        <v>0</v>
      </c>
      <c r="D316" s="71">
        <v>1.009671875</v>
      </c>
      <c r="E316" s="92">
        <v>6.1164681712962956</v>
      </c>
      <c r="F316" s="92">
        <v>0.68102399999999996</v>
      </c>
      <c r="G316" s="71">
        <v>4.4590934459805422E-2</v>
      </c>
      <c r="H316" s="71">
        <v>44.590934459805425</v>
      </c>
      <c r="I316" s="71">
        <v>2.2263070863217473</v>
      </c>
      <c r="J316" s="71">
        <v>1.431451612903226</v>
      </c>
      <c r="K316" s="71">
        <v>7.1468582305800207E-2</v>
      </c>
      <c r="L316" s="71">
        <v>2.154838504015947</v>
      </c>
      <c r="M316" s="92">
        <v>0.05</v>
      </c>
      <c r="N316" s="71">
        <v>1.9920081018518523</v>
      </c>
      <c r="O316" s="92">
        <v>2.1763070863217475</v>
      </c>
      <c r="P316" s="71">
        <v>0.18429898446989523</v>
      </c>
      <c r="Q316" s="71">
        <v>0.11283040216409503</v>
      </c>
      <c r="R316" s="70" t="s">
        <v>1528</v>
      </c>
    </row>
    <row r="317" spans="1:18" x14ac:dyDescent="0.25">
      <c r="A317" s="70" t="s">
        <v>932</v>
      </c>
      <c r="B317" s="70" t="s">
        <v>933</v>
      </c>
      <c r="C317" s="70">
        <v>0</v>
      </c>
      <c r="D317" s="71">
        <v>2.5550347222222217E-2</v>
      </c>
      <c r="E317" s="92">
        <v>2.3668090277777778</v>
      </c>
      <c r="F317" s="92">
        <v>1.98</v>
      </c>
      <c r="G317" s="71">
        <v>4.4590934459805422E-2</v>
      </c>
      <c r="H317" s="71">
        <v>44.590934459805425</v>
      </c>
      <c r="I317" s="71">
        <v>6.4727352206633828</v>
      </c>
      <c r="J317" s="71">
        <v>1.431451612903226</v>
      </c>
      <c r="K317" s="71">
        <v>0.2077867930726148</v>
      </c>
      <c r="L317" s="71">
        <v>6.2649484275907676</v>
      </c>
      <c r="M317" s="92">
        <v>2.5550347222222217E-2</v>
      </c>
      <c r="N317" s="71">
        <v>2.0663906249999999</v>
      </c>
      <c r="O317" s="92">
        <v>6.4471848734411603</v>
      </c>
      <c r="P317" s="71">
        <v>4.3807942484411608</v>
      </c>
      <c r="Q317" s="71">
        <v>4.1730074553685457</v>
      </c>
      <c r="R317" s="70" t="s">
        <v>1528</v>
      </c>
    </row>
    <row r="318" spans="1:18" x14ac:dyDescent="0.25">
      <c r="A318" s="70" t="s">
        <v>751</v>
      </c>
      <c r="B318" s="70" t="s">
        <v>752</v>
      </c>
      <c r="C318" s="70">
        <v>0</v>
      </c>
      <c r="D318" s="71">
        <v>0.21825</v>
      </c>
      <c r="E318" s="92">
        <v>7.7784484953703714</v>
      </c>
      <c r="F318" s="92">
        <v>1.9653339999999999</v>
      </c>
      <c r="G318" s="71">
        <v>4.4590934459805422E-2</v>
      </c>
      <c r="H318" s="71">
        <v>44.590934459805425</v>
      </c>
      <c r="I318" s="71">
        <v>6.4247912132157827</v>
      </c>
      <c r="J318" s="71">
        <v>1.431451612903226</v>
      </c>
      <c r="K318" s="71">
        <v>0.20624770160433045</v>
      </c>
      <c r="L318" s="71">
        <v>6.2185435116114522</v>
      </c>
      <c r="M318" s="92">
        <v>0.21825</v>
      </c>
      <c r="N318" s="71">
        <v>5.213359953703705</v>
      </c>
      <c r="O318" s="92">
        <v>6.2065412132157824</v>
      </c>
      <c r="P318" s="71">
        <v>0.99318125951207747</v>
      </c>
      <c r="Q318" s="71">
        <v>0.78693355790774699</v>
      </c>
      <c r="R318" s="70" t="s">
        <v>1528</v>
      </c>
    </row>
    <row r="319" spans="1:18" x14ac:dyDescent="0.25">
      <c r="A319" s="70" t="s">
        <v>719</v>
      </c>
      <c r="B319" s="70" t="s">
        <v>720</v>
      </c>
      <c r="C319" s="70">
        <v>0</v>
      </c>
      <c r="D319" s="71">
        <v>0.18475</v>
      </c>
      <c r="E319" s="92">
        <v>0.18475</v>
      </c>
      <c r="F319" s="92">
        <v>0.47948600000000002</v>
      </c>
      <c r="G319" s="71">
        <v>4.4590934459805422E-2</v>
      </c>
      <c r="H319" s="71">
        <v>44.590934459805425</v>
      </c>
      <c r="I319" s="71">
        <v>1.5674676363712137</v>
      </c>
      <c r="J319" s="71">
        <v>1.431451612903226</v>
      </c>
      <c r="K319" s="71">
        <v>5.031861528445241E-2</v>
      </c>
      <c r="L319" s="71">
        <v>1.5171490210867613</v>
      </c>
      <c r="M319" s="92">
        <v>0.18475</v>
      </c>
      <c r="N319" s="71">
        <v>0.18475</v>
      </c>
      <c r="O319" s="92">
        <v>1.3827176363712137</v>
      </c>
      <c r="P319" s="71">
        <v>1.1979676363712137</v>
      </c>
      <c r="Q319" s="71">
        <v>1.1476490210867614</v>
      </c>
      <c r="R319" s="70" t="s">
        <v>1528</v>
      </c>
    </row>
    <row r="320" spans="1:18" x14ac:dyDescent="0.25">
      <c r="A320" s="70" t="s">
        <v>679</v>
      </c>
      <c r="B320" s="70" t="s">
        <v>680</v>
      </c>
      <c r="C320" s="70">
        <v>4.2000000000000003E-2</v>
      </c>
      <c r="D320" s="71">
        <v>8.6805555555555542E-3</v>
      </c>
      <c r="E320" s="92">
        <v>8.6805555555555542E-3</v>
      </c>
      <c r="F320" s="92">
        <v>0.67433299999999996</v>
      </c>
      <c r="G320" s="71">
        <v>4.4590934459805422E-2</v>
      </c>
      <c r="H320" s="71">
        <v>44.590934459805425</v>
      </c>
      <c r="I320" s="71">
        <v>2.2044338179573741</v>
      </c>
      <c r="J320" s="71">
        <v>1.431451612903226</v>
      </c>
      <c r="K320" s="71">
        <v>7.0766409865169466E-2</v>
      </c>
      <c r="L320" s="71">
        <v>2.1336674080922045</v>
      </c>
      <c r="M320" s="92">
        <v>8.6805555555555542E-3</v>
      </c>
      <c r="N320" s="71">
        <v>8.6805555555555542E-3</v>
      </c>
      <c r="O320" s="92">
        <v>2.1957532624018188</v>
      </c>
      <c r="P320" s="71">
        <v>2.1870727068462634</v>
      </c>
      <c r="Q320" s="71">
        <v>2.1163062969810937</v>
      </c>
      <c r="R320" s="70" t="s">
        <v>1592</v>
      </c>
    </row>
    <row r="321" spans="1:18" x14ac:dyDescent="0.25">
      <c r="A321" s="70" t="s">
        <v>781</v>
      </c>
      <c r="B321" s="70" t="s">
        <v>782</v>
      </c>
      <c r="C321" s="70">
        <v>0.14699999999999999</v>
      </c>
      <c r="D321" s="71">
        <v>1.1821180555555555E-2</v>
      </c>
      <c r="E321" s="92">
        <v>7.7902696759259271</v>
      </c>
      <c r="F321" s="92">
        <v>1.9653339999999999</v>
      </c>
      <c r="G321" s="71">
        <v>4.4590934459805422E-2</v>
      </c>
      <c r="H321" s="71">
        <v>44.590934459805425</v>
      </c>
      <c r="I321" s="71">
        <v>6.4247912132157827</v>
      </c>
      <c r="J321" s="71">
        <v>1.431451612903226</v>
      </c>
      <c r="K321" s="71">
        <v>0.20624770160433045</v>
      </c>
      <c r="L321" s="71">
        <v>6.2185435116114522</v>
      </c>
      <c r="M321" s="92">
        <v>1.1821180555555555E-2</v>
      </c>
      <c r="N321" s="71">
        <v>5.2251811342592607</v>
      </c>
      <c r="O321" s="92">
        <v>6.412970032660227</v>
      </c>
      <c r="P321" s="71">
        <v>1.1877888984009664</v>
      </c>
      <c r="Q321" s="71">
        <v>0.98154119679663587</v>
      </c>
      <c r="R321" s="70" t="s">
        <v>1528</v>
      </c>
    </row>
    <row r="322" spans="1:18" x14ac:dyDescent="0.25">
      <c r="A322" s="70" t="s">
        <v>722</v>
      </c>
      <c r="B322" s="70" t="s">
        <v>723</v>
      </c>
      <c r="C322" s="70">
        <v>0</v>
      </c>
      <c r="D322" s="71">
        <v>3.0272569444444439E-2</v>
      </c>
      <c r="E322" s="92">
        <v>3.0272569444444439E-2</v>
      </c>
      <c r="F322" s="92">
        <v>0.35243000000000002</v>
      </c>
      <c r="G322" s="71">
        <v>4.4590934459805422E-2</v>
      </c>
      <c r="H322" s="71">
        <v>44.590934459805425</v>
      </c>
      <c r="I322" s="71">
        <v>1.1521141786961597</v>
      </c>
      <c r="J322" s="71">
        <v>1.431451612903226</v>
      </c>
      <c r="K322" s="71">
        <v>3.6984999738677596E-2</v>
      </c>
      <c r="L322" s="71">
        <v>1.1151291789574822</v>
      </c>
      <c r="M322" s="92">
        <v>3.0272569444444439E-2</v>
      </c>
      <c r="N322" s="71">
        <v>3.0272569444444439E-2</v>
      </c>
      <c r="O322" s="92">
        <v>1.1218416092517154</v>
      </c>
      <c r="P322" s="71">
        <v>1.091569039807271</v>
      </c>
      <c r="Q322" s="71">
        <v>1.0545840400685935</v>
      </c>
      <c r="R322" s="70" t="s">
        <v>1528</v>
      </c>
    </row>
    <row r="323" spans="1:18" x14ac:dyDescent="0.25">
      <c r="A323" s="70" t="s">
        <v>894</v>
      </c>
      <c r="B323" s="70" t="s">
        <v>895</v>
      </c>
      <c r="C323" s="70">
        <v>0</v>
      </c>
      <c r="D323" s="71">
        <v>3.7795138888888887E-3</v>
      </c>
      <c r="E323" s="92">
        <v>0.2231232638888889</v>
      </c>
      <c r="F323" s="92">
        <v>0.87807999999999997</v>
      </c>
      <c r="G323" s="71">
        <v>4.4590934459805422E-2</v>
      </c>
      <c r="H323" s="71">
        <v>44.590934459805425</v>
      </c>
      <c r="I323" s="71">
        <v>2.8704946174545976</v>
      </c>
      <c r="J323" s="71">
        <v>1.431451612903226</v>
      </c>
      <c r="K323" s="71">
        <v>9.2148195586465448E-2</v>
      </c>
      <c r="L323" s="71">
        <v>2.778346421868132</v>
      </c>
      <c r="M323" s="92">
        <v>3.7795138888888887E-3</v>
      </c>
      <c r="N323" s="71">
        <v>0.2231232638888889</v>
      </c>
      <c r="O323" s="92">
        <v>2.8667151035657086</v>
      </c>
      <c r="P323" s="71">
        <v>2.6435918396768199</v>
      </c>
      <c r="Q323" s="71">
        <v>2.5514436440903543</v>
      </c>
      <c r="R323" s="70" t="s">
        <v>1528</v>
      </c>
    </row>
    <row r="324" spans="1:18" x14ac:dyDescent="0.25">
      <c r="A324" s="70" t="s">
        <v>836</v>
      </c>
      <c r="B324" s="70" t="s">
        <v>837</v>
      </c>
      <c r="C324" s="70">
        <v>0</v>
      </c>
      <c r="D324" s="71">
        <v>7.0449652777777774E-2</v>
      </c>
      <c r="E324" s="92">
        <v>7.0449652777777774E-2</v>
      </c>
      <c r="F324" s="92">
        <v>0.33938000000000001</v>
      </c>
      <c r="G324" s="71">
        <v>4.4590934459805422E-2</v>
      </c>
      <c r="H324" s="71">
        <v>44.590934459805425</v>
      </c>
      <c r="I324" s="71">
        <v>1.1094529692872419</v>
      </c>
      <c r="J324" s="71">
        <v>1.431451612903226</v>
      </c>
      <c r="K324" s="71">
        <v>3.561549587524445E-2</v>
      </c>
      <c r="L324" s="71">
        <v>1.0738374734119975</v>
      </c>
      <c r="M324" s="92">
        <v>7.0449652777777774E-2</v>
      </c>
      <c r="N324" s="71">
        <v>7.0449652777777774E-2</v>
      </c>
      <c r="O324" s="92">
        <v>1.0390033165094641</v>
      </c>
      <c r="P324" s="71">
        <v>0.96855366373168628</v>
      </c>
      <c r="Q324" s="71">
        <v>0.93293816785644179</v>
      </c>
      <c r="R324" s="70" t="s">
        <v>1528</v>
      </c>
    </row>
    <row r="325" spans="1:18" x14ac:dyDescent="0.25">
      <c r="A325" s="70" t="s">
        <v>61</v>
      </c>
      <c r="B325" s="70" t="s">
        <v>685</v>
      </c>
      <c r="C325" s="70">
        <v>0.13</v>
      </c>
      <c r="D325" s="71">
        <v>1.6119791666666668E-2</v>
      </c>
      <c r="E325" s="92">
        <v>7.5225694444444435E-2</v>
      </c>
      <c r="F325" s="92">
        <v>1.0007200000000001</v>
      </c>
      <c r="G325" s="71">
        <v>4.4590934459805422E-2</v>
      </c>
      <c r="H325" s="71">
        <v>44.590934459805425</v>
      </c>
      <c r="I325" s="71">
        <v>3.2714119141526568</v>
      </c>
      <c r="J325" s="71">
        <v>1.431451612903226</v>
      </c>
      <c r="K325" s="71">
        <v>0.10501838361799347</v>
      </c>
      <c r="L325" s="71">
        <v>3.1663935305346631</v>
      </c>
      <c r="M325" s="92">
        <v>1.6119791666666668E-2</v>
      </c>
      <c r="N325" s="71">
        <v>7.5225694444444435E-2</v>
      </c>
      <c r="O325" s="92">
        <v>3.2552921224859901</v>
      </c>
      <c r="P325" s="71">
        <v>3.1800664280415458</v>
      </c>
      <c r="Q325" s="71">
        <v>3.0750480444235522</v>
      </c>
      <c r="R325" s="70" t="s">
        <v>1592</v>
      </c>
    </row>
    <row r="326" spans="1:18" x14ac:dyDescent="0.25">
      <c r="A326" s="70" t="s">
        <v>61</v>
      </c>
      <c r="B326" s="70" t="s">
        <v>697</v>
      </c>
      <c r="C326" s="70">
        <v>0.13</v>
      </c>
      <c r="D326" s="71">
        <v>1.6119791666666668E-2</v>
      </c>
      <c r="E326" s="92">
        <v>0.20086979166666666</v>
      </c>
      <c r="F326" s="92">
        <v>0.868506</v>
      </c>
      <c r="G326" s="71">
        <v>4.4590934459805422E-2</v>
      </c>
      <c r="H326" s="71">
        <v>44.590934459805425</v>
      </c>
      <c r="I326" s="71">
        <v>2.8391966543219556</v>
      </c>
      <c r="J326" s="71">
        <v>1.431451612903226</v>
      </c>
      <c r="K326" s="71">
        <v>9.1143472981981999E-2</v>
      </c>
      <c r="L326" s="71">
        <v>2.7480531813399738</v>
      </c>
      <c r="M326" s="92">
        <v>1.6119791666666668E-2</v>
      </c>
      <c r="N326" s="71">
        <v>0.20086979166666666</v>
      </c>
      <c r="O326" s="92">
        <v>2.8230768626552889</v>
      </c>
      <c r="P326" s="71">
        <v>2.622207070988622</v>
      </c>
      <c r="Q326" s="71">
        <v>2.5310635980066403</v>
      </c>
      <c r="R326" s="70" t="s">
        <v>1528</v>
      </c>
    </row>
    <row r="327" spans="1:18" x14ac:dyDescent="0.25">
      <c r="A327" s="70" t="s">
        <v>582</v>
      </c>
      <c r="B327" s="70" t="s">
        <v>396</v>
      </c>
      <c r="C327" s="70">
        <v>0</v>
      </c>
      <c r="D327" s="71">
        <v>8.9944444444444438E-2</v>
      </c>
      <c r="E327" s="92">
        <v>17.57323784722222</v>
      </c>
      <c r="F327" s="71">
        <v>4.8625939999999996</v>
      </c>
      <c r="G327" s="71">
        <v>4.4590934459805422E-2</v>
      </c>
      <c r="H327" s="71">
        <v>44.590934459805425</v>
      </c>
      <c r="I327" s="71">
        <v>15.896102751306282</v>
      </c>
      <c r="J327" s="71">
        <v>1.431451612903226</v>
      </c>
      <c r="K327" s="71">
        <v>0.51029435013845359</v>
      </c>
      <c r="L327" s="71">
        <v>15.385808401167829</v>
      </c>
      <c r="M327" s="92">
        <v>8.9944444444444438E-2</v>
      </c>
      <c r="N327" s="71">
        <v>7.8315115740740744</v>
      </c>
      <c r="O327" s="92">
        <v>15.806158306861837</v>
      </c>
      <c r="P327" s="71">
        <v>7.9746467327877628</v>
      </c>
      <c r="Q327" s="71">
        <v>7.4643523826493094</v>
      </c>
      <c r="R327" s="70" t="s">
        <v>1528</v>
      </c>
    </row>
    <row r="328" spans="1:18" x14ac:dyDescent="0.25">
      <c r="A328" s="70" t="s">
        <v>61</v>
      </c>
      <c r="B328" s="70" t="s">
        <v>688</v>
      </c>
      <c r="C328" s="70">
        <v>0.13</v>
      </c>
      <c r="D328" s="71">
        <v>1.6119791666666668E-2</v>
      </c>
      <c r="E328" s="92">
        <v>9.1345486111111096E-2</v>
      </c>
      <c r="F328" s="92">
        <v>1.0007200000000001</v>
      </c>
      <c r="G328" s="71">
        <v>4.4590934459805422E-2</v>
      </c>
      <c r="H328" s="71">
        <v>44.590934459805425</v>
      </c>
      <c r="I328" s="71">
        <v>3.2714119141526568</v>
      </c>
      <c r="J328" s="71">
        <v>1.431451612903226</v>
      </c>
      <c r="K328" s="71">
        <v>0.10501838361799347</v>
      </c>
      <c r="L328" s="71">
        <v>3.1663935305346631</v>
      </c>
      <c r="M328" s="92">
        <v>1.6119791666666668E-2</v>
      </c>
      <c r="N328" s="71">
        <v>9.1345486111111096E-2</v>
      </c>
      <c r="O328" s="92">
        <v>3.2552921224859901</v>
      </c>
      <c r="P328" s="71">
        <v>3.1639466363748792</v>
      </c>
      <c r="Q328" s="71">
        <v>3.0589282527568855</v>
      </c>
      <c r="R328" s="70" t="s">
        <v>1528</v>
      </c>
    </row>
    <row r="329" spans="1:18" x14ac:dyDescent="0.25">
      <c r="A329" s="70" t="s">
        <v>61</v>
      </c>
      <c r="B329" s="70" t="s">
        <v>700</v>
      </c>
      <c r="C329" s="70">
        <v>0.13</v>
      </c>
      <c r="D329" s="71">
        <v>1.6612013888888891E-2</v>
      </c>
      <c r="E329" s="92">
        <v>0.21748180555555555</v>
      </c>
      <c r="F329" s="92">
        <v>0.868506</v>
      </c>
      <c r="G329" s="71">
        <v>4.4590934459805422E-2</v>
      </c>
      <c r="H329" s="71">
        <v>44.590934459805425</v>
      </c>
      <c r="I329" s="71">
        <v>2.8391966543219556</v>
      </c>
      <c r="J329" s="71">
        <v>1.431451612903226</v>
      </c>
      <c r="K329" s="71">
        <v>9.1143472981981999E-2</v>
      </c>
      <c r="L329" s="71">
        <v>2.7480531813399738</v>
      </c>
      <c r="M329" s="92">
        <v>1.6612013888888891E-2</v>
      </c>
      <c r="N329" s="71">
        <v>0.21748180555555555</v>
      </c>
      <c r="O329" s="92">
        <v>2.8225846404330666</v>
      </c>
      <c r="P329" s="71">
        <v>2.6051028348775112</v>
      </c>
      <c r="Q329" s="71">
        <v>2.5139593618955294</v>
      </c>
      <c r="R329" s="70" t="s">
        <v>1528</v>
      </c>
    </row>
    <row r="330" spans="1:18" x14ac:dyDescent="0.25">
      <c r="A330" s="70" t="s">
        <v>61</v>
      </c>
      <c r="B330" s="70" t="s">
        <v>690</v>
      </c>
      <c r="C330" s="70">
        <v>0.13</v>
      </c>
      <c r="D330" s="71">
        <v>1.6119791666666668E-2</v>
      </c>
      <c r="E330" s="92">
        <v>0.10746527777777776</v>
      </c>
      <c r="F330" s="92">
        <v>1.0007200000000001</v>
      </c>
      <c r="G330" s="71">
        <v>4.4590934459805422E-2</v>
      </c>
      <c r="H330" s="71">
        <v>44.590934459805425</v>
      </c>
      <c r="I330" s="71">
        <v>3.2714119141526568</v>
      </c>
      <c r="J330" s="71">
        <v>1.431451612903226</v>
      </c>
      <c r="K330" s="71">
        <v>0.10501838361799347</v>
      </c>
      <c r="L330" s="71">
        <v>3.1663935305346631</v>
      </c>
      <c r="M330" s="92">
        <v>1.6119791666666668E-2</v>
      </c>
      <c r="N330" s="71">
        <v>0.10746527777777776</v>
      </c>
      <c r="O330" s="92">
        <v>3.2552921224859901</v>
      </c>
      <c r="P330" s="71">
        <v>3.1478268447082125</v>
      </c>
      <c r="Q330" s="71">
        <v>3.0428084610902189</v>
      </c>
      <c r="R330" s="70" t="s">
        <v>1528</v>
      </c>
    </row>
    <row r="331" spans="1:18" x14ac:dyDescent="0.25">
      <c r="A331" s="70" t="s">
        <v>61</v>
      </c>
      <c r="B331" s="70" t="s">
        <v>702</v>
      </c>
      <c r="C331" s="70">
        <v>0.13</v>
      </c>
      <c r="D331" s="71">
        <v>1.6119791666666668E-2</v>
      </c>
      <c r="E331" s="92">
        <v>0.23360159722222221</v>
      </c>
      <c r="F331" s="92">
        <v>0.868506</v>
      </c>
      <c r="G331" s="71">
        <v>4.4590934459805422E-2</v>
      </c>
      <c r="H331" s="71">
        <v>44.590934459805425</v>
      </c>
      <c r="I331" s="71">
        <v>2.8391966543219556</v>
      </c>
      <c r="J331" s="71">
        <v>1.431451612903226</v>
      </c>
      <c r="K331" s="71">
        <v>9.1143472981981999E-2</v>
      </c>
      <c r="L331" s="71">
        <v>2.7480531813399738</v>
      </c>
      <c r="M331" s="92">
        <v>1.6119791666666668E-2</v>
      </c>
      <c r="N331" s="71">
        <v>0.23360159722222221</v>
      </c>
      <c r="O331" s="92">
        <v>2.8230768626552889</v>
      </c>
      <c r="P331" s="71">
        <v>2.5894752654330668</v>
      </c>
      <c r="Q331" s="71">
        <v>2.4983317924510846</v>
      </c>
      <c r="R331" s="70" t="s">
        <v>1528</v>
      </c>
    </row>
    <row r="332" spans="1:18" x14ac:dyDescent="0.25">
      <c r="A332" s="70" t="s">
        <v>61</v>
      </c>
      <c r="B332" s="70" t="s">
        <v>62</v>
      </c>
      <c r="C332" s="70">
        <v>0.13</v>
      </c>
      <c r="D332" s="71">
        <v>1.6119791666666668E-2</v>
      </c>
      <c r="E332" s="92">
        <v>0.24972138888888887</v>
      </c>
      <c r="F332" s="92">
        <v>0.868506</v>
      </c>
      <c r="G332" s="71">
        <v>4.4590934459805422E-2</v>
      </c>
      <c r="H332" s="71">
        <v>44.590934459805425</v>
      </c>
      <c r="I332" s="71">
        <v>2.8391966543219556</v>
      </c>
      <c r="J332" s="71">
        <v>1.431451612903226</v>
      </c>
      <c r="K332" s="71">
        <v>9.1143472981981999E-2</v>
      </c>
      <c r="L332" s="71">
        <v>2.7480531813399738</v>
      </c>
      <c r="M332" s="92">
        <v>1.6119791666666668E-2</v>
      </c>
      <c r="N332" s="71">
        <v>0.24972138888888887</v>
      </c>
      <c r="O332" s="92">
        <v>2.8230768626552889</v>
      </c>
      <c r="P332" s="71">
        <v>2.5733554737664002</v>
      </c>
      <c r="Q332" s="71">
        <v>2.4822120007844184</v>
      </c>
      <c r="R332" s="70" t="s">
        <v>1528</v>
      </c>
    </row>
    <row r="333" spans="1:18" ht="51" x14ac:dyDescent="0.25">
      <c r="A333" s="75" t="s">
        <v>2</v>
      </c>
      <c r="B333" s="75" t="s">
        <v>3</v>
      </c>
      <c r="C333" s="75" t="s">
        <v>137</v>
      </c>
      <c r="D333" s="76" t="s">
        <v>34</v>
      </c>
      <c r="E333" s="76" t="s">
        <v>1589</v>
      </c>
      <c r="F333" s="75" t="s">
        <v>1590</v>
      </c>
      <c r="G333" s="77" t="s">
        <v>36</v>
      </c>
      <c r="H333" s="77" t="s">
        <v>37</v>
      </c>
      <c r="I333" s="75" t="s">
        <v>38</v>
      </c>
      <c r="J333" s="77" t="s">
        <v>39</v>
      </c>
      <c r="K333" s="77" t="s">
        <v>40</v>
      </c>
      <c r="L333" s="77" t="s">
        <v>41</v>
      </c>
      <c r="M333" s="78" t="s">
        <v>44</v>
      </c>
      <c r="N333" s="77" t="s">
        <v>138</v>
      </c>
      <c r="O333" s="77" t="s">
        <v>1587</v>
      </c>
      <c r="P333" s="77" t="s">
        <v>46</v>
      </c>
      <c r="Q333" s="77" t="s">
        <v>1591</v>
      </c>
      <c r="R333" s="77" t="s">
        <v>47</v>
      </c>
    </row>
    <row r="334" spans="1:18" x14ac:dyDescent="0.25">
      <c r="A334" s="80" t="s">
        <v>936</v>
      </c>
      <c r="B334" s="80"/>
      <c r="C334" s="80">
        <v>0</v>
      </c>
      <c r="D334" s="88">
        <v>1.0746527777777778E-2</v>
      </c>
      <c r="E334" s="88">
        <v>44.835026041666652</v>
      </c>
      <c r="F334" s="88">
        <v>17.9618</v>
      </c>
      <c r="G334" s="88">
        <v>0.41451056323604712</v>
      </c>
      <c r="H334" s="88">
        <v>414.51056323604712</v>
      </c>
      <c r="I334" s="88">
        <v>545.83519678696439</v>
      </c>
      <c r="J334" s="88">
        <v>126.23225806451613</v>
      </c>
      <c r="K334" s="88">
        <v>166.22497840247104</v>
      </c>
      <c r="L334" s="88">
        <v>379.61021838449335</v>
      </c>
      <c r="M334" s="88">
        <v>1.0746527777777778E-2</v>
      </c>
      <c r="N334" s="88">
        <v>25.354530671296299</v>
      </c>
      <c r="O334" s="88">
        <v>545.82445025918662</v>
      </c>
      <c r="P334" s="88">
        <v>520.46991958789033</v>
      </c>
      <c r="Q334" s="89">
        <v>354.24494118541929</v>
      </c>
      <c r="R334" s="80" t="s">
        <v>1592</v>
      </c>
    </row>
    <row r="335" spans="1:18" x14ac:dyDescent="0.25">
      <c r="A335" s="80" t="s">
        <v>938</v>
      </c>
      <c r="B335" s="80" t="s">
        <v>58</v>
      </c>
      <c r="C335" s="80">
        <v>0</v>
      </c>
      <c r="D335" s="88">
        <v>1.0746527777777778E-2</v>
      </c>
      <c r="E335" s="90">
        <v>44.845772569444428</v>
      </c>
      <c r="F335" s="90">
        <v>17.9618</v>
      </c>
      <c r="G335" s="90">
        <v>0.41451056323604712</v>
      </c>
      <c r="H335" s="90">
        <v>414.51056323604712</v>
      </c>
      <c r="I335" s="90">
        <v>545.83519678696439</v>
      </c>
      <c r="J335" s="90">
        <v>126.23225806451613</v>
      </c>
      <c r="K335" s="90">
        <v>166.22497840247104</v>
      </c>
      <c r="L335" s="90">
        <v>379.61021838449335</v>
      </c>
      <c r="M335" s="90">
        <v>1.0746527777777778E-2</v>
      </c>
      <c r="N335" s="90">
        <v>25.365277199074075</v>
      </c>
      <c r="O335" s="90">
        <v>545.82445025918662</v>
      </c>
      <c r="P335" s="90">
        <v>520.45917306011256</v>
      </c>
      <c r="Q335" s="89">
        <v>354.23419465764152</v>
      </c>
      <c r="R335" s="80" t="s">
        <v>1592</v>
      </c>
    </row>
    <row r="336" spans="1:18" x14ac:dyDescent="0.25">
      <c r="A336" s="80" t="s">
        <v>939</v>
      </c>
      <c r="B336" s="80" t="s">
        <v>58</v>
      </c>
      <c r="C336" s="80">
        <v>1.7999999999999999E-2</v>
      </c>
      <c r="D336" s="88">
        <v>0.28789583333333335</v>
      </c>
      <c r="E336" s="90">
        <v>0.28789583333333335</v>
      </c>
      <c r="F336" s="90">
        <v>1.2240089999999999</v>
      </c>
      <c r="G336" s="90">
        <v>0.41451056323604712</v>
      </c>
      <c r="H336" s="90">
        <v>414.51056323604712</v>
      </c>
      <c r="I336" s="90">
        <v>37.196004486410914</v>
      </c>
      <c r="J336" s="90">
        <v>126.23225806451613</v>
      </c>
      <c r="K336" s="90">
        <v>11.327420948314211</v>
      </c>
      <c r="L336" s="90">
        <v>25.868583538096701</v>
      </c>
      <c r="M336" s="90">
        <v>1.7999999999999999E-2</v>
      </c>
      <c r="N336" s="90">
        <v>1.7999999999999999E-2</v>
      </c>
      <c r="O336" s="90">
        <v>37.178004486410913</v>
      </c>
      <c r="P336" s="90">
        <v>37.160004486410912</v>
      </c>
      <c r="Q336" s="89">
        <v>25.832583538096699</v>
      </c>
      <c r="R336" s="80" t="s">
        <v>1592</v>
      </c>
    </row>
    <row r="337" spans="1:18" x14ac:dyDescent="0.25">
      <c r="A337" s="80" t="s">
        <v>941</v>
      </c>
      <c r="B337" s="80" t="s">
        <v>942</v>
      </c>
      <c r="C337" s="80">
        <v>0</v>
      </c>
      <c r="D337" s="88">
        <v>0.11728298611111113</v>
      </c>
      <c r="E337" s="90">
        <v>0.11728298611111113</v>
      </c>
      <c r="F337" s="90">
        <v>0.234037</v>
      </c>
      <c r="G337" s="90">
        <v>0.41451056323604712</v>
      </c>
      <c r="H337" s="90">
        <v>414.51056323604712</v>
      </c>
      <c r="I337" s="90">
        <v>7.1120729520666526</v>
      </c>
      <c r="J337" s="90">
        <v>126.23225806451613</v>
      </c>
      <c r="K337" s="90">
        <v>2.1658628461723834</v>
      </c>
      <c r="L337" s="90">
        <v>4.9462101058942691</v>
      </c>
      <c r="M337" s="90">
        <v>0.11728298611111113</v>
      </c>
      <c r="N337" s="90">
        <v>0.11728298611111113</v>
      </c>
      <c r="O337" s="90">
        <v>6.9947899659555413</v>
      </c>
      <c r="P337" s="90">
        <v>6.8775069798444299</v>
      </c>
      <c r="Q337" s="89">
        <v>4.7116441336720465</v>
      </c>
      <c r="R337" s="80" t="s">
        <v>1592</v>
      </c>
    </row>
    <row r="338" spans="1:18" x14ac:dyDescent="0.25">
      <c r="A338" s="80" t="s">
        <v>945</v>
      </c>
      <c r="B338" s="80" t="s">
        <v>946</v>
      </c>
      <c r="C338" s="80">
        <v>0</v>
      </c>
      <c r="D338" s="88">
        <v>1.9225694444444441E-2</v>
      </c>
      <c r="E338" s="90">
        <v>1.9225694444444441E-2</v>
      </c>
      <c r="F338" s="90">
        <v>0.66049599999999997</v>
      </c>
      <c r="G338" s="90">
        <v>0.41451056323604712</v>
      </c>
      <c r="H338" s="90">
        <v>414.51056323604712</v>
      </c>
      <c r="I338" s="90">
        <v>20.07159439126384</v>
      </c>
      <c r="J338" s="90">
        <v>126.23225806451613</v>
      </c>
      <c r="K338" s="90">
        <v>6.1124683124697148</v>
      </c>
      <c r="L338" s="90">
        <v>13.959126078794124</v>
      </c>
      <c r="M338" s="90">
        <v>1.9225694444444441E-2</v>
      </c>
      <c r="N338" s="90">
        <v>1.9225694444444441E-2</v>
      </c>
      <c r="O338" s="90">
        <v>20.052368696819396</v>
      </c>
      <c r="P338" s="90">
        <v>20.033143002374953</v>
      </c>
      <c r="Q338" s="89">
        <v>13.920674689905237</v>
      </c>
      <c r="R338" s="80" t="s">
        <v>1592</v>
      </c>
    </row>
    <row r="339" spans="1:18" x14ac:dyDescent="0.25">
      <c r="A339" s="80" t="s">
        <v>949</v>
      </c>
      <c r="B339" s="80" t="s">
        <v>950</v>
      </c>
      <c r="C339" s="80">
        <v>3.4000000000000002E-2</v>
      </c>
      <c r="D339" s="88">
        <v>0.2150451388888889</v>
      </c>
      <c r="E339" s="90">
        <v>0.23427083333333334</v>
      </c>
      <c r="F339" s="90">
        <v>0.66049599999999997</v>
      </c>
      <c r="G339" s="90">
        <v>0.41451056323604712</v>
      </c>
      <c r="H339" s="90">
        <v>414.51056323604712</v>
      </c>
      <c r="I339" s="90">
        <v>20.07159439126384</v>
      </c>
      <c r="J339" s="90">
        <v>126.23225806451613</v>
      </c>
      <c r="K339" s="90">
        <v>6.1124683124697148</v>
      </c>
      <c r="L339" s="90">
        <v>13.959126078794124</v>
      </c>
      <c r="M339" s="90">
        <v>3.4000000000000002E-2</v>
      </c>
      <c r="N339" s="90">
        <v>5.3225694444444444E-2</v>
      </c>
      <c r="O339" s="90">
        <v>20.037594391263841</v>
      </c>
      <c r="P339" s="90">
        <v>19.984368696819399</v>
      </c>
      <c r="Q339" s="89">
        <v>13.871900384349683</v>
      </c>
      <c r="R339" s="80" t="s">
        <v>1592</v>
      </c>
    </row>
    <row r="340" spans="1:18" x14ac:dyDescent="0.25">
      <c r="A340" s="80" t="s">
        <v>953</v>
      </c>
      <c r="B340" s="80" t="s">
        <v>954</v>
      </c>
      <c r="C340" s="80">
        <v>0.193</v>
      </c>
      <c r="D340" s="88">
        <v>0.70214930555555566</v>
      </c>
      <c r="E340" s="90">
        <v>0.99004513888888901</v>
      </c>
      <c r="F340" s="90">
        <v>1.2240089999999999</v>
      </c>
      <c r="G340" s="90">
        <v>0.41451056323604712</v>
      </c>
      <c r="H340" s="90">
        <v>414.51056323604712</v>
      </c>
      <c r="I340" s="90">
        <v>37.196004486410914</v>
      </c>
      <c r="J340" s="90">
        <v>126.23225806451613</v>
      </c>
      <c r="K340" s="90">
        <v>11.327420948314211</v>
      </c>
      <c r="L340" s="90">
        <v>25.868583538096701</v>
      </c>
      <c r="M340" s="90">
        <v>0.193</v>
      </c>
      <c r="N340" s="90">
        <v>0.21099999999999999</v>
      </c>
      <c r="O340" s="90">
        <v>37.003004486410916</v>
      </c>
      <c r="P340" s="90">
        <v>36.792004486410917</v>
      </c>
      <c r="Q340" s="89">
        <v>25.464583538096704</v>
      </c>
      <c r="R340" s="80" t="s">
        <v>1592</v>
      </c>
    </row>
    <row r="341" spans="1:18" x14ac:dyDescent="0.25">
      <c r="A341" s="80" t="s">
        <v>958</v>
      </c>
      <c r="B341" s="80" t="s">
        <v>959</v>
      </c>
      <c r="C341" s="80">
        <v>0</v>
      </c>
      <c r="D341" s="88">
        <v>0.90859722222222228</v>
      </c>
      <c r="E341" s="90">
        <v>0.90859722222222228</v>
      </c>
      <c r="F341" s="90">
        <v>1.3091269999999999</v>
      </c>
      <c r="G341" s="90">
        <v>0.41451056323604712</v>
      </c>
      <c r="H341" s="90">
        <v>414.51056323604712</v>
      </c>
      <c r="I341" s="90">
        <v>39.782627223559352</v>
      </c>
      <c r="J341" s="90">
        <v>126.23225806451613</v>
      </c>
      <c r="K341" s="90">
        <v>12.115133633660975</v>
      </c>
      <c r="L341" s="90">
        <v>27.667493589898378</v>
      </c>
      <c r="M341" s="90">
        <v>0.90859722222222228</v>
      </c>
      <c r="N341" s="90">
        <v>0.90859722222222228</v>
      </c>
      <c r="O341" s="90">
        <v>38.874030001337132</v>
      </c>
      <c r="P341" s="90">
        <v>37.965432779114913</v>
      </c>
      <c r="Q341" s="89">
        <v>25.850299145453938</v>
      </c>
      <c r="R341" s="80" t="s">
        <v>1592</v>
      </c>
    </row>
    <row r="342" spans="1:18" x14ac:dyDescent="0.25">
      <c r="A342" s="80" t="s">
        <v>961</v>
      </c>
      <c r="B342" s="80" t="s">
        <v>962</v>
      </c>
      <c r="C342" s="80">
        <v>0.126</v>
      </c>
      <c r="D342" s="88">
        <v>9.4664930555555568E-2</v>
      </c>
      <c r="E342" s="90">
        <v>1.0032621527777779</v>
      </c>
      <c r="F342" s="90">
        <v>1.3091269999999999</v>
      </c>
      <c r="G342" s="90">
        <v>0.41451056323604712</v>
      </c>
      <c r="H342" s="90">
        <v>414.51056323604712</v>
      </c>
      <c r="I342" s="90">
        <v>39.782627223559352</v>
      </c>
      <c r="J342" s="90">
        <v>126.23225806451613</v>
      </c>
      <c r="K342" s="90">
        <v>12.115133633660975</v>
      </c>
      <c r="L342" s="90">
        <v>27.667493589898378</v>
      </c>
      <c r="M342" s="90">
        <v>9.4664930555555568E-2</v>
      </c>
      <c r="N342" s="90">
        <v>1.0032621527777779</v>
      </c>
      <c r="O342" s="90">
        <v>39.6879622930038</v>
      </c>
      <c r="P342" s="90">
        <v>38.68470014022602</v>
      </c>
      <c r="Q342" s="89">
        <v>26.569566506565046</v>
      </c>
      <c r="R342" s="80" t="s">
        <v>1592</v>
      </c>
    </row>
    <row r="343" spans="1:18" x14ac:dyDescent="0.25">
      <c r="A343" s="80" t="s">
        <v>966</v>
      </c>
      <c r="B343" s="80" t="s">
        <v>967</v>
      </c>
      <c r="C343" s="80">
        <v>0</v>
      </c>
      <c r="D343" s="88">
        <v>1.0746527777777778E-2</v>
      </c>
      <c r="E343" s="90">
        <v>1.0746527777777778E-2</v>
      </c>
      <c r="F343" s="90">
        <v>1.0837319999999999</v>
      </c>
      <c r="G343" s="90">
        <v>0.41451056323604712</v>
      </c>
      <c r="H343" s="90">
        <v>414.51056323604712</v>
      </c>
      <c r="I343" s="90">
        <v>32.933173149925423</v>
      </c>
      <c r="J343" s="90">
        <v>126.23225806451613</v>
      </c>
      <c r="K343" s="90">
        <v>10.029246973803669</v>
      </c>
      <c r="L343" s="90">
        <v>22.903926176121754</v>
      </c>
      <c r="M343" s="90">
        <v>1.0746527777777778E-2</v>
      </c>
      <c r="N343" s="90">
        <v>1.0746527777777778E-2</v>
      </c>
      <c r="O343" s="90">
        <v>32.922426622147647</v>
      </c>
      <c r="P343" s="90">
        <v>32.911680094369871</v>
      </c>
      <c r="Q343" s="89">
        <v>22.882433120566201</v>
      </c>
      <c r="R343" s="80" t="s">
        <v>1592</v>
      </c>
    </row>
    <row r="344" spans="1:18" x14ac:dyDescent="0.25">
      <c r="A344" s="80" t="s">
        <v>970</v>
      </c>
      <c r="B344" s="80" t="s">
        <v>971</v>
      </c>
      <c r="C344" s="80">
        <v>0</v>
      </c>
      <c r="D344" s="88">
        <v>0.51074652777777774</v>
      </c>
      <c r="E344" s="90">
        <v>0.52149305555555547</v>
      </c>
      <c r="F344" s="90">
        <v>1.0837319999999999</v>
      </c>
      <c r="G344" s="90">
        <v>0.41451056323604712</v>
      </c>
      <c r="H344" s="90">
        <v>414.51056323604712</v>
      </c>
      <c r="I344" s="90">
        <v>32.933173149925423</v>
      </c>
      <c r="J344" s="90">
        <v>126.23225806451613</v>
      </c>
      <c r="K344" s="90">
        <v>10.029246973803669</v>
      </c>
      <c r="L344" s="90">
        <v>22.903926176121754</v>
      </c>
      <c r="M344" s="90">
        <v>0.51074652777777774</v>
      </c>
      <c r="N344" s="90">
        <v>0.52149305555555547</v>
      </c>
      <c r="O344" s="90">
        <v>32.422426622147647</v>
      </c>
      <c r="P344" s="90">
        <v>31.900933566592091</v>
      </c>
      <c r="Q344" s="89">
        <v>21.871686592788421</v>
      </c>
      <c r="R344" s="80" t="s">
        <v>1592</v>
      </c>
    </row>
    <row r="345" spans="1:18" x14ac:dyDescent="0.25">
      <c r="A345" s="80" t="s">
        <v>973</v>
      </c>
      <c r="B345" s="80" t="s">
        <v>974</v>
      </c>
      <c r="C345" s="80">
        <v>0.02</v>
      </c>
      <c r="D345" s="88">
        <v>0.45429861111111114</v>
      </c>
      <c r="E345" s="90">
        <v>1.457560763888889</v>
      </c>
      <c r="F345" s="90">
        <v>1.3091269999999999</v>
      </c>
      <c r="G345" s="90">
        <v>0.41451056323604712</v>
      </c>
      <c r="H345" s="90">
        <v>414.51056323604712</v>
      </c>
      <c r="I345" s="90">
        <v>39.782627223559352</v>
      </c>
      <c r="J345" s="90">
        <v>126.23225806451613</v>
      </c>
      <c r="K345" s="90">
        <v>12.115133633660975</v>
      </c>
      <c r="L345" s="90">
        <v>27.667493589898378</v>
      </c>
      <c r="M345" s="90">
        <v>0.02</v>
      </c>
      <c r="N345" s="90">
        <v>1.0232621527777779</v>
      </c>
      <c r="O345" s="90">
        <v>39.762627223559349</v>
      </c>
      <c r="P345" s="90">
        <v>38.739365070781574</v>
      </c>
      <c r="Q345" s="89">
        <v>26.624231437120599</v>
      </c>
      <c r="R345" s="80" t="s">
        <v>1592</v>
      </c>
    </row>
    <row r="346" spans="1:18" x14ac:dyDescent="0.25">
      <c r="A346" s="80" t="s">
        <v>973</v>
      </c>
      <c r="B346" s="80" t="s">
        <v>977</v>
      </c>
      <c r="C346" s="80">
        <v>0.02</v>
      </c>
      <c r="D346" s="88">
        <v>0.10214930555555556</v>
      </c>
      <c r="E346" s="90">
        <v>1.5597100694444446</v>
      </c>
      <c r="F346" s="90">
        <v>1.3091269999999999</v>
      </c>
      <c r="G346" s="90">
        <v>0.41451056323604712</v>
      </c>
      <c r="H346" s="90">
        <v>414.51056323604712</v>
      </c>
      <c r="I346" s="90">
        <v>39.782627223559352</v>
      </c>
      <c r="J346" s="90">
        <v>126.23225806451613</v>
      </c>
      <c r="K346" s="90">
        <v>12.115133633660975</v>
      </c>
      <c r="L346" s="90">
        <v>27.667493589898378</v>
      </c>
      <c r="M346" s="90">
        <v>0.02</v>
      </c>
      <c r="N346" s="90">
        <v>1.0432621527777779</v>
      </c>
      <c r="O346" s="90">
        <v>39.762627223559349</v>
      </c>
      <c r="P346" s="90">
        <v>38.719365070781571</v>
      </c>
      <c r="Q346" s="89">
        <v>26.604231437120596</v>
      </c>
      <c r="R346" s="80" t="s">
        <v>1592</v>
      </c>
    </row>
    <row r="347" spans="1:18" x14ac:dyDescent="0.25">
      <c r="A347" s="80" t="s">
        <v>979</v>
      </c>
      <c r="B347" s="80" t="s">
        <v>980</v>
      </c>
      <c r="C347" s="80">
        <v>0</v>
      </c>
      <c r="D347" s="88">
        <v>0.4</v>
      </c>
      <c r="E347" s="90">
        <v>0.9214930555555555</v>
      </c>
      <c r="F347" s="90">
        <v>1.0837319999999999</v>
      </c>
      <c r="G347" s="90">
        <v>0.41451056323604712</v>
      </c>
      <c r="H347" s="90">
        <v>414.51056323604712</v>
      </c>
      <c r="I347" s="90">
        <v>32.933173149925423</v>
      </c>
      <c r="J347" s="90">
        <v>126.23225806451613</v>
      </c>
      <c r="K347" s="90">
        <v>10.029246973803669</v>
      </c>
      <c r="L347" s="90">
        <v>22.903926176121754</v>
      </c>
      <c r="M347" s="90">
        <v>0.4</v>
      </c>
      <c r="N347" s="90">
        <v>0.9214930555555555</v>
      </c>
      <c r="O347" s="90">
        <v>32.533173149925425</v>
      </c>
      <c r="P347" s="90">
        <v>31.61168009436987</v>
      </c>
      <c r="Q347" s="89">
        <v>21.582433120566201</v>
      </c>
      <c r="R347" s="80" t="s">
        <v>1592</v>
      </c>
    </row>
    <row r="348" spans="1:18" x14ac:dyDescent="0.25">
      <c r="A348" s="80" t="s">
        <v>983</v>
      </c>
      <c r="B348" s="80" t="s">
        <v>984</v>
      </c>
      <c r="C348" s="80">
        <v>0</v>
      </c>
      <c r="D348" s="88">
        <v>0.42471701388888888</v>
      </c>
      <c r="E348" s="90">
        <v>1.4147621527777778</v>
      </c>
      <c r="F348" s="90">
        <v>1.2240089999999999</v>
      </c>
      <c r="G348" s="90">
        <v>0.41451056323604712</v>
      </c>
      <c r="H348" s="90">
        <v>414.51056323604712</v>
      </c>
      <c r="I348" s="90">
        <v>37.196004486410914</v>
      </c>
      <c r="J348" s="90">
        <v>126.23225806451613</v>
      </c>
      <c r="K348" s="90">
        <v>11.327420948314211</v>
      </c>
      <c r="L348" s="90">
        <v>25.868583538096701</v>
      </c>
      <c r="M348" s="90">
        <v>0.42471701388888888</v>
      </c>
      <c r="N348" s="90">
        <v>0.6357170138888889</v>
      </c>
      <c r="O348" s="90">
        <v>36.771287472522026</v>
      </c>
      <c r="P348" s="90">
        <v>36.13557045863314</v>
      </c>
      <c r="Q348" s="89">
        <v>24.808149510318927</v>
      </c>
      <c r="R348" s="80" t="s">
        <v>1592</v>
      </c>
    </row>
    <row r="349" spans="1:18" x14ac:dyDescent="0.25">
      <c r="A349" s="80" t="s">
        <v>986</v>
      </c>
      <c r="B349" s="80" t="s">
        <v>959</v>
      </c>
      <c r="C349" s="80">
        <v>0.126</v>
      </c>
      <c r="D349" s="88">
        <v>1.4096718750000001</v>
      </c>
      <c r="E349" s="90">
        <v>2.3311649305555555</v>
      </c>
      <c r="F349" s="90">
        <v>1.0837319999999999</v>
      </c>
      <c r="G349" s="90">
        <v>0.41451056323604712</v>
      </c>
      <c r="H349" s="90">
        <v>414.51056323604712</v>
      </c>
      <c r="I349" s="90">
        <v>32.933173149925423</v>
      </c>
      <c r="J349" s="90">
        <v>126.23225806451613</v>
      </c>
      <c r="K349" s="90">
        <v>10.029246973803669</v>
      </c>
      <c r="L349" s="90">
        <v>22.903926176121754</v>
      </c>
      <c r="M349" s="90">
        <v>0.126</v>
      </c>
      <c r="N349" s="90">
        <v>1.0474930555555555</v>
      </c>
      <c r="O349" s="90">
        <v>32.807173149925426</v>
      </c>
      <c r="P349" s="90">
        <v>31.75968009436987</v>
      </c>
      <c r="Q349" s="89">
        <v>21.7304331205662</v>
      </c>
      <c r="R349" s="80" t="s">
        <v>1592</v>
      </c>
    </row>
    <row r="350" spans="1:18" x14ac:dyDescent="0.25">
      <c r="A350" s="80" t="s">
        <v>986</v>
      </c>
      <c r="B350" s="80" t="s">
        <v>987</v>
      </c>
      <c r="C350" s="80">
        <v>0.126</v>
      </c>
      <c r="D350" s="88">
        <v>1.3565104166666666</v>
      </c>
      <c r="E350" s="90">
        <v>3.6876753472222221</v>
      </c>
      <c r="F350" s="90">
        <v>1.0837319999999999</v>
      </c>
      <c r="G350" s="90">
        <v>0.41451056323604712</v>
      </c>
      <c r="H350" s="90">
        <v>414.51056323604712</v>
      </c>
      <c r="I350" s="90">
        <v>32.933173149925423</v>
      </c>
      <c r="J350" s="90">
        <v>126.23225806451613</v>
      </c>
      <c r="K350" s="90">
        <v>10.029246973803669</v>
      </c>
      <c r="L350" s="90">
        <v>22.903926176121754</v>
      </c>
      <c r="M350" s="90">
        <v>0.126</v>
      </c>
      <c r="N350" s="90">
        <v>1.1734930555555554</v>
      </c>
      <c r="O350" s="90">
        <v>32.807173149925426</v>
      </c>
      <c r="P350" s="90">
        <v>31.633680094369872</v>
      </c>
      <c r="Q350" s="89">
        <v>21.604433120566203</v>
      </c>
      <c r="R350" s="80" t="s">
        <v>1592</v>
      </c>
    </row>
    <row r="351" spans="1:18" x14ac:dyDescent="0.25">
      <c r="A351" s="80" t="s">
        <v>988</v>
      </c>
      <c r="B351" s="80" t="s">
        <v>987</v>
      </c>
      <c r="C351" s="80">
        <v>2.3E-2</v>
      </c>
      <c r="D351" s="88">
        <v>0.43116493055555555</v>
      </c>
      <c r="E351" s="90">
        <v>1.8459270833333334</v>
      </c>
      <c r="F351" s="90">
        <v>1.2240089999999999</v>
      </c>
      <c r="G351" s="90">
        <v>0.41451056323604712</v>
      </c>
      <c r="H351" s="90">
        <v>414.51056323604712</v>
      </c>
      <c r="I351" s="90">
        <v>37.196004486410914</v>
      </c>
      <c r="J351" s="90">
        <v>126.23225806451613</v>
      </c>
      <c r="K351" s="90">
        <v>11.327420948314211</v>
      </c>
      <c r="L351" s="90">
        <v>25.868583538096701</v>
      </c>
      <c r="M351" s="90">
        <v>2.3E-2</v>
      </c>
      <c r="N351" s="90">
        <v>0.6357170138888889</v>
      </c>
      <c r="O351" s="90">
        <v>37.17300448641091</v>
      </c>
      <c r="P351" s="90">
        <v>36.537287472522024</v>
      </c>
      <c r="Q351" s="89">
        <v>25.209866524207811</v>
      </c>
      <c r="R351" s="80" t="s">
        <v>1592</v>
      </c>
    </row>
    <row r="352" spans="1:18" x14ac:dyDescent="0.25">
      <c r="A352" s="80" t="s">
        <v>758</v>
      </c>
      <c r="B352" s="80" t="s">
        <v>990</v>
      </c>
      <c r="C352" s="80">
        <v>0</v>
      </c>
      <c r="D352" s="88">
        <v>0.21182118055555557</v>
      </c>
      <c r="E352" s="90">
        <v>0.21182118055555557</v>
      </c>
      <c r="F352" s="90">
        <v>3.4660829999999998</v>
      </c>
      <c r="G352" s="90">
        <v>0.41451056323604712</v>
      </c>
      <c r="H352" s="90">
        <v>414.51056323604712</v>
      </c>
      <c r="I352" s="90">
        <v>105.32964938842164</v>
      </c>
      <c r="J352" s="90">
        <v>126.23225806451613</v>
      </c>
      <c r="K352" s="90">
        <v>32.076382757639657</v>
      </c>
      <c r="L352" s="90">
        <v>73.25326663078198</v>
      </c>
      <c r="M352" s="90">
        <v>0.21182118055555557</v>
      </c>
      <c r="N352" s="90">
        <v>0.21182118055555557</v>
      </c>
      <c r="O352" s="90">
        <v>105.11782820786608</v>
      </c>
      <c r="P352" s="90">
        <v>104.90600702731052</v>
      </c>
      <c r="Q352" s="89">
        <v>72.829624269670859</v>
      </c>
      <c r="R352" s="80" t="s">
        <v>1592</v>
      </c>
    </row>
    <row r="353" spans="1:18" x14ac:dyDescent="0.25">
      <c r="A353" s="80" t="s">
        <v>992</v>
      </c>
      <c r="B353" s="80" t="s">
        <v>993</v>
      </c>
      <c r="C353" s="80">
        <v>0</v>
      </c>
      <c r="D353" s="88">
        <v>0.51234895833333338</v>
      </c>
      <c r="E353" s="90">
        <v>2.0720590277777777</v>
      </c>
      <c r="F353" s="90">
        <v>1.3091269999999999</v>
      </c>
      <c r="G353" s="90">
        <v>0.41451056323604712</v>
      </c>
      <c r="H353" s="90">
        <v>414.51056323604712</v>
      </c>
      <c r="I353" s="90">
        <v>39.782627223559352</v>
      </c>
      <c r="J353" s="90">
        <v>126.23225806451613</v>
      </c>
      <c r="K353" s="90">
        <v>12.115133633660975</v>
      </c>
      <c r="L353" s="90">
        <v>27.667493589898378</v>
      </c>
      <c r="M353" s="90">
        <v>0.51234895833333338</v>
      </c>
      <c r="N353" s="90">
        <v>1.5556111111111113</v>
      </c>
      <c r="O353" s="90">
        <v>39.270278265226018</v>
      </c>
      <c r="P353" s="90">
        <v>37.714667154114906</v>
      </c>
      <c r="Q353" s="89">
        <v>25.599533520453932</v>
      </c>
      <c r="R353" s="80" t="s">
        <v>1592</v>
      </c>
    </row>
    <row r="354" spans="1:18" x14ac:dyDescent="0.25">
      <c r="A354" s="80" t="s">
        <v>996</v>
      </c>
      <c r="B354" s="80" t="s">
        <v>997</v>
      </c>
      <c r="C354" s="80">
        <v>0.126</v>
      </c>
      <c r="D354" s="88">
        <v>0.10214930555555556</v>
      </c>
      <c r="E354" s="90">
        <v>2.1742083333333331</v>
      </c>
      <c r="F354" s="90">
        <v>1.3091269999999999</v>
      </c>
      <c r="G354" s="90">
        <v>0.41451056323604712</v>
      </c>
      <c r="H354" s="90">
        <v>414.51056323604712</v>
      </c>
      <c r="I354" s="90">
        <v>39.782627223559352</v>
      </c>
      <c r="J354" s="90">
        <v>126.23225806451613</v>
      </c>
      <c r="K354" s="90">
        <v>12.115133633660975</v>
      </c>
      <c r="L354" s="90">
        <v>27.667493589898378</v>
      </c>
      <c r="M354" s="90">
        <v>0.10214930555555556</v>
      </c>
      <c r="N354" s="90">
        <v>1.6577604166666668</v>
      </c>
      <c r="O354" s="90">
        <v>39.680477918003795</v>
      </c>
      <c r="P354" s="90">
        <v>38.022717501337127</v>
      </c>
      <c r="Q354" s="89">
        <v>25.907583867676152</v>
      </c>
      <c r="R354" s="80" t="s">
        <v>1592</v>
      </c>
    </row>
    <row r="355" spans="1:18" x14ac:dyDescent="0.25">
      <c r="A355" s="80" t="s">
        <v>1000</v>
      </c>
      <c r="B355" s="80" t="s">
        <v>741</v>
      </c>
      <c r="C355" s="80">
        <v>0</v>
      </c>
      <c r="D355" s="88">
        <v>0.42555034722222224</v>
      </c>
      <c r="E355" s="90">
        <v>2.2714774305555556</v>
      </c>
      <c r="F355" s="90">
        <v>1.2240089999999999</v>
      </c>
      <c r="G355" s="90">
        <v>0.41451056323604712</v>
      </c>
      <c r="H355" s="90">
        <v>414.51056323604712</v>
      </c>
      <c r="I355" s="90">
        <v>37.196004486410914</v>
      </c>
      <c r="J355" s="90">
        <v>126.23225806451613</v>
      </c>
      <c r="K355" s="90">
        <v>11.327420948314211</v>
      </c>
      <c r="L355" s="90">
        <v>25.868583538096701</v>
      </c>
      <c r="M355" s="90">
        <v>0.42555034722222224</v>
      </c>
      <c r="N355" s="90">
        <v>1.0612673611111112</v>
      </c>
      <c r="O355" s="90">
        <v>36.770454139188693</v>
      </c>
      <c r="P355" s="90">
        <v>35.70918677807758</v>
      </c>
      <c r="Q355" s="89">
        <v>24.381765829763367</v>
      </c>
      <c r="R355" s="80" t="s">
        <v>1592</v>
      </c>
    </row>
    <row r="356" spans="1:18" x14ac:dyDescent="0.25">
      <c r="A356" s="80" t="s">
        <v>764</v>
      </c>
      <c r="B356" s="80" t="s">
        <v>1003</v>
      </c>
      <c r="C356" s="80">
        <v>0</v>
      </c>
      <c r="D356" s="88">
        <v>0.30476157407407412</v>
      </c>
      <c r="E356" s="90">
        <v>0.51658275462962966</v>
      </c>
      <c r="F356" s="90">
        <v>3.4660829999999998</v>
      </c>
      <c r="G356" s="90">
        <v>0.41451056323604712</v>
      </c>
      <c r="H356" s="90">
        <v>414.51056323604712</v>
      </c>
      <c r="I356" s="90">
        <v>105.32964938842164</v>
      </c>
      <c r="J356" s="90">
        <v>126.23225806451613</v>
      </c>
      <c r="K356" s="90">
        <v>32.076382757639657</v>
      </c>
      <c r="L356" s="90">
        <v>73.25326663078198</v>
      </c>
      <c r="M356" s="90">
        <v>0.30476157407407412</v>
      </c>
      <c r="N356" s="90">
        <v>0.51658275462962966</v>
      </c>
      <c r="O356" s="90">
        <v>105.02488781434757</v>
      </c>
      <c r="P356" s="90">
        <v>104.50830505971794</v>
      </c>
      <c r="Q356" s="89">
        <v>72.431922302078277</v>
      </c>
      <c r="R356" s="80" t="s">
        <v>1592</v>
      </c>
    </row>
    <row r="357" spans="1:18" x14ac:dyDescent="0.25">
      <c r="A357" s="80" t="s">
        <v>1006</v>
      </c>
      <c r="B357" s="80" t="s">
        <v>765</v>
      </c>
      <c r="C357" s="80">
        <v>5.8000000000000003E-2</v>
      </c>
      <c r="D357" s="88">
        <v>0.11934375</v>
      </c>
      <c r="E357" s="90">
        <v>44.965116319444427</v>
      </c>
      <c r="F357" s="90">
        <v>17.9618</v>
      </c>
      <c r="G357" s="90">
        <v>0.41451056323604712</v>
      </c>
      <c r="H357" s="90">
        <v>414.51056323604712</v>
      </c>
      <c r="I357" s="90">
        <v>545.83519678696439</v>
      </c>
      <c r="J357" s="90">
        <v>126.23225806451613</v>
      </c>
      <c r="K357" s="90">
        <v>166.22497840247104</v>
      </c>
      <c r="L357" s="90">
        <v>379.61021838449335</v>
      </c>
      <c r="M357" s="90">
        <v>5.8000000000000003E-2</v>
      </c>
      <c r="N357" s="90">
        <v>7.5999999999999998E-2</v>
      </c>
      <c r="O357" s="90">
        <v>545.7771967869644</v>
      </c>
      <c r="P357" s="90">
        <v>545.70119678696437</v>
      </c>
      <c r="Q357" s="89">
        <v>379.47621838449334</v>
      </c>
      <c r="R357" s="80" t="s">
        <v>1592</v>
      </c>
    </row>
    <row r="358" spans="1:18" x14ac:dyDescent="0.25">
      <c r="A358" s="80" t="s">
        <v>565</v>
      </c>
      <c r="B358" s="80" t="s">
        <v>1008</v>
      </c>
      <c r="C358" s="80">
        <v>4.2999999999999997E-2</v>
      </c>
      <c r="D358" s="88">
        <v>0.23967187499999998</v>
      </c>
      <c r="E358" s="90">
        <v>45.204788194444426</v>
      </c>
      <c r="F358" s="90">
        <v>17.9618</v>
      </c>
      <c r="G358" s="90">
        <v>0.41451056323604712</v>
      </c>
      <c r="H358" s="90">
        <v>414.51056323604712</v>
      </c>
      <c r="I358" s="90">
        <v>545.83519678696439</v>
      </c>
      <c r="J358" s="90">
        <v>126.23225806451613</v>
      </c>
      <c r="K358" s="90">
        <v>166.22497840247104</v>
      </c>
      <c r="L358" s="90">
        <v>379.61021838449335</v>
      </c>
      <c r="M358" s="90">
        <v>4.2999999999999997E-2</v>
      </c>
      <c r="N358" s="90">
        <v>0.11899999999999999</v>
      </c>
      <c r="O358" s="90">
        <v>545.79219678696438</v>
      </c>
      <c r="P358" s="90">
        <v>545.67319678696435</v>
      </c>
      <c r="Q358" s="89">
        <v>379.44821838449332</v>
      </c>
      <c r="R358" s="80" t="s">
        <v>1592</v>
      </c>
    </row>
    <row r="359" spans="1:18" x14ac:dyDescent="0.25">
      <c r="A359" s="80" t="s">
        <v>1010</v>
      </c>
      <c r="B359" s="80" t="s">
        <v>1011</v>
      </c>
      <c r="C359" s="80">
        <v>4.9000000000000002E-2</v>
      </c>
      <c r="D359" s="88">
        <v>0.21289583333333334</v>
      </c>
      <c r="E359" s="88">
        <v>45.41768402777776</v>
      </c>
      <c r="F359" s="88">
        <v>17.9618</v>
      </c>
      <c r="G359" s="88">
        <v>0.41451056323604712</v>
      </c>
      <c r="H359" s="88">
        <v>414.51056323604712</v>
      </c>
      <c r="I359" s="88">
        <v>545.83519678696439</v>
      </c>
      <c r="J359" s="88">
        <v>126.23225806451613</v>
      </c>
      <c r="K359" s="88">
        <v>166.22497840247104</v>
      </c>
      <c r="L359" s="88">
        <v>379.61021838449335</v>
      </c>
      <c r="M359" s="88">
        <v>4.9000000000000002E-2</v>
      </c>
      <c r="N359" s="88">
        <v>0.16799999999999998</v>
      </c>
      <c r="O359" s="88">
        <v>545.78619678696441</v>
      </c>
      <c r="P359" s="88">
        <v>545.6181967869644</v>
      </c>
      <c r="Q359" s="89">
        <v>379.39321838449337</v>
      </c>
      <c r="R359" s="80" t="s">
        <v>1592</v>
      </c>
    </row>
    <row r="360" spans="1:18" x14ac:dyDescent="0.25">
      <c r="A360" s="80" t="s">
        <v>1014</v>
      </c>
      <c r="B360" s="80" t="s">
        <v>1015</v>
      </c>
      <c r="C360" s="80">
        <v>3.3000000000000002E-2</v>
      </c>
      <c r="D360" s="88">
        <v>0.20116493055555557</v>
      </c>
      <c r="E360" s="88">
        <v>45.618848958333317</v>
      </c>
      <c r="F360" s="88">
        <v>17.9618</v>
      </c>
      <c r="G360" s="88">
        <v>0.41451056323604712</v>
      </c>
      <c r="H360" s="88">
        <v>414.51056323604712</v>
      </c>
      <c r="I360" s="88">
        <v>545.83519678696439</v>
      </c>
      <c r="J360" s="88">
        <v>126.23225806451613</v>
      </c>
      <c r="K360" s="88">
        <v>166.22497840247104</v>
      </c>
      <c r="L360" s="88">
        <v>379.61021838449335</v>
      </c>
      <c r="M360" s="88">
        <v>3.3000000000000002E-2</v>
      </c>
      <c r="N360" s="88">
        <v>0.20099999999999998</v>
      </c>
      <c r="O360" s="88">
        <v>545.80219678696437</v>
      </c>
      <c r="P360" s="88">
        <v>545.60119678696435</v>
      </c>
      <c r="Q360" s="89">
        <v>379.37621838449331</v>
      </c>
      <c r="R360" s="80" t="s">
        <v>1592</v>
      </c>
    </row>
    <row r="361" spans="1:18" x14ac:dyDescent="0.25">
      <c r="A361" s="80" t="s">
        <v>1018</v>
      </c>
      <c r="B361" s="80" t="s">
        <v>1019</v>
      </c>
      <c r="C361" s="80">
        <v>0.246</v>
      </c>
      <c r="D361" s="88">
        <v>0.31289583333333337</v>
      </c>
      <c r="E361" s="88">
        <v>41.209071180555554</v>
      </c>
      <c r="F361" s="88">
        <v>16.224060000000001</v>
      </c>
      <c r="G361" s="88">
        <v>0.41451056323604712</v>
      </c>
      <c r="H361" s="88">
        <v>414.51056323604712</v>
      </c>
      <c r="I361" s="88">
        <v>493.02759093094897</v>
      </c>
      <c r="J361" s="88">
        <v>126.23225806451613</v>
      </c>
      <c r="K361" s="88">
        <v>150.14330540927941</v>
      </c>
      <c r="L361" s="88">
        <v>342.88428552166954</v>
      </c>
      <c r="M361" s="88">
        <v>0.246</v>
      </c>
      <c r="N361" s="88">
        <v>10.386887731481483</v>
      </c>
      <c r="O361" s="88">
        <v>492.78159093094899</v>
      </c>
      <c r="P361" s="88">
        <v>482.39470319946753</v>
      </c>
      <c r="Q361" s="89">
        <v>332.25139779018809</v>
      </c>
      <c r="R361" s="80" t="s">
        <v>1592</v>
      </c>
    </row>
    <row r="362" spans="1:18" x14ac:dyDescent="0.25">
      <c r="A362" s="80" t="s">
        <v>1022</v>
      </c>
      <c r="B362" s="80" t="s">
        <v>547</v>
      </c>
      <c r="C362" s="80">
        <v>0</v>
      </c>
      <c r="D362" s="88">
        <v>0.10752256944444445</v>
      </c>
      <c r="E362" s="88">
        <v>41.316593749999996</v>
      </c>
      <c r="F362" s="88">
        <v>16.224060000000001</v>
      </c>
      <c r="G362" s="88">
        <v>0.41451056323604712</v>
      </c>
      <c r="H362" s="88">
        <v>414.51056323604712</v>
      </c>
      <c r="I362" s="88">
        <v>493.02759093094897</v>
      </c>
      <c r="J362" s="88">
        <v>126.23225806451613</v>
      </c>
      <c r="K362" s="88">
        <v>150.14330540927941</v>
      </c>
      <c r="L362" s="88">
        <v>342.88428552166954</v>
      </c>
      <c r="M362" s="88">
        <v>0.10752256944444445</v>
      </c>
      <c r="N362" s="88">
        <v>10.494410300925928</v>
      </c>
      <c r="O362" s="88">
        <v>492.92006836150455</v>
      </c>
      <c r="P362" s="88">
        <v>482.4256580605786</v>
      </c>
      <c r="Q362" s="89">
        <v>332.28235265129922</v>
      </c>
      <c r="R362" s="80" t="s">
        <v>1592</v>
      </c>
    </row>
    <row r="363" spans="1:18" x14ac:dyDescent="0.25">
      <c r="A363" s="80" t="s">
        <v>1025</v>
      </c>
      <c r="B363" s="80" t="s">
        <v>1026</v>
      </c>
      <c r="C363" s="80">
        <v>0</v>
      </c>
      <c r="D363" s="88">
        <v>0.26074652777777779</v>
      </c>
      <c r="E363" s="88">
        <v>41.577340277777772</v>
      </c>
      <c r="F363" s="88">
        <v>16.224060000000001</v>
      </c>
      <c r="G363" s="88">
        <v>0.41451056323604712</v>
      </c>
      <c r="H363" s="88">
        <v>414.51056323604712</v>
      </c>
      <c r="I363" s="88">
        <v>493.02759093094897</v>
      </c>
      <c r="J363" s="88">
        <v>126.23225806451613</v>
      </c>
      <c r="K363" s="88">
        <v>150.14330540927941</v>
      </c>
      <c r="L363" s="88">
        <v>342.88428552166954</v>
      </c>
      <c r="M363" s="88">
        <v>0.26074652777777779</v>
      </c>
      <c r="N363" s="88">
        <v>10.755156828703706</v>
      </c>
      <c r="O363" s="88">
        <v>492.76684440317121</v>
      </c>
      <c r="P363" s="88">
        <v>482.01168757446749</v>
      </c>
      <c r="Q363" s="89">
        <v>331.86838216518811</v>
      </c>
      <c r="R363" s="80" t="s">
        <v>1592</v>
      </c>
    </row>
    <row r="364" spans="1:18" x14ac:dyDescent="0.25">
      <c r="A364" s="80" t="s">
        <v>1029</v>
      </c>
      <c r="B364" s="80" t="s">
        <v>1030</v>
      </c>
      <c r="C364" s="80">
        <v>0.48799999999999999</v>
      </c>
      <c r="D364" s="88">
        <v>0.43799479166666672</v>
      </c>
      <c r="E364" s="88">
        <v>42.01533506944444</v>
      </c>
      <c r="F364" s="88">
        <v>16.224060000000001</v>
      </c>
      <c r="G364" s="88">
        <v>0.41451056323604712</v>
      </c>
      <c r="H364" s="88">
        <v>414.51056323604712</v>
      </c>
      <c r="I364" s="88">
        <v>493.02759093094897</v>
      </c>
      <c r="J364" s="88">
        <v>126.23225806451613</v>
      </c>
      <c r="K364" s="88">
        <v>150.14330540927941</v>
      </c>
      <c r="L364" s="88">
        <v>342.88428552166954</v>
      </c>
      <c r="M364" s="88">
        <v>0.43799479166666672</v>
      </c>
      <c r="N364" s="88">
        <v>11.193151620370372</v>
      </c>
      <c r="O364" s="88">
        <v>492.58959613928232</v>
      </c>
      <c r="P364" s="88">
        <v>481.39644451891195</v>
      </c>
      <c r="Q364" s="89">
        <v>331.25313910963257</v>
      </c>
      <c r="R364" s="80" t="s">
        <v>1592</v>
      </c>
    </row>
    <row r="365" spans="1:18" x14ac:dyDescent="0.25">
      <c r="A365" s="80" t="s">
        <v>1034</v>
      </c>
      <c r="B365" s="80" t="s">
        <v>1035</v>
      </c>
      <c r="C365" s="80">
        <v>0</v>
      </c>
      <c r="D365" s="88">
        <v>0.58134722222222213</v>
      </c>
      <c r="E365" s="88">
        <v>42.59668229166666</v>
      </c>
      <c r="F365" s="88">
        <v>16.224060000000001</v>
      </c>
      <c r="G365" s="88">
        <v>0.41451056323604712</v>
      </c>
      <c r="H365" s="88">
        <v>414.51056323604712</v>
      </c>
      <c r="I365" s="88">
        <v>493.02759093094897</v>
      </c>
      <c r="J365" s="88">
        <v>126.23225806451613</v>
      </c>
      <c r="K365" s="88">
        <v>150.14330540927941</v>
      </c>
      <c r="L365" s="88">
        <v>342.88428552166954</v>
      </c>
      <c r="M365" s="88">
        <v>0.58134722222222213</v>
      </c>
      <c r="N365" s="88">
        <v>11.774498842592594</v>
      </c>
      <c r="O365" s="88">
        <v>492.44624370872674</v>
      </c>
      <c r="P365" s="88">
        <v>480.67174486613413</v>
      </c>
      <c r="Q365" s="89">
        <v>330.5284394568547</v>
      </c>
      <c r="R365" s="80" t="s">
        <v>1592</v>
      </c>
    </row>
    <row r="366" spans="1:18" x14ac:dyDescent="0.25">
      <c r="A366" s="80" t="s">
        <v>1037</v>
      </c>
      <c r="B366" s="80" t="s">
        <v>1038</v>
      </c>
      <c r="C366" s="80">
        <v>0</v>
      </c>
      <c r="D366" s="88">
        <v>1.1821180555555555E-2</v>
      </c>
      <c r="E366" s="88">
        <v>45.630670138888874</v>
      </c>
      <c r="F366" s="88">
        <v>17.9618</v>
      </c>
      <c r="G366" s="88">
        <v>0.41451056323604712</v>
      </c>
      <c r="H366" s="88">
        <v>414.51056323604712</v>
      </c>
      <c r="I366" s="88">
        <v>545.83519678696439</v>
      </c>
      <c r="J366" s="88">
        <v>126.23225806451613</v>
      </c>
      <c r="K366" s="88">
        <v>166.22497840247104</v>
      </c>
      <c r="L366" s="88">
        <v>379.61021838449335</v>
      </c>
      <c r="M366" s="88">
        <v>1.1821180555555555E-2</v>
      </c>
      <c r="N366" s="88">
        <v>0.21282118055555554</v>
      </c>
      <c r="O366" s="88">
        <v>545.82337560640883</v>
      </c>
      <c r="P366" s="88">
        <v>545.61055442585325</v>
      </c>
      <c r="Q366" s="89">
        <v>379.38557602338221</v>
      </c>
      <c r="R366" s="80" t="s">
        <v>1592</v>
      </c>
    </row>
    <row r="367" spans="1:18" x14ac:dyDescent="0.25">
      <c r="A367" s="80" t="s">
        <v>1040</v>
      </c>
      <c r="B367" s="80" t="s">
        <v>261</v>
      </c>
      <c r="C367" s="80">
        <v>0</v>
      </c>
      <c r="D367" s="88">
        <v>1.4746527777777779E-2</v>
      </c>
      <c r="E367" s="88">
        <v>1.4746527777777779E-2</v>
      </c>
      <c r="F367" s="88">
        <v>0.63678500000000005</v>
      </c>
      <c r="G367" s="88">
        <v>0.41451056323604712</v>
      </c>
      <c r="H367" s="88">
        <v>414.51056323604712</v>
      </c>
      <c r="I367" s="88">
        <v>19.351048658040238</v>
      </c>
      <c r="J367" s="88">
        <v>126.23225806451613</v>
      </c>
      <c r="K367" s="88">
        <v>5.8930381627686277</v>
      </c>
      <c r="L367" s="88">
        <v>13.45801049527161</v>
      </c>
      <c r="M367" s="88">
        <v>1.4746527777777779E-2</v>
      </c>
      <c r="N367" s="88">
        <v>1.4746527777777779E-2</v>
      </c>
      <c r="O367" s="88">
        <v>19.33630213026246</v>
      </c>
      <c r="P367" s="88">
        <v>19.321555602484683</v>
      </c>
      <c r="Q367" s="89">
        <v>13.428517439716055</v>
      </c>
      <c r="R367" s="80" t="s">
        <v>1592</v>
      </c>
    </row>
    <row r="368" spans="1:18" x14ac:dyDescent="0.25">
      <c r="A368" s="80" t="s">
        <v>1043</v>
      </c>
      <c r="B368" s="80" t="s">
        <v>1044</v>
      </c>
      <c r="C368" s="80">
        <v>0</v>
      </c>
      <c r="D368" s="88">
        <v>5.0746527777777786E-2</v>
      </c>
      <c r="E368" s="88">
        <v>45.681416666666649</v>
      </c>
      <c r="F368" s="88">
        <v>17.9618</v>
      </c>
      <c r="G368" s="88">
        <v>0.41451056323604712</v>
      </c>
      <c r="H368" s="88">
        <v>414.51056323604712</v>
      </c>
      <c r="I368" s="88">
        <v>545.83519678696439</v>
      </c>
      <c r="J368" s="88">
        <v>126.23225806451613</v>
      </c>
      <c r="K368" s="88">
        <v>166.22497840247104</v>
      </c>
      <c r="L368" s="88">
        <v>379.61021838449335</v>
      </c>
      <c r="M368" s="88">
        <v>5.0746527777777786E-2</v>
      </c>
      <c r="N368" s="88">
        <v>0.26356770833333332</v>
      </c>
      <c r="O368" s="88">
        <v>545.78445025918666</v>
      </c>
      <c r="P368" s="88">
        <v>545.52088255085334</v>
      </c>
      <c r="Q368" s="89">
        <v>379.29590414838231</v>
      </c>
      <c r="R368" s="80" t="s">
        <v>1592</v>
      </c>
    </row>
    <row r="369" spans="1:18" x14ac:dyDescent="0.25">
      <c r="A369" s="80" t="s">
        <v>1047</v>
      </c>
      <c r="B369" s="80" t="s">
        <v>1048</v>
      </c>
      <c r="C369" s="80">
        <v>0</v>
      </c>
      <c r="D369" s="88">
        <v>0.06</v>
      </c>
      <c r="E369" s="88">
        <v>45.741416666666652</v>
      </c>
      <c r="F369" s="88">
        <v>17.9618</v>
      </c>
      <c r="G369" s="88">
        <v>0.41451056323604712</v>
      </c>
      <c r="H369" s="88">
        <v>414.51056323604712</v>
      </c>
      <c r="I369" s="88">
        <v>545.83519678696439</v>
      </c>
      <c r="J369" s="88">
        <v>126.23225806451613</v>
      </c>
      <c r="K369" s="88">
        <v>166.22497840247104</v>
      </c>
      <c r="L369" s="88">
        <v>379.61021838449335</v>
      </c>
      <c r="M369" s="88">
        <v>0.06</v>
      </c>
      <c r="N369" s="88">
        <v>0.32356770833333331</v>
      </c>
      <c r="O369" s="88">
        <v>545.77519678696444</v>
      </c>
      <c r="P369" s="88">
        <v>545.45162907863107</v>
      </c>
      <c r="Q369" s="88">
        <v>379.22665067616003</v>
      </c>
      <c r="R369" s="80" t="s">
        <v>1592</v>
      </c>
    </row>
    <row r="370" spans="1:18" x14ac:dyDescent="0.25">
      <c r="A370" s="80" t="s">
        <v>1050</v>
      </c>
      <c r="B370" s="80" t="s">
        <v>1051</v>
      </c>
      <c r="C370" s="80">
        <v>0</v>
      </c>
      <c r="D370" s="88">
        <v>1.0746527777777778E-2</v>
      </c>
      <c r="E370" s="88">
        <v>45.752163194444428</v>
      </c>
      <c r="F370" s="88">
        <v>17.9618</v>
      </c>
      <c r="G370" s="88">
        <v>0.41451056323604712</v>
      </c>
      <c r="H370" s="88">
        <v>414.51056323604712</v>
      </c>
      <c r="I370" s="88">
        <v>545.83519678696439</v>
      </c>
      <c r="J370" s="88">
        <v>126.23225806451613</v>
      </c>
      <c r="K370" s="88">
        <v>166.22497840247104</v>
      </c>
      <c r="L370" s="88">
        <v>379.61021838449335</v>
      </c>
      <c r="M370" s="88">
        <v>1.0746527777777778E-2</v>
      </c>
      <c r="N370" s="88">
        <v>0.33431423611111111</v>
      </c>
      <c r="O370" s="88">
        <v>545.82445025918662</v>
      </c>
      <c r="P370" s="88">
        <v>545.49013602307548</v>
      </c>
      <c r="Q370" s="88">
        <v>379.26515762060444</v>
      </c>
      <c r="R370" s="80" t="s">
        <v>1592</v>
      </c>
    </row>
    <row r="371" spans="1:18" x14ac:dyDescent="0.25">
      <c r="A371" s="80" t="s">
        <v>1053</v>
      </c>
      <c r="B371" s="80" t="s">
        <v>1054</v>
      </c>
      <c r="C371" s="80">
        <v>2.1999999999999999E-2</v>
      </c>
      <c r="D371" s="88">
        <v>0.20289583333333333</v>
      </c>
      <c r="E371" s="88">
        <v>0.20289583333333333</v>
      </c>
      <c r="F371" s="88">
        <v>0.28620099999999998</v>
      </c>
      <c r="G371" s="88">
        <v>0.41451056323604712</v>
      </c>
      <c r="H371" s="88">
        <v>414.51056323604712</v>
      </c>
      <c r="I371" s="88">
        <v>8.6972674874247584</v>
      </c>
      <c r="J371" s="88">
        <v>126.23225806451613</v>
      </c>
      <c r="K371" s="88">
        <v>2.648607324642609</v>
      </c>
      <c r="L371" s="88">
        <v>6.0486601627821495</v>
      </c>
      <c r="M371" s="88">
        <v>2.1999999999999999E-2</v>
      </c>
      <c r="N371" s="88">
        <v>2.1999999999999999E-2</v>
      </c>
      <c r="O371" s="88">
        <v>8.6752674874247582</v>
      </c>
      <c r="P371" s="88">
        <v>8.6532674874247579</v>
      </c>
      <c r="Q371" s="88">
        <v>6.004660162782149</v>
      </c>
      <c r="R371" s="80" t="s">
        <v>1592</v>
      </c>
    </row>
    <row r="372" spans="1:18" x14ac:dyDescent="0.25">
      <c r="A372" s="80" t="s">
        <v>1058</v>
      </c>
      <c r="B372" s="80" t="s">
        <v>416</v>
      </c>
      <c r="C372" s="80">
        <v>1.025E-2</v>
      </c>
      <c r="D372" s="90">
        <v>0.56101041666666662</v>
      </c>
      <c r="E372" s="90">
        <v>43.157692708333329</v>
      </c>
      <c r="F372" s="90">
        <v>16.224060000000001</v>
      </c>
      <c r="G372" s="90">
        <v>0.41451056323604712</v>
      </c>
      <c r="H372" s="90">
        <v>414.51056323604712</v>
      </c>
      <c r="I372" s="90">
        <v>493.02759093094897</v>
      </c>
      <c r="J372" s="90">
        <v>126.23225806451613</v>
      </c>
      <c r="K372" s="90">
        <v>150.14330540927941</v>
      </c>
      <c r="L372" s="90">
        <v>342.88428552166954</v>
      </c>
      <c r="M372" s="90">
        <v>1.025E-2</v>
      </c>
      <c r="N372" s="90">
        <v>11.784748842592593</v>
      </c>
      <c r="O372" s="90">
        <v>493.01734093094899</v>
      </c>
      <c r="P372" s="88">
        <v>481.2325920883564</v>
      </c>
      <c r="Q372" s="88">
        <v>331.08928667907696</v>
      </c>
      <c r="R372" s="80" t="s">
        <v>1592</v>
      </c>
    </row>
    <row r="373" spans="1:18" x14ac:dyDescent="0.25">
      <c r="A373" s="80" t="s">
        <v>1061</v>
      </c>
      <c r="B373" s="80" t="s">
        <v>1062</v>
      </c>
      <c r="C373" s="80">
        <v>7.3999999999999996E-2</v>
      </c>
      <c r="D373" s="91">
        <v>0.14204861111111111</v>
      </c>
      <c r="E373" s="90">
        <v>0.34494444444444444</v>
      </c>
      <c r="F373" s="90">
        <v>0.28620099999999998</v>
      </c>
      <c r="G373" s="90">
        <v>0.41451056323604712</v>
      </c>
      <c r="H373" s="90">
        <v>414.51056323604712</v>
      </c>
      <c r="I373" s="90">
        <v>8.6972674874247584</v>
      </c>
      <c r="J373" s="90">
        <v>126.23225806451613</v>
      </c>
      <c r="K373" s="90">
        <v>2.648607324642609</v>
      </c>
      <c r="L373" s="90">
        <v>6.0486601627821495</v>
      </c>
      <c r="M373" s="90">
        <v>7.3999999999999996E-2</v>
      </c>
      <c r="N373" s="90">
        <v>9.6000000000000002E-2</v>
      </c>
      <c r="O373" s="90">
        <v>8.6232674874247586</v>
      </c>
      <c r="P373" s="88">
        <v>8.5272674874247585</v>
      </c>
      <c r="Q373" s="88">
        <v>5.8786601627821495</v>
      </c>
      <c r="R373" s="80" t="s">
        <v>1592</v>
      </c>
    </row>
    <row r="374" spans="1:18" x14ac:dyDescent="0.25">
      <c r="A374" s="80" t="s">
        <v>1065</v>
      </c>
      <c r="B374" s="80" t="s">
        <v>741</v>
      </c>
      <c r="C374" s="80">
        <v>0</v>
      </c>
      <c r="D374" s="91">
        <v>0.11397048611111112</v>
      </c>
      <c r="E374" s="90">
        <v>0.70689062499999999</v>
      </c>
      <c r="F374" s="90">
        <v>8.4820180000000001</v>
      </c>
      <c r="G374" s="90">
        <v>0.41451056323604712</v>
      </c>
      <c r="H374" s="90">
        <v>414.51056323604712</v>
      </c>
      <c r="I374" s="90">
        <v>257.75723837146472</v>
      </c>
      <c r="J374" s="90">
        <v>126.23225806451613</v>
      </c>
      <c r="K374" s="90">
        <v>78.495655160360926</v>
      </c>
      <c r="L374" s="90">
        <v>179.26158321110381</v>
      </c>
      <c r="M374" s="90">
        <v>0.11397048611111112</v>
      </c>
      <c r="N374" s="90">
        <v>0.64989699074074081</v>
      </c>
      <c r="O374" s="90">
        <v>257.64326788535362</v>
      </c>
      <c r="P374" s="88">
        <v>256.99337089461289</v>
      </c>
      <c r="Q374" s="88">
        <v>178.49771573425198</v>
      </c>
      <c r="R374" s="80" t="s">
        <v>1592</v>
      </c>
    </row>
    <row r="375" spans="1:18" x14ac:dyDescent="0.25">
      <c r="A375" s="80" t="s">
        <v>1067</v>
      </c>
      <c r="B375" s="80" t="s">
        <v>145</v>
      </c>
      <c r="C375" s="80">
        <v>0</v>
      </c>
      <c r="D375" s="91">
        <v>0.1709641203703704</v>
      </c>
      <c r="E375" s="90">
        <v>0.51590856481481484</v>
      </c>
      <c r="F375" s="90">
        <v>0.28620099999999998</v>
      </c>
      <c r="G375" s="90">
        <v>0.41451056323604712</v>
      </c>
      <c r="H375" s="90">
        <v>414.51056323604712</v>
      </c>
      <c r="I375" s="90">
        <v>8.6972674874247584</v>
      </c>
      <c r="J375" s="90">
        <v>126.23225806451613</v>
      </c>
      <c r="K375" s="90">
        <v>2.648607324642609</v>
      </c>
      <c r="L375" s="90">
        <v>6.0486601627821495</v>
      </c>
      <c r="M375" s="90">
        <v>0.1709641203703704</v>
      </c>
      <c r="N375" s="90">
        <v>0.26696412037037043</v>
      </c>
      <c r="O375" s="90">
        <v>8.5263033670543873</v>
      </c>
      <c r="P375" s="88">
        <v>8.2593392466840161</v>
      </c>
      <c r="Q375" s="88">
        <v>5.6107319220414071</v>
      </c>
      <c r="R375" s="80" t="s">
        <v>1592</v>
      </c>
    </row>
    <row r="376" spans="1:18" x14ac:dyDescent="0.25">
      <c r="A376" s="80" t="s">
        <v>1069</v>
      </c>
      <c r="B376" s="80" t="s">
        <v>1070</v>
      </c>
      <c r="C376" s="80">
        <v>0</v>
      </c>
      <c r="D376" s="91">
        <v>1.4825173611111113</v>
      </c>
      <c r="E376" s="90">
        <v>1.8274618055555558</v>
      </c>
      <c r="F376" s="90">
        <v>0.28620099999999998</v>
      </c>
      <c r="G376" s="90">
        <v>0.41451056323604712</v>
      </c>
      <c r="H376" s="90">
        <v>414.51056323604712</v>
      </c>
      <c r="I376" s="90">
        <v>8.6972674874247584</v>
      </c>
      <c r="J376" s="90">
        <v>126.23225806451613</v>
      </c>
      <c r="K376" s="90">
        <v>2.648607324642609</v>
      </c>
      <c r="L376" s="90">
        <v>6.0486601627821495</v>
      </c>
      <c r="M376" s="90">
        <v>1.4825173611111113</v>
      </c>
      <c r="N376" s="90">
        <v>1.7494814814814816</v>
      </c>
      <c r="O376" s="90">
        <v>7.2147501263136471</v>
      </c>
      <c r="P376" s="88">
        <v>5.4652686448321655</v>
      </c>
      <c r="Q376" s="88">
        <v>2.8166613201895565</v>
      </c>
      <c r="R376" s="80" t="s">
        <v>1528</v>
      </c>
    </row>
    <row r="377" spans="1:18" x14ac:dyDescent="0.25">
      <c r="A377" s="80" t="s">
        <v>1071</v>
      </c>
      <c r="B377" s="80" t="s">
        <v>1072</v>
      </c>
      <c r="C377" s="80">
        <v>4.1000000000000002E-2</v>
      </c>
      <c r="D377" s="91">
        <v>0.37821875000000005</v>
      </c>
      <c r="E377" s="90">
        <v>0.89412731481481489</v>
      </c>
      <c r="F377" s="90">
        <v>8.4820180000000001</v>
      </c>
      <c r="G377" s="90">
        <v>0.41451056323604712</v>
      </c>
      <c r="H377" s="90">
        <v>414.51056323604712</v>
      </c>
      <c r="I377" s="90">
        <v>257.75723837146472</v>
      </c>
      <c r="J377" s="90">
        <v>126.23225806451613</v>
      </c>
      <c r="K377" s="90">
        <v>78.495655160360926</v>
      </c>
      <c r="L377" s="90">
        <v>179.26158321110381</v>
      </c>
      <c r="M377" s="90">
        <v>4.1000000000000002E-2</v>
      </c>
      <c r="N377" s="90">
        <v>0.30796412037037041</v>
      </c>
      <c r="O377" s="90">
        <v>257.71623837146473</v>
      </c>
      <c r="P377" s="88">
        <v>257.40827425109438</v>
      </c>
      <c r="Q377" s="88">
        <v>178.91261909073347</v>
      </c>
      <c r="R377" s="80" t="s">
        <v>1592</v>
      </c>
    </row>
    <row r="378" spans="1:18" x14ac:dyDescent="0.25">
      <c r="A378" s="80" t="s">
        <v>1073</v>
      </c>
      <c r="B378" s="80" t="s">
        <v>1074</v>
      </c>
      <c r="C378" s="80">
        <v>0</v>
      </c>
      <c r="D378" s="91">
        <v>0.11237673611111113</v>
      </c>
      <c r="E378" s="90">
        <v>1.939838541666667</v>
      </c>
      <c r="F378" s="90">
        <v>0.28620099999999998</v>
      </c>
      <c r="G378" s="90">
        <v>0.41451056323604712</v>
      </c>
      <c r="H378" s="90">
        <v>414.51056323604712</v>
      </c>
      <c r="I378" s="90">
        <v>8.6972674874247584</v>
      </c>
      <c r="J378" s="90">
        <v>126.23225806451613</v>
      </c>
      <c r="K378" s="90">
        <v>2.648607324642609</v>
      </c>
      <c r="L378" s="90">
        <v>6.0486601627821495</v>
      </c>
      <c r="M378" s="90">
        <v>0.11237673611111113</v>
      </c>
      <c r="N378" s="90">
        <v>1.8618582175925928</v>
      </c>
      <c r="O378" s="90">
        <v>8.5848907513136474</v>
      </c>
      <c r="P378" s="88">
        <v>6.7230325337210548</v>
      </c>
      <c r="Q378" s="88">
        <v>4.0744252090784459</v>
      </c>
      <c r="R378" s="80" t="s">
        <v>1592</v>
      </c>
    </row>
    <row r="379" spans="1:18" x14ac:dyDescent="0.25">
      <c r="A379" s="80" t="s">
        <v>1076</v>
      </c>
      <c r="B379" s="80" t="s">
        <v>1077</v>
      </c>
      <c r="C379" s="80">
        <v>1.9E-2</v>
      </c>
      <c r="D379" s="91">
        <v>0.20214930555555558</v>
      </c>
      <c r="E379" s="90">
        <v>2.3763576388888885</v>
      </c>
      <c r="F379" s="90">
        <v>1.3091269999999999</v>
      </c>
      <c r="G379" s="90">
        <v>0.41451056323604712</v>
      </c>
      <c r="H379" s="90">
        <v>414.51056323604712</v>
      </c>
      <c r="I379" s="90">
        <v>39.782627223559352</v>
      </c>
      <c r="J379" s="90">
        <v>126.23225806451613</v>
      </c>
      <c r="K379" s="90">
        <v>12.115133633660975</v>
      </c>
      <c r="L379" s="90">
        <v>27.667493589898378</v>
      </c>
      <c r="M379" s="90">
        <v>1.9E-2</v>
      </c>
      <c r="N379" s="90">
        <v>1.6767604166666668</v>
      </c>
      <c r="O379" s="90">
        <v>39.763627223559354</v>
      </c>
      <c r="P379" s="88">
        <v>38.086866806892687</v>
      </c>
      <c r="Q379" s="88">
        <v>25.971733173231712</v>
      </c>
      <c r="R379" s="80" t="s">
        <v>1592</v>
      </c>
    </row>
    <row r="380" spans="1:18" x14ac:dyDescent="0.25">
      <c r="A380" s="80" t="s">
        <v>1080</v>
      </c>
      <c r="B380" s="80" t="s">
        <v>367</v>
      </c>
      <c r="C380" s="80">
        <v>4.9000000000000002E-2</v>
      </c>
      <c r="D380" s="91">
        <v>0.31397048611111117</v>
      </c>
      <c r="E380" s="90">
        <v>2.6903281249999997</v>
      </c>
      <c r="F380" s="90">
        <v>1.3091269999999999</v>
      </c>
      <c r="G380" s="90">
        <v>0.41451056323604712</v>
      </c>
      <c r="H380" s="90">
        <v>414.51056323604712</v>
      </c>
      <c r="I380" s="90">
        <v>39.782627223559352</v>
      </c>
      <c r="J380" s="90">
        <v>126.23225806451613</v>
      </c>
      <c r="K380" s="90">
        <v>12.115133633660975</v>
      </c>
      <c r="L380" s="90">
        <v>27.667493589898378</v>
      </c>
      <c r="M380" s="90">
        <v>4.9000000000000002E-2</v>
      </c>
      <c r="N380" s="90">
        <v>1.7257604166666667</v>
      </c>
      <c r="O380" s="90">
        <v>39.733627223559353</v>
      </c>
      <c r="P380" s="88">
        <v>38.007866806892686</v>
      </c>
      <c r="Q380" s="88">
        <v>25.892733173231711</v>
      </c>
      <c r="R380" s="80" t="s">
        <v>1592</v>
      </c>
    </row>
    <row r="381" spans="1:18" x14ac:dyDescent="0.25">
      <c r="A381" s="80" t="s">
        <v>1082</v>
      </c>
      <c r="B381" s="80" t="s">
        <v>1083</v>
      </c>
      <c r="C381" s="80">
        <v>0</v>
      </c>
      <c r="D381" s="91">
        <v>0.16504513888888891</v>
      </c>
      <c r="E381" s="90">
        <v>43.322737847222214</v>
      </c>
      <c r="F381" s="90">
        <v>16.224060000000001</v>
      </c>
      <c r="G381" s="90">
        <v>0.41451056323604712</v>
      </c>
      <c r="H381" s="90">
        <v>414.51056323604712</v>
      </c>
      <c r="I381" s="90">
        <v>493.02759093094897</v>
      </c>
      <c r="J381" s="90">
        <v>126.23225806451613</v>
      </c>
      <c r="K381" s="90">
        <v>150.14330540927941</v>
      </c>
      <c r="L381" s="90">
        <v>342.88428552166954</v>
      </c>
      <c r="M381" s="90">
        <v>0.16504513888888891</v>
      </c>
      <c r="N381" s="90">
        <v>11.949793981481482</v>
      </c>
      <c r="O381" s="90">
        <v>492.86254579206008</v>
      </c>
      <c r="P381" s="88">
        <v>480.91275181057858</v>
      </c>
      <c r="Q381" s="88">
        <v>330.76944640129921</v>
      </c>
      <c r="R381" s="80" t="s">
        <v>1592</v>
      </c>
    </row>
    <row r="382" spans="1:18" x14ac:dyDescent="0.25">
      <c r="A382" s="80" t="s">
        <v>1086</v>
      </c>
      <c r="B382" s="80" t="s">
        <v>537</v>
      </c>
      <c r="C382" s="80">
        <v>0</v>
      </c>
      <c r="D382" s="91">
        <v>1.2895833333333332E-2</v>
      </c>
      <c r="E382" s="90">
        <v>43.335633680555546</v>
      </c>
      <c r="F382" s="90">
        <v>16.224060000000001</v>
      </c>
      <c r="G382" s="90">
        <v>0.41451056323604712</v>
      </c>
      <c r="H382" s="90">
        <v>414.51056323604712</v>
      </c>
      <c r="I382" s="90">
        <v>493.02759093094897</v>
      </c>
      <c r="J382" s="90">
        <v>126.23225806451613</v>
      </c>
      <c r="K382" s="90">
        <v>150.14330540927941</v>
      </c>
      <c r="L382" s="90">
        <v>342.88428552166954</v>
      </c>
      <c r="M382" s="90">
        <v>1.2895833333333332E-2</v>
      </c>
      <c r="N382" s="90">
        <v>11.962689814814816</v>
      </c>
      <c r="O382" s="90">
        <v>493.01469509761563</v>
      </c>
      <c r="P382" s="88">
        <v>481.05200528280079</v>
      </c>
      <c r="Q382" s="88">
        <v>330.90869987352141</v>
      </c>
      <c r="R382" s="80" t="s">
        <v>1592</v>
      </c>
    </row>
    <row r="383" spans="1:18" x14ac:dyDescent="0.25">
      <c r="A383" s="80" t="s">
        <v>1087</v>
      </c>
      <c r="B383" s="80" t="s">
        <v>396</v>
      </c>
      <c r="C383" s="80">
        <v>0</v>
      </c>
      <c r="D383" s="91">
        <v>6.447916666666666E-3</v>
      </c>
      <c r="E383" s="90">
        <v>45.758611111111094</v>
      </c>
      <c r="F383" s="90">
        <v>17.9618</v>
      </c>
      <c r="G383" s="90">
        <v>0.41451056323604712</v>
      </c>
      <c r="H383" s="90">
        <v>414.51056323604712</v>
      </c>
      <c r="I383" s="90">
        <v>545.83519678696439</v>
      </c>
      <c r="J383" s="90">
        <v>126.23225806451613</v>
      </c>
      <c r="K383" s="90">
        <v>166.22497840247104</v>
      </c>
      <c r="L383" s="90">
        <v>379.61021838449335</v>
      </c>
      <c r="M383" s="90">
        <v>6.447916666666666E-3</v>
      </c>
      <c r="N383" s="90">
        <v>0.34076215277777777</v>
      </c>
      <c r="O383" s="90">
        <v>545.82874887029777</v>
      </c>
      <c r="P383" s="88">
        <v>545.48798671752002</v>
      </c>
      <c r="Q383" s="88">
        <v>379.26300831504898</v>
      </c>
      <c r="R383" s="80" t="s">
        <v>1592</v>
      </c>
    </row>
    <row r="384" spans="1:18" x14ac:dyDescent="0.25">
      <c r="A384" s="80" t="s">
        <v>1090</v>
      </c>
      <c r="B384" s="80" t="s">
        <v>1091</v>
      </c>
      <c r="C384" s="80">
        <v>0.16700000000000001</v>
      </c>
      <c r="D384" s="91">
        <v>0.29504513888888884</v>
      </c>
      <c r="E384" s="90">
        <v>43.630678819444434</v>
      </c>
      <c r="F384" s="90">
        <v>16.224060000000001</v>
      </c>
      <c r="G384" s="90">
        <v>0.41451056323604712</v>
      </c>
      <c r="H384" s="90">
        <v>414.51056323604712</v>
      </c>
      <c r="I384" s="90">
        <v>493.02759093094897</v>
      </c>
      <c r="J384" s="90">
        <v>126.23225806451613</v>
      </c>
      <c r="K384" s="90">
        <v>150.14330540927941</v>
      </c>
      <c r="L384" s="90">
        <v>342.88428552166954</v>
      </c>
      <c r="M384" s="90">
        <v>0.16700000000000001</v>
      </c>
      <c r="N384" s="90">
        <v>12.129689814814816</v>
      </c>
      <c r="O384" s="90">
        <v>492.860590930949</v>
      </c>
      <c r="P384" s="88">
        <v>480.73090111613419</v>
      </c>
      <c r="Q384" s="88">
        <v>330.58759570685481</v>
      </c>
      <c r="R384" s="80" t="s">
        <v>1592</v>
      </c>
    </row>
    <row r="385" spans="1:18" x14ac:dyDescent="0.25">
      <c r="A385" s="80" t="s">
        <v>1095</v>
      </c>
      <c r="B385" s="80" t="s">
        <v>1096</v>
      </c>
      <c r="C385" s="80">
        <v>0</v>
      </c>
      <c r="D385" s="91">
        <v>0.51074652777777774</v>
      </c>
      <c r="E385" s="90">
        <v>2.4505850694444447</v>
      </c>
      <c r="F385" s="90">
        <v>0.28620099999999998</v>
      </c>
      <c r="G385" s="90">
        <v>0.41451056323604712</v>
      </c>
      <c r="H385" s="90">
        <v>414.51056323604712</v>
      </c>
      <c r="I385" s="90">
        <v>8.6972674874247584</v>
      </c>
      <c r="J385" s="90">
        <v>126.23225806451613</v>
      </c>
      <c r="K385" s="90">
        <v>2.648607324642609</v>
      </c>
      <c r="L385" s="90">
        <v>6.0486601627821495</v>
      </c>
      <c r="M385" s="90">
        <v>0.51074652777777774</v>
      </c>
      <c r="N385" s="90">
        <v>2.3726047453703707</v>
      </c>
      <c r="O385" s="90">
        <v>8.1865209596469803</v>
      </c>
      <c r="P385" s="88">
        <v>5.8139162142766097</v>
      </c>
      <c r="Q385" s="88">
        <v>3.1653088896340007</v>
      </c>
      <c r="R385" s="80" t="s">
        <v>1528</v>
      </c>
    </row>
    <row r="386" spans="1:18" x14ac:dyDescent="0.25">
      <c r="A386" s="80" t="s">
        <v>1050</v>
      </c>
      <c r="B386" s="80" t="s">
        <v>372</v>
      </c>
      <c r="C386" s="80">
        <v>0</v>
      </c>
      <c r="D386" s="91">
        <v>1.0746527777777778E-2</v>
      </c>
      <c r="E386" s="90">
        <v>2.5493055555555557E-2</v>
      </c>
      <c r="F386" s="90">
        <v>0.63678500000000005</v>
      </c>
      <c r="G386" s="90">
        <v>0.41451056323604712</v>
      </c>
      <c r="H386" s="90">
        <v>414.51056323604712</v>
      </c>
      <c r="I386" s="90">
        <v>19.351048658040238</v>
      </c>
      <c r="J386" s="90">
        <v>126.23225806451613</v>
      </c>
      <c r="K386" s="90">
        <v>5.8930381627686277</v>
      </c>
      <c r="L386" s="90">
        <v>13.45801049527161</v>
      </c>
      <c r="M386" s="90">
        <v>1.0746527777777778E-2</v>
      </c>
      <c r="N386" s="90">
        <v>12.140436342592594</v>
      </c>
      <c r="O386" s="90">
        <v>19.340302130262462</v>
      </c>
      <c r="P386" s="88">
        <v>7.199865787669868</v>
      </c>
      <c r="Q386" s="88">
        <v>1.3068276249012403</v>
      </c>
      <c r="R386" s="80" t="s">
        <v>1528</v>
      </c>
    </row>
    <row r="387" spans="1:18" x14ac:dyDescent="0.25">
      <c r="A387" s="80" t="s">
        <v>1050</v>
      </c>
      <c r="B387" s="80" t="s">
        <v>1100</v>
      </c>
      <c r="C387" s="80">
        <v>0</v>
      </c>
      <c r="D387" s="91">
        <v>9.0000000000000011E-2</v>
      </c>
      <c r="E387" s="90">
        <v>0.11549305555555557</v>
      </c>
      <c r="F387" s="90">
        <v>0.63678500000000005</v>
      </c>
      <c r="G387" s="90">
        <v>0.41451056323604712</v>
      </c>
      <c r="H387" s="90">
        <v>414.51056323604712</v>
      </c>
      <c r="I387" s="90">
        <v>19.351048658040238</v>
      </c>
      <c r="J387" s="90">
        <v>126.23225806451613</v>
      </c>
      <c r="K387" s="90">
        <v>5.8930381627686277</v>
      </c>
      <c r="L387" s="90">
        <v>13.45801049527161</v>
      </c>
      <c r="M387" s="90">
        <v>9.0000000000000011E-2</v>
      </c>
      <c r="N387" s="90">
        <v>12.230436342592593</v>
      </c>
      <c r="O387" s="90">
        <v>19.261048658040238</v>
      </c>
      <c r="P387" s="88">
        <v>7.0306123154476445</v>
      </c>
      <c r="Q387" s="88">
        <v>1.1375741526790168</v>
      </c>
      <c r="R387" s="80" t="s">
        <v>1528</v>
      </c>
    </row>
    <row r="388" spans="1:18" x14ac:dyDescent="0.25">
      <c r="A388" s="80" t="s">
        <v>1050</v>
      </c>
      <c r="B388" s="80" t="s">
        <v>1102</v>
      </c>
      <c r="C388" s="80">
        <v>0</v>
      </c>
      <c r="D388" s="91">
        <v>1.0746527777777778E-2</v>
      </c>
      <c r="E388" s="90">
        <v>45.76935763888887</v>
      </c>
      <c r="F388" s="90">
        <v>17.9618</v>
      </c>
      <c r="G388" s="90">
        <v>0.41451056323604712</v>
      </c>
      <c r="H388" s="90">
        <v>414.51056323604712</v>
      </c>
      <c r="I388" s="90">
        <v>545.83519678696439</v>
      </c>
      <c r="J388" s="90">
        <v>126.23225806451613</v>
      </c>
      <c r="K388" s="90">
        <v>166.22497840247104</v>
      </c>
      <c r="L388" s="90">
        <v>379.61021838449335</v>
      </c>
      <c r="M388" s="90">
        <v>1.0746527777777778E-2</v>
      </c>
      <c r="N388" s="90">
        <v>0.35150868055555556</v>
      </c>
      <c r="O388" s="90">
        <v>545.82445025918662</v>
      </c>
      <c r="P388" s="88">
        <v>545.47294157863109</v>
      </c>
      <c r="Q388" s="88">
        <v>379.24796317616006</v>
      </c>
      <c r="R388" s="80" t="s">
        <v>1592</v>
      </c>
    </row>
    <row r="389" spans="1:18" x14ac:dyDescent="0.25">
      <c r="A389" s="80" t="s">
        <v>1050</v>
      </c>
      <c r="B389" s="80" t="s">
        <v>1104</v>
      </c>
      <c r="C389" s="80">
        <v>0</v>
      </c>
      <c r="D389" s="91">
        <v>1.0746527777777778E-2</v>
      </c>
      <c r="E389" s="90">
        <v>0.12623958333333335</v>
      </c>
      <c r="F389" s="90">
        <v>0.63678500000000005</v>
      </c>
      <c r="G389" s="90">
        <v>0.41451056323604712</v>
      </c>
      <c r="H389" s="90">
        <v>414.51056323604712</v>
      </c>
      <c r="I389" s="90">
        <v>19.351048658040238</v>
      </c>
      <c r="J389" s="90">
        <v>126.23225806451613</v>
      </c>
      <c r="K389" s="90">
        <v>5.8930381627686277</v>
      </c>
      <c r="L389" s="90">
        <v>13.45801049527161</v>
      </c>
      <c r="M389" s="90">
        <v>1.0746527777777778E-2</v>
      </c>
      <c r="N389" s="90">
        <v>12.241182870370372</v>
      </c>
      <c r="O389" s="90">
        <v>19.340302130262462</v>
      </c>
      <c r="P389" s="88">
        <v>7.09911925989209</v>
      </c>
      <c r="Q389" s="88">
        <v>1.2060810971234623</v>
      </c>
      <c r="R389" s="80" t="s">
        <v>1528</v>
      </c>
    </row>
    <row r="390" spans="1:18" x14ac:dyDescent="0.25">
      <c r="A390" s="80" t="s">
        <v>1050</v>
      </c>
      <c r="B390" s="80" t="s">
        <v>1106</v>
      </c>
      <c r="C390" s="80">
        <v>0</v>
      </c>
      <c r="D390" s="91">
        <v>1.0746527777777778E-2</v>
      </c>
      <c r="E390" s="90">
        <v>0.13698611111111114</v>
      </c>
      <c r="F390" s="90">
        <v>0.63678500000000005</v>
      </c>
      <c r="G390" s="90">
        <v>0.41451056323604712</v>
      </c>
      <c r="H390" s="90">
        <v>414.51056323604712</v>
      </c>
      <c r="I390" s="90">
        <v>19.351048658040238</v>
      </c>
      <c r="J390" s="90">
        <v>126.23225806451613</v>
      </c>
      <c r="K390" s="90">
        <v>5.8930381627686277</v>
      </c>
      <c r="L390" s="90">
        <v>13.45801049527161</v>
      </c>
      <c r="M390" s="90">
        <v>1.0746527777777778E-2</v>
      </c>
      <c r="N390" s="90">
        <v>12.25192939814815</v>
      </c>
      <c r="O390" s="90">
        <v>19.340302130262462</v>
      </c>
      <c r="P390" s="88">
        <v>7.088372732114312</v>
      </c>
      <c r="Q390" s="88">
        <v>1.1953345693456843</v>
      </c>
      <c r="R390" s="80" t="s">
        <v>1528</v>
      </c>
    </row>
    <row r="391" spans="1:18" x14ac:dyDescent="0.25">
      <c r="A391" s="80" t="s">
        <v>1050</v>
      </c>
      <c r="B391" s="80" t="s">
        <v>1108</v>
      </c>
      <c r="C391" s="80">
        <v>0</v>
      </c>
      <c r="D391" s="91">
        <v>1E-3</v>
      </c>
      <c r="E391" s="90">
        <v>0.13798611111111114</v>
      </c>
      <c r="F391" s="90">
        <v>0.63678500000000005</v>
      </c>
      <c r="G391" s="90">
        <v>0.41451056323604712</v>
      </c>
      <c r="H391" s="90">
        <v>414.51056323604712</v>
      </c>
      <c r="I391" s="90">
        <v>19.351048658040238</v>
      </c>
      <c r="J391" s="90">
        <v>126.23225806451613</v>
      </c>
      <c r="K391" s="90">
        <v>5.8930381627686277</v>
      </c>
      <c r="L391" s="90">
        <v>13.45801049527161</v>
      </c>
      <c r="M391" s="90">
        <v>1E-3</v>
      </c>
      <c r="N391" s="90">
        <v>12.252929398148149</v>
      </c>
      <c r="O391" s="90">
        <v>19.350048658040237</v>
      </c>
      <c r="P391" s="88">
        <v>7.0971192598920876</v>
      </c>
      <c r="Q391" s="88">
        <v>1.2040810971234599</v>
      </c>
      <c r="R391" s="80" t="s">
        <v>1528</v>
      </c>
    </row>
    <row r="392" spans="1:18" x14ac:dyDescent="0.25">
      <c r="A392" s="80" t="s">
        <v>1050</v>
      </c>
      <c r="B392" s="80" t="s">
        <v>1110</v>
      </c>
      <c r="C392" s="80">
        <v>0</v>
      </c>
      <c r="D392" s="91">
        <v>1.0746527777777778E-2</v>
      </c>
      <c r="E392" s="90">
        <v>0.14873263888888894</v>
      </c>
      <c r="F392" s="90">
        <v>0.63678500000000005</v>
      </c>
      <c r="G392" s="90">
        <v>0.41451056323604712</v>
      </c>
      <c r="H392" s="90">
        <v>414.51056323604712</v>
      </c>
      <c r="I392" s="90">
        <v>19.351048658040238</v>
      </c>
      <c r="J392" s="90">
        <v>126.23225806451613</v>
      </c>
      <c r="K392" s="90">
        <v>5.8930381627686277</v>
      </c>
      <c r="L392" s="90">
        <v>13.45801049527161</v>
      </c>
      <c r="M392" s="90">
        <v>1.0746527777777778E-2</v>
      </c>
      <c r="N392" s="90">
        <v>12.263675925925927</v>
      </c>
      <c r="O392" s="90">
        <v>19.340302130262462</v>
      </c>
      <c r="P392" s="88">
        <v>7.0766262043365344</v>
      </c>
      <c r="Q392" s="88">
        <v>1.1835880415679068</v>
      </c>
      <c r="R392" s="80" t="s">
        <v>1528</v>
      </c>
    </row>
    <row r="393" spans="1:18" x14ac:dyDescent="0.25">
      <c r="A393" s="80" t="s">
        <v>1112</v>
      </c>
      <c r="B393" s="80" t="s">
        <v>1113</v>
      </c>
      <c r="C393" s="80">
        <v>0</v>
      </c>
      <c r="D393" s="91">
        <v>1.5895833333333331E-2</v>
      </c>
      <c r="E393" s="90">
        <v>0.16462847222222227</v>
      </c>
      <c r="F393" s="90">
        <v>0.63678500000000005</v>
      </c>
      <c r="G393" s="90">
        <v>0.41451056323604712</v>
      </c>
      <c r="H393" s="90">
        <v>414.51056323604712</v>
      </c>
      <c r="I393" s="90">
        <v>19.351048658040238</v>
      </c>
      <c r="J393" s="90">
        <v>126.23225806451613</v>
      </c>
      <c r="K393" s="90">
        <v>5.8930381627686277</v>
      </c>
      <c r="L393" s="90">
        <v>13.45801049527161</v>
      </c>
      <c r="M393" s="90">
        <v>1.5895833333333331E-2</v>
      </c>
      <c r="N393" s="90">
        <v>12.279571759259261</v>
      </c>
      <c r="O393" s="90">
        <v>19.335152824706906</v>
      </c>
      <c r="P393" s="88">
        <v>7.0555810654476456</v>
      </c>
      <c r="Q393" s="88">
        <v>1.1625429026790179</v>
      </c>
      <c r="R393" s="80" t="s">
        <v>1528</v>
      </c>
    </row>
    <row r="394" spans="1:18" x14ac:dyDescent="0.25">
      <c r="A394" s="80" t="s">
        <v>1050</v>
      </c>
      <c r="B394" s="80" t="s">
        <v>1114</v>
      </c>
      <c r="C394" s="80">
        <v>0</v>
      </c>
      <c r="D394" s="91">
        <v>1.0746527777777778E-2</v>
      </c>
      <c r="E394" s="90">
        <v>0.17537500000000006</v>
      </c>
      <c r="F394" s="90">
        <v>0.63678500000000005</v>
      </c>
      <c r="G394" s="90">
        <v>0.41451056323604712</v>
      </c>
      <c r="H394" s="90">
        <v>414.51056323604712</v>
      </c>
      <c r="I394" s="90">
        <v>19.351048658040238</v>
      </c>
      <c r="J394" s="90">
        <v>126.23225806451613</v>
      </c>
      <c r="K394" s="90">
        <v>5.8930381627686277</v>
      </c>
      <c r="L394" s="90">
        <v>13.45801049527161</v>
      </c>
      <c r="M394" s="90">
        <v>1.0746527777777778E-2</v>
      </c>
      <c r="N394" s="90">
        <v>12.290318287037039</v>
      </c>
      <c r="O394" s="90">
        <v>19.340302130262462</v>
      </c>
      <c r="P394" s="88">
        <v>7.0499838432254229</v>
      </c>
      <c r="Q394" s="88">
        <v>1.1569456804567952</v>
      </c>
      <c r="R394" s="80" t="s">
        <v>1528</v>
      </c>
    </row>
    <row r="395" spans="1:18" x14ac:dyDescent="0.25">
      <c r="A395" s="80" t="s">
        <v>1116</v>
      </c>
      <c r="B395" s="80" t="s">
        <v>1117</v>
      </c>
      <c r="C395" s="80">
        <v>0</v>
      </c>
      <c r="D395" s="91">
        <v>0.40080844907407409</v>
      </c>
      <c r="E395" s="90">
        <v>2.6722858796296296</v>
      </c>
      <c r="F395" s="90">
        <v>1.2240089999999999</v>
      </c>
      <c r="G395" s="90">
        <v>0.41451056323604712</v>
      </c>
      <c r="H395" s="90">
        <v>414.51056323604712</v>
      </c>
      <c r="I395" s="90">
        <v>37.196004486410914</v>
      </c>
      <c r="J395" s="90">
        <v>126.23225806451613</v>
      </c>
      <c r="K395" s="90">
        <v>11.327420948314211</v>
      </c>
      <c r="L395" s="90">
        <v>25.868583538096701</v>
      </c>
      <c r="M395" s="90">
        <v>0.40080844907407409</v>
      </c>
      <c r="N395" s="90">
        <v>1.4620758101851852</v>
      </c>
      <c r="O395" s="90">
        <v>36.795196037336837</v>
      </c>
      <c r="P395" s="88">
        <v>35.333120227151653</v>
      </c>
      <c r="Q395" s="88">
        <v>24.00569927883744</v>
      </c>
      <c r="R395" s="80" t="s">
        <v>1592</v>
      </c>
    </row>
    <row r="396" spans="1:18" x14ac:dyDescent="0.25">
      <c r="A396" s="80" t="s">
        <v>1120</v>
      </c>
      <c r="B396" s="80" t="s">
        <v>1121</v>
      </c>
      <c r="C396" s="80">
        <v>0</v>
      </c>
      <c r="D396" s="91">
        <v>1.934375E-2</v>
      </c>
      <c r="E396" s="90">
        <v>0.53592650462962965</v>
      </c>
      <c r="F396" s="90">
        <v>3.4660829999999998</v>
      </c>
      <c r="G396" s="90">
        <v>0.41451056323604712</v>
      </c>
      <c r="H396" s="90">
        <v>414.51056323604712</v>
      </c>
      <c r="I396" s="90">
        <v>105.32964938842164</v>
      </c>
      <c r="J396" s="90">
        <v>126.23225806451613</v>
      </c>
      <c r="K396" s="90">
        <v>32.076382757639657</v>
      </c>
      <c r="L396" s="90">
        <v>73.25326663078198</v>
      </c>
      <c r="M396" s="90">
        <v>1.934375E-2</v>
      </c>
      <c r="N396" s="90">
        <v>0.53592650462962965</v>
      </c>
      <c r="O396" s="90">
        <v>105.31030563842164</v>
      </c>
      <c r="P396" s="88">
        <v>104.77437913379201</v>
      </c>
      <c r="Q396" s="88">
        <v>72.697996376152361</v>
      </c>
      <c r="R396" s="80" t="s">
        <v>1592</v>
      </c>
    </row>
    <row r="397" spans="1:18" x14ac:dyDescent="0.25">
      <c r="A397" s="80" t="s">
        <v>875</v>
      </c>
      <c r="B397" s="80" t="s">
        <v>1123</v>
      </c>
      <c r="C397" s="80">
        <v>8.4000000000000005E-2</v>
      </c>
      <c r="D397" s="91">
        <v>12.767645833333335</v>
      </c>
      <c r="E397" s="91">
        <v>15.439931712962965</v>
      </c>
      <c r="F397" s="91">
        <v>1.2240089999999999</v>
      </c>
      <c r="G397" s="91">
        <v>0.41451056323604712</v>
      </c>
      <c r="H397" s="91">
        <v>414.51056323604712</v>
      </c>
      <c r="I397" s="91">
        <v>37.196004486410914</v>
      </c>
      <c r="J397" s="91">
        <v>126.23225806451613</v>
      </c>
      <c r="K397" s="91">
        <v>11.327420948314211</v>
      </c>
      <c r="L397" s="91">
        <v>25.868583538096701</v>
      </c>
      <c r="M397" s="90">
        <v>8.4000000000000005E-2</v>
      </c>
      <c r="N397" s="90">
        <v>1.5460758101851853</v>
      </c>
      <c r="O397" s="90">
        <v>37.11200448641091</v>
      </c>
      <c r="P397" s="89">
        <v>35.565928676225724</v>
      </c>
      <c r="Q397" s="89">
        <v>24.238507727911511</v>
      </c>
      <c r="R397" s="80" t="s">
        <v>1592</v>
      </c>
    </row>
    <row r="398" spans="1:18" x14ac:dyDescent="0.25">
      <c r="A398" s="80" t="s">
        <v>875</v>
      </c>
      <c r="B398" s="80" t="s">
        <v>1126</v>
      </c>
      <c r="C398" s="80">
        <v>8.4000000000000005E-2</v>
      </c>
      <c r="D398" s="91">
        <v>12.767645833333335</v>
      </c>
      <c r="E398" s="91">
        <v>28.207577546296299</v>
      </c>
      <c r="F398" s="91">
        <v>1.2240089999999999</v>
      </c>
      <c r="G398" s="91">
        <v>0.41451056323604712</v>
      </c>
      <c r="H398" s="91">
        <v>414.51056323604712</v>
      </c>
      <c r="I398" s="91">
        <v>37.196004486410914</v>
      </c>
      <c r="J398" s="91">
        <v>126.23225806451613</v>
      </c>
      <c r="K398" s="91">
        <v>11.327420948314211</v>
      </c>
      <c r="L398" s="91">
        <v>25.868583538096701</v>
      </c>
      <c r="M398" s="90">
        <v>8.4000000000000005E-2</v>
      </c>
      <c r="N398" s="90">
        <v>1.6300758101851853</v>
      </c>
      <c r="O398" s="90">
        <v>37.11200448641091</v>
      </c>
      <c r="P398" s="89">
        <v>35.481928676225728</v>
      </c>
      <c r="Q398" s="89">
        <v>24.154507727911515</v>
      </c>
      <c r="R398" s="80" t="s">
        <v>1592</v>
      </c>
    </row>
    <row r="399" spans="1:18" x14ac:dyDescent="0.25">
      <c r="A399" s="80" t="s">
        <v>1127</v>
      </c>
      <c r="B399" s="80" t="s">
        <v>1126</v>
      </c>
      <c r="C399" s="80">
        <v>0.34399999999999997</v>
      </c>
      <c r="D399" s="91">
        <v>3.4671875000000005E-2</v>
      </c>
      <c r="E399" s="91">
        <v>45.804029513888871</v>
      </c>
      <c r="F399" s="91">
        <v>17.9618</v>
      </c>
      <c r="G399" s="91">
        <v>0.41451056323604712</v>
      </c>
      <c r="H399" s="91">
        <v>414.51056323604712</v>
      </c>
      <c r="I399" s="91">
        <v>545.83519678696439</v>
      </c>
      <c r="J399" s="91">
        <v>126.23225806451613</v>
      </c>
      <c r="K399" s="91">
        <v>166.22497840247104</v>
      </c>
      <c r="L399" s="91">
        <v>379.61021838449335</v>
      </c>
      <c r="M399" s="90">
        <v>3.4671875000000005E-2</v>
      </c>
      <c r="N399" s="91">
        <v>0.38618055555555558</v>
      </c>
      <c r="O399" s="90">
        <v>545.80052491196443</v>
      </c>
      <c r="P399" s="89">
        <v>545.41434435640883</v>
      </c>
      <c r="Q399" s="89">
        <v>379.18936595393779</v>
      </c>
      <c r="R399" s="80" t="s">
        <v>1592</v>
      </c>
    </row>
    <row r="400" spans="1:18" x14ac:dyDescent="0.25">
      <c r="A400" s="80" t="s">
        <v>1127</v>
      </c>
      <c r="B400" s="80" t="s">
        <v>1130</v>
      </c>
      <c r="C400" s="80">
        <v>0.34399999999999997</v>
      </c>
      <c r="D400" s="89">
        <v>3.4671875000000005E-2</v>
      </c>
      <c r="E400" s="89">
        <v>45.838701388888872</v>
      </c>
      <c r="F400" s="89">
        <v>17.9618</v>
      </c>
      <c r="G400" s="89">
        <v>0.41451056323604712</v>
      </c>
      <c r="H400" s="89">
        <v>414.51056323604712</v>
      </c>
      <c r="I400" s="89">
        <v>545.83519678696439</v>
      </c>
      <c r="J400" s="89">
        <v>126.23225806451613</v>
      </c>
      <c r="K400" s="89">
        <v>166.22497840247104</v>
      </c>
      <c r="L400" s="89">
        <v>379.61021838449335</v>
      </c>
      <c r="M400" s="88">
        <v>3.4671875000000005E-2</v>
      </c>
      <c r="N400" s="89">
        <v>0.4208524305555556</v>
      </c>
      <c r="O400" s="88">
        <v>545.80052491196443</v>
      </c>
      <c r="P400" s="89">
        <v>545.37967248140887</v>
      </c>
      <c r="Q400" s="89">
        <v>379.15469407893784</v>
      </c>
      <c r="R400" s="80" t="s">
        <v>1592</v>
      </c>
    </row>
    <row r="401" spans="1:18" x14ac:dyDescent="0.25">
      <c r="A401" s="80" t="s">
        <v>1131</v>
      </c>
      <c r="B401" s="80" t="s">
        <v>1130</v>
      </c>
      <c r="C401" s="80">
        <v>0</v>
      </c>
      <c r="D401" s="89">
        <v>6.447916666666666E-3</v>
      </c>
      <c r="E401" s="89">
        <v>45.845149305555537</v>
      </c>
      <c r="F401" s="89">
        <v>17.9618</v>
      </c>
      <c r="G401" s="89">
        <v>0.41451056323604712</v>
      </c>
      <c r="H401" s="89">
        <v>414.51056323604712</v>
      </c>
      <c r="I401" s="89">
        <v>545.83519678696439</v>
      </c>
      <c r="J401" s="89">
        <v>126.23225806451613</v>
      </c>
      <c r="K401" s="89">
        <v>166.22497840247104</v>
      </c>
      <c r="L401" s="89">
        <v>379.61021838449335</v>
      </c>
      <c r="M401" s="88">
        <v>6.447916666666666E-3</v>
      </c>
      <c r="N401" s="89">
        <v>0.42730034722222227</v>
      </c>
      <c r="O401" s="88">
        <v>545.82874887029777</v>
      </c>
      <c r="P401" s="89">
        <v>545.4014485230756</v>
      </c>
      <c r="Q401" s="89">
        <v>379.17647012060456</v>
      </c>
      <c r="R401" s="80" t="s">
        <v>1592</v>
      </c>
    </row>
    <row r="402" spans="1:18" x14ac:dyDescent="0.25">
      <c r="A402" s="80" t="s">
        <v>1131</v>
      </c>
      <c r="B402" s="80" t="s">
        <v>1132</v>
      </c>
      <c r="C402" s="80">
        <v>0</v>
      </c>
      <c r="D402" s="89">
        <v>6.447916666666666E-3</v>
      </c>
      <c r="E402" s="89">
        <v>45.851597222222203</v>
      </c>
      <c r="F402" s="89">
        <v>17.9618</v>
      </c>
      <c r="G402" s="89">
        <v>0.41451056323604712</v>
      </c>
      <c r="H402" s="89">
        <v>414.51056323604712</v>
      </c>
      <c r="I402" s="89">
        <v>545.83519678696439</v>
      </c>
      <c r="J402" s="89">
        <v>126.23225806451613</v>
      </c>
      <c r="K402" s="89">
        <v>166.22497840247104</v>
      </c>
      <c r="L402" s="89">
        <v>379.61021838449335</v>
      </c>
      <c r="M402" s="88">
        <v>6.447916666666666E-3</v>
      </c>
      <c r="N402" s="89">
        <v>0.43374826388888893</v>
      </c>
      <c r="O402" s="88">
        <v>545.82874887029777</v>
      </c>
      <c r="P402" s="89">
        <v>545.39500060640887</v>
      </c>
      <c r="Q402" s="89">
        <v>379.17002220393783</v>
      </c>
      <c r="R402" s="80" t="s">
        <v>1592</v>
      </c>
    </row>
    <row r="403" spans="1:18" x14ac:dyDescent="0.25">
      <c r="A403" s="80" t="s">
        <v>1133</v>
      </c>
      <c r="B403" s="80" t="s">
        <v>1132</v>
      </c>
      <c r="C403" s="80">
        <v>0</v>
      </c>
      <c r="D403" s="89">
        <v>4.083680555555555E-2</v>
      </c>
      <c r="E403" s="89">
        <v>45.89243402777776</v>
      </c>
      <c r="F403" s="89">
        <v>17.9618</v>
      </c>
      <c r="G403" s="89">
        <v>0.41451056323604712</v>
      </c>
      <c r="H403" s="89">
        <v>414.51056323604712</v>
      </c>
      <c r="I403" s="89">
        <v>545.83519678696439</v>
      </c>
      <c r="J403" s="89">
        <v>126.23225806451613</v>
      </c>
      <c r="K403" s="89">
        <v>166.22497840247104</v>
      </c>
      <c r="L403" s="89">
        <v>379.61021838449335</v>
      </c>
      <c r="M403" s="88">
        <v>4.083680555555555E-2</v>
      </c>
      <c r="N403" s="89">
        <v>0.47458506944444445</v>
      </c>
      <c r="O403" s="88">
        <v>545.79435998140889</v>
      </c>
      <c r="P403" s="89">
        <v>545.31977491196449</v>
      </c>
      <c r="Q403" s="89">
        <v>379.09479650949345</v>
      </c>
      <c r="R403" s="80" t="s">
        <v>1592</v>
      </c>
    </row>
    <row r="404" spans="1:18" x14ac:dyDescent="0.25">
      <c r="A404" s="80" t="s">
        <v>1133</v>
      </c>
      <c r="B404" s="80" t="s">
        <v>1134</v>
      </c>
      <c r="C404" s="80">
        <v>0</v>
      </c>
      <c r="D404" s="89">
        <v>4.083680555555555E-2</v>
      </c>
      <c r="E404" s="89">
        <v>45.933270833333317</v>
      </c>
      <c r="F404" s="89">
        <v>17.9618</v>
      </c>
      <c r="G404" s="89">
        <v>0.41451056323604712</v>
      </c>
      <c r="H404" s="89">
        <v>414.51056323604712</v>
      </c>
      <c r="I404" s="89">
        <v>545.83519678696439</v>
      </c>
      <c r="J404" s="89">
        <v>126.23225806451613</v>
      </c>
      <c r="K404" s="89">
        <v>166.22497840247104</v>
      </c>
      <c r="L404" s="89">
        <v>379.61021838449335</v>
      </c>
      <c r="M404" s="88">
        <v>4.083680555555555E-2</v>
      </c>
      <c r="N404" s="89">
        <v>0.51542187500000003</v>
      </c>
      <c r="O404" s="88">
        <v>545.79435998140889</v>
      </c>
      <c r="P404" s="89">
        <v>545.27893810640887</v>
      </c>
      <c r="Q404" s="89">
        <v>379.05395970393784</v>
      </c>
      <c r="R404" s="80" t="s">
        <v>1592</v>
      </c>
    </row>
    <row r="405" spans="1:18" x14ac:dyDescent="0.25">
      <c r="A405" s="80" t="s">
        <v>1135</v>
      </c>
      <c r="B405" s="80" t="s">
        <v>1134</v>
      </c>
      <c r="C405" s="80">
        <v>0</v>
      </c>
      <c r="D405" s="89">
        <v>0.11080208333333334</v>
      </c>
      <c r="E405" s="89">
        <v>46.04407291666665</v>
      </c>
      <c r="F405" s="89">
        <v>17.9618</v>
      </c>
      <c r="G405" s="89">
        <v>0.41451056323604712</v>
      </c>
      <c r="H405" s="89">
        <v>414.51056323604712</v>
      </c>
      <c r="I405" s="89">
        <v>545.83519678696439</v>
      </c>
      <c r="J405" s="89">
        <v>126.23225806451613</v>
      </c>
      <c r="K405" s="89">
        <v>166.22497840247104</v>
      </c>
      <c r="L405" s="89">
        <v>379.61021838449335</v>
      </c>
      <c r="M405" s="88">
        <v>0.11080208333333334</v>
      </c>
      <c r="N405" s="89">
        <v>0.62622395833333333</v>
      </c>
      <c r="O405" s="88">
        <v>545.72439470363111</v>
      </c>
      <c r="P405" s="89">
        <v>545.09817074529781</v>
      </c>
      <c r="Q405" s="89">
        <v>378.87319234282677</v>
      </c>
      <c r="R405" s="80" t="s">
        <v>1592</v>
      </c>
    </row>
    <row r="406" spans="1:18" x14ac:dyDescent="0.25">
      <c r="A406" s="80" t="s">
        <v>1135</v>
      </c>
      <c r="B406" s="80" t="s">
        <v>1121</v>
      </c>
      <c r="C406" s="80">
        <v>0</v>
      </c>
      <c r="D406" s="89">
        <v>0.11080208333333334</v>
      </c>
      <c r="E406" s="89">
        <v>46.154874999999983</v>
      </c>
      <c r="F406" s="89">
        <v>17.9618</v>
      </c>
      <c r="G406" s="89">
        <v>0.41451056323604712</v>
      </c>
      <c r="H406" s="89">
        <v>414.51056323604712</v>
      </c>
      <c r="I406" s="89">
        <v>545.83519678696439</v>
      </c>
      <c r="J406" s="89">
        <v>126.23225806451613</v>
      </c>
      <c r="K406" s="89">
        <v>166.22497840247104</v>
      </c>
      <c r="L406" s="89">
        <v>379.61021838449335</v>
      </c>
      <c r="M406" s="88">
        <v>0.11080208333333334</v>
      </c>
      <c r="N406" s="89">
        <v>0.73702604166666663</v>
      </c>
      <c r="O406" s="88">
        <v>545.72439470363111</v>
      </c>
      <c r="P406" s="89">
        <v>544.98736866196441</v>
      </c>
      <c r="Q406" s="89">
        <v>378.76239025949337</v>
      </c>
      <c r="R406" s="80" t="s">
        <v>1592</v>
      </c>
    </row>
    <row r="407" spans="1:18" x14ac:dyDescent="0.25">
      <c r="A407" s="80" t="s">
        <v>1137</v>
      </c>
      <c r="B407" s="80" t="s">
        <v>1121</v>
      </c>
      <c r="C407" s="80">
        <v>0.16800000000000001</v>
      </c>
      <c r="D407" s="89">
        <v>0.10644791666666667</v>
      </c>
      <c r="E407" s="89">
        <v>1.3176406250000001</v>
      </c>
      <c r="F407" s="89">
        <v>0.61530399999999996</v>
      </c>
      <c r="G407" s="89">
        <v>0.41451056323604712</v>
      </c>
      <c r="H407" s="89">
        <v>414.51056323604712</v>
      </c>
      <c r="I407" s="89">
        <v>18.698269656927835</v>
      </c>
      <c r="J407" s="89">
        <v>126.23225806451613</v>
      </c>
      <c r="K407" s="89">
        <v>5.6942452377241723</v>
      </c>
      <c r="L407" s="89">
        <v>13.004024419203663</v>
      </c>
      <c r="M407" s="88">
        <v>0.10644791666666667</v>
      </c>
      <c r="N407" s="89">
        <v>1.3176406250000001</v>
      </c>
      <c r="O407" s="88">
        <v>18.591821740261167</v>
      </c>
      <c r="P407" s="89">
        <v>17.274181115261168</v>
      </c>
      <c r="Q407" s="89">
        <v>11.579935877536997</v>
      </c>
      <c r="R407" s="80" t="s">
        <v>1592</v>
      </c>
    </row>
    <row r="408" spans="1:18" x14ac:dyDescent="0.25">
      <c r="A408" s="80" t="s">
        <v>1138</v>
      </c>
      <c r="B408" s="80" t="s">
        <v>1139</v>
      </c>
      <c r="C408" s="80">
        <v>0</v>
      </c>
      <c r="D408" s="89">
        <v>0.1681371527777778</v>
      </c>
      <c r="E408" s="89">
        <v>0.34351215277777786</v>
      </c>
      <c r="F408" s="89">
        <v>0.63678500000000005</v>
      </c>
      <c r="G408" s="89">
        <v>0.41451056323604712</v>
      </c>
      <c r="H408" s="89">
        <v>414.51056323604712</v>
      </c>
      <c r="I408" s="89">
        <v>19.351048658040238</v>
      </c>
      <c r="J408" s="89">
        <v>126.23225806451613</v>
      </c>
      <c r="K408" s="89">
        <v>5.8930381627686277</v>
      </c>
      <c r="L408" s="89">
        <v>13.45801049527161</v>
      </c>
      <c r="M408" s="88">
        <v>0.1681371527777778</v>
      </c>
      <c r="N408" s="89">
        <v>12.458455439814816</v>
      </c>
      <c r="O408" s="88">
        <v>19.18291150526246</v>
      </c>
      <c r="P408" s="89">
        <v>6.7244560654476437</v>
      </c>
      <c r="Q408" s="89">
        <v>0.83141790267901605</v>
      </c>
      <c r="R408" s="80" t="s">
        <v>1528</v>
      </c>
    </row>
    <row r="409" spans="1:18" x14ac:dyDescent="0.25">
      <c r="A409" s="80" t="s">
        <v>1142</v>
      </c>
      <c r="B409" s="80" t="s">
        <v>384</v>
      </c>
      <c r="C409" s="80">
        <v>0</v>
      </c>
      <c r="D409" s="89">
        <v>0.10863368055555556</v>
      </c>
      <c r="E409" s="89">
        <v>0.45214583333333341</v>
      </c>
      <c r="F409" s="89">
        <v>0.63678500000000005</v>
      </c>
      <c r="G409" s="89">
        <v>0.41451056323604712</v>
      </c>
      <c r="H409" s="89">
        <v>414.51056323604712</v>
      </c>
      <c r="I409" s="89">
        <v>19.351048658040238</v>
      </c>
      <c r="J409" s="89">
        <v>126.23225806451613</v>
      </c>
      <c r="K409" s="89">
        <v>5.8930381627686277</v>
      </c>
      <c r="L409" s="89">
        <v>13.45801049527161</v>
      </c>
      <c r="M409" s="88">
        <v>0.10863368055555556</v>
      </c>
      <c r="N409" s="89">
        <v>12.567089120370373</v>
      </c>
      <c r="O409" s="88">
        <v>19.242414977484682</v>
      </c>
      <c r="P409" s="89">
        <v>6.6753258571143093</v>
      </c>
      <c r="Q409" s="89">
        <v>0.78228769434568157</v>
      </c>
      <c r="R409" s="80" t="s">
        <v>1528</v>
      </c>
    </row>
    <row r="410" spans="1:18" x14ac:dyDescent="0.25">
      <c r="A410" s="80" t="s">
        <v>1144</v>
      </c>
      <c r="B410" s="80" t="s">
        <v>1145</v>
      </c>
      <c r="C410" s="80">
        <v>0</v>
      </c>
      <c r="D410" s="89">
        <v>3.0505208333333336E-2</v>
      </c>
      <c r="E410" s="89">
        <v>0.14778819444444447</v>
      </c>
      <c r="F410" s="89">
        <v>0.234037</v>
      </c>
      <c r="G410" s="89">
        <v>0.41451056323604712</v>
      </c>
      <c r="H410" s="89">
        <v>414.51056323604712</v>
      </c>
      <c r="I410" s="89">
        <v>7.1120729520666526</v>
      </c>
      <c r="J410" s="89">
        <v>126.23225806451613</v>
      </c>
      <c r="K410" s="89">
        <v>2.1658628461723834</v>
      </c>
      <c r="L410" s="89">
        <v>4.9462101058942691</v>
      </c>
      <c r="M410" s="88">
        <v>3.0505208333333336E-2</v>
      </c>
      <c r="N410" s="89">
        <v>0.14778819444444447</v>
      </c>
      <c r="O410" s="88">
        <v>7.0815677437333191</v>
      </c>
      <c r="P410" s="89">
        <v>6.9337795492888743</v>
      </c>
      <c r="Q410" s="89">
        <v>4.7679167031164909</v>
      </c>
      <c r="R410" s="80" t="s">
        <v>1592</v>
      </c>
    </row>
    <row r="411" spans="1:18" x14ac:dyDescent="0.25">
      <c r="A411" s="80" t="s">
        <v>1146</v>
      </c>
      <c r="B411" s="80" t="s">
        <v>1147</v>
      </c>
      <c r="C411" s="80">
        <v>0</v>
      </c>
      <c r="D411" s="89">
        <v>1.6258680555555557E-2</v>
      </c>
      <c r="E411" s="89">
        <v>0.46840451388888898</v>
      </c>
      <c r="F411" s="89">
        <v>0.63678500000000005</v>
      </c>
      <c r="G411" s="89">
        <v>0.41451056323604712</v>
      </c>
      <c r="H411" s="89">
        <v>414.51056323604712</v>
      </c>
      <c r="I411" s="89">
        <v>19.351048658040238</v>
      </c>
      <c r="J411" s="89">
        <v>126.23225806451613</v>
      </c>
      <c r="K411" s="89">
        <v>5.8930381627686277</v>
      </c>
      <c r="L411" s="89">
        <v>13.45801049527161</v>
      </c>
      <c r="M411" s="88">
        <v>1.6258680555555557E-2</v>
      </c>
      <c r="N411" s="89">
        <v>12.583347800925928</v>
      </c>
      <c r="O411" s="88">
        <v>19.334789977484682</v>
      </c>
      <c r="P411" s="89">
        <v>6.7514421765587542</v>
      </c>
      <c r="Q411" s="89">
        <v>0.85840401379012654</v>
      </c>
      <c r="R411" s="80" t="s">
        <v>1528</v>
      </c>
    </row>
    <row r="412" spans="1:18" x14ac:dyDescent="0.25">
      <c r="A412" s="80" t="s">
        <v>1148</v>
      </c>
      <c r="B412" s="80" t="s">
        <v>1149</v>
      </c>
      <c r="C412" s="80">
        <v>1.7999999999999999E-2</v>
      </c>
      <c r="D412" s="91">
        <v>0.11244965277777778</v>
      </c>
      <c r="E412" s="89">
        <v>0.58085416666666678</v>
      </c>
      <c r="F412" s="91">
        <v>0.63678500000000005</v>
      </c>
      <c r="G412" s="91">
        <v>0.41451056323604712</v>
      </c>
      <c r="H412" s="91">
        <v>414.51056323604712</v>
      </c>
      <c r="I412" s="91">
        <v>19.351048658040238</v>
      </c>
      <c r="J412" s="91">
        <v>126.23225806451613</v>
      </c>
      <c r="K412" s="91">
        <v>5.8930381627686277</v>
      </c>
      <c r="L412" s="91">
        <v>13.45801049527161</v>
      </c>
      <c r="M412" s="90">
        <v>1.7999999999999999E-2</v>
      </c>
      <c r="N412" s="91">
        <v>12.601347800925929</v>
      </c>
      <c r="O412" s="88">
        <v>19.333048658040237</v>
      </c>
      <c r="P412" s="89">
        <v>6.7317008571143084</v>
      </c>
      <c r="Q412" s="89">
        <v>0.83866269434568075</v>
      </c>
      <c r="R412" s="80" t="s">
        <v>1528</v>
      </c>
    </row>
    <row r="413" spans="1:18" x14ac:dyDescent="0.25">
      <c r="A413" s="80" t="s">
        <v>1150</v>
      </c>
      <c r="B413" s="80" t="s">
        <v>372</v>
      </c>
      <c r="C413" s="80">
        <v>0</v>
      </c>
      <c r="D413" s="91">
        <v>0.11587847222222224</v>
      </c>
      <c r="E413" s="89">
        <v>0.69673263888888903</v>
      </c>
      <c r="F413" s="91">
        <v>0.63678500000000005</v>
      </c>
      <c r="G413" s="91">
        <v>0.41451056323604712</v>
      </c>
      <c r="H413" s="91">
        <v>414.51056323604712</v>
      </c>
      <c r="I413" s="91">
        <v>19.351048658040238</v>
      </c>
      <c r="J413" s="91">
        <v>126.23225806451613</v>
      </c>
      <c r="K413" s="91">
        <v>5.8930381627686277</v>
      </c>
      <c r="L413" s="91">
        <v>13.45801049527161</v>
      </c>
      <c r="M413" s="90">
        <v>0.11587847222222224</v>
      </c>
      <c r="N413" s="91">
        <v>12.717226273148151</v>
      </c>
      <c r="O413" s="88">
        <v>19.235170185818017</v>
      </c>
      <c r="P413" s="89">
        <v>6.5179439126698657</v>
      </c>
      <c r="Q413" s="89">
        <v>0.62490574990123804</v>
      </c>
      <c r="R413" s="80" t="s">
        <v>1528</v>
      </c>
    </row>
    <row r="414" spans="1:18" x14ac:dyDescent="0.25">
      <c r="A414" s="80" t="s">
        <v>1151</v>
      </c>
      <c r="B414" s="80" t="s">
        <v>416</v>
      </c>
      <c r="C414" s="80">
        <v>0</v>
      </c>
      <c r="D414" s="91">
        <v>0.21348784722222225</v>
      </c>
      <c r="E414" s="89">
        <v>0.91022048611111128</v>
      </c>
      <c r="F414" s="91">
        <v>0.63678500000000005</v>
      </c>
      <c r="G414" s="91">
        <v>0.41451056323604712</v>
      </c>
      <c r="H414" s="91">
        <v>414.51056323604712</v>
      </c>
      <c r="I414" s="91">
        <v>19.351048658040238</v>
      </c>
      <c r="J414" s="91">
        <v>126.23225806451613</v>
      </c>
      <c r="K414" s="91">
        <v>5.8930381627686277</v>
      </c>
      <c r="L414" s="91">
        <v>13.45801049527161</v>
      </c>
      <c r="M414" s="90">
        <v>0.21348784722222225</v>
      </c>
      <c r="N414" s="91">
        <v>12.930714120370373</v>
      </c>
      <c r="O414" s="88">
        <v>19.137560810818016</v>
      </c>
      <c r="P414" s="89">
        <v>6.2068466904476427</v>
      </c>
      <c r="Q414" s="89">
        <v>0.31380852767901501</v>
      </c>
      <c r="R414" s="80" t="s">
        <v>1528</v>
      </c>
    </row>
    <row r="415" spans="1:18" x14ac:dyDescent="0.25">
      <c r="A415" s="80" t="s">
        <v>1152</v>
      </c>
      <c r="B415" s="80" t="s">
        <v>1153</v>
      </c>
      <c r="C415" s="80">
        <v>0</v>
      </c>
      <c r="D415" s="91">
        <v>0.10177083333333335</v>
      </c>
      <c r="E415" s="89">
        <v>1.0119913194444445</v>
      </c>
      <c r="F415" s="91">
        <v>0.63678500000000005</v>
      </c>
      <c r="G415" s="91">
        <v>0.41451056323604712</v>
      </c>
      <c r="H415" s="91">
        <v>414.51056323604712</v>
      </c>
      <c r="I415" s="91">
        <v>19.351048658040238</v>
      </c>
      <c r="J415" s="91">
        <v>126.23225806451613</v>
      </c>
      <c r="K415" s="91">
        <v>5.8930381627686277</v>
      </c>
      <c r="L415" s="91">
        <v>13.45801049527161</v>
      </c>
      <c r="M415" s="90">
        <v>0.10177083333333335</v>
      </c>
      <c r="N415" s="91">
        <v>13.032484953703706</v>
      </c>
      <c r="O415" s="90">
        <v>19.249277824706905</v>
      </c>
      <c r="P415" s="91">
        <v>6.2167928710031983</v>
      </c>
      <c r="Q415" s="89">
        <v>0.32375470823457064</v>
      </c>
      <c r="R415" s="80" t="s">
        <v>1528</v>
      </c>
    </row>
    <row r="416" spans="1:18" x14ac:dyDescent="0.25">
      <c r="A416" s="80" t="s">
        <v>1154</v>
      </c>
      <c r="B416" s="80" t="s">
        <v>1155</v>
      </c>
      <c r="C416" s="80">
        <v>0</v>
      </c>
      <c r="D416" s="91">
        <v>1.4139704861111113</v>
      </c>
      <c r="E416" s="91">
        <v>2.7316111111111114</v>
      </c>
      <c r="F416" s="91">
        <v>0.61530399999999996</v>
      </c>
      <c r="G416" s="91">
        <v>0.41451056323604712</v>
      </c>
      <c r="H416" s="91">
        <v>414.51056323604712</v>
      </c>
      <c r="I416" s="91">
        <v>18.698269656927835</v>
      </c>
      <c r="J416" s="91">
        <v>126.23225806451613</v>
      </c>
      <c r="K416" s="91">
        <v>5.6942452377241723</v>
      </c>
      <c r="L416" s="91">
        <v>13.004024419203663</v>
      </c>
      <c r="M416" s="90">
        <v>1.4139704861111113</v>
      </c>
      <c r="N416" s="91">
        <v>2.7316111111111114</v>
      </c>
      <c r="O416" s="90">
        <v>17.284299170816723</v>
      </c>
      <c r="P416" s="91">
        <v>14.552688059705613</v>
      </c>
      <c r="Q416" s="89">
        <v>8.8584428219814413</v>
      </c>
      <c r="R416" s="80" t="s">
        <v>1592</v>
      </c>
    </row>
    <row r="417" spans="1:18" x14ac:dyDescent="0.25">
      <c r="A417" s="80" t="s">
        <v>1157</v>
      </c>
      <c r="B417" s="80" t="s">
        <v>1158</v>
      </c>
      <c r="C417" s="80">
        <v>0</v>
      </c>
      <c r="D417" s="91">
        <v>7.2901041666666666E-2</v>
      </c>
      <c r="E417" s="91">
        <v>1.0848923611111112</v>
      </c>
      <c r="F417" s="91">
        <v>0.63678500000000005</v>
      </c>
      <c r="G417" s="91">
        <v>0.41451056323604712</v>
      </c>
      <c r="H417" s="91">
        <v>414.51056323604712</v>
      </c>
      <c r="I417" s="91">
        <v>19.351048658040238</v>
      </c>
      <c r="J417" s="91">
        <v>126.23225806451613</v>
      </c>
      <c r="K417" s="91">
        <v>5.8930381627686277</v>
      </c>
      <c r="L417" s="91">
        <v>13.45801049527161</v>
      </c>
      <c r="M417" s="90">
        <v>7.2901041666666666E-2</v>
      </c>
      <c r="N417" s="91">
        <v>13.105385995370373</v>
      </c>
      <c r="O417" s="90">
        <v>19.27814761637357</v>
      </c>
      <c r="P417" s="91">
        <v>6.1727616210031968</v>
      </c>
      <c r="Q417" s="89">
        <v>0.27972345823456912</v>
      </c>
      <c r="R417" s="80" t="s">
        <v>1528</v>
      </c>
    </row>
    <row r="418" spans="1:18" x14ac:dyDescent="0.25">
      <c r="A418" s="80" t="s">
        <v>1159</v>
      </c>
      <c r="B418" s="80" t="s">
        <v>1160</v>
      </c>
      <c r="C418" s="80">
        <v>0</v>
      </c>
      <c r="D418" s="91">
        <v>0.10870833333333335</v>
      </c>
      <c r="E418" s="91">
        <v>1.1936006944444446</v>
      </c>
      <c r="F418" s="91">
        <v>0.63678500000000005</v>
      </c>
      <c r="G418" s="91">
        <v>0.41451056323604712</v>
      </c>
      <c r="H418" s="91">
        <v>414.51056323604712</v>
      </c>
      <c r="I418" s="91">
        <v>19.351048658040238</v>
      </c>
      <c r="J418" s="91">
        <v>126.23225806451613</v>
      </c>
      <c r="K418" s="91">
        <v>5.8930381627686277</v>
      </c>
      <c r="L418" s="91">
        <v>13.45801049527161</v>
      </c>
      <c r="M418" s="90">
        <v>0.10870833333333335</v>
      </c>
      <c r="N418" s="91">
        <v>13.214094328703705</v>
      </c>
      <c r="O418" s="90">
        <v>19.242340324706905</v>
      </c>
      <c r="P418" s="91">
        <v>6.0282459960032</v>
      </c>
      <c r="Q418" s="89">
        <v>0.13520783323457231</v>
      </c>
      <c r="R418" s="80" t="s">
        <v>1528</v>
      </c>
    </row>
    <row r="419" spans="1:18" x14ac:dyDescent="0.25">
      <c r="A419" s="80" t="s">
        <v>1161</v>
      </c>
      <c r="B419" s="80" t="s">
        <v>1162</v>
      </c>
      <c r="C419" s="80">
        <v>0</v>
      </c>
      <c r="D419" s="91">
        <v>1.0634045138888888</v>
      </c>
      <c r="E419" s="91">
        <v>1.2111927083333334</v>
      </c>
      <c r="F419" s="91">
        <v>0.234037</v>
      </c>
      <c r="G419" s="91">
        <v>0.41451056323604712</v>
      </c>
      <c r="H419" s="91">
        <v>414.51056323604712</v>
      </c>
      <c r="I419" s="91">
        <v>7.1120729520666526</v>
      </c>
      <c r="J419" s="91">
        <v>126.23225806451613</v>
      </c>
      <c r="K419" s="91">
        <v>2.1658628461723834</v>
      </c>
      <c r="L419" s="91">
        <v>4.9462101058942691</v>
      </c>
      <c r="M419" s="90">
        <v>1.0634045138888888</v>
      </c>
      <c r="N419" s="91">
        <v>1.2111927083333334</v>
      </c>
      <c r="O419" s="90">
        <v>6.0486684381777636</v>
      </c>
      <c r="P419" s="91">
        <v>4.8374757298444298</v>
      </c>
      <c r="Q419" s="89">
        <v>2.6716128836720463</v>
      </c>
      <c r="R419" s="80" t="s">
        <v>1528</v>
      </c>
    </row>
    <row r="420" spans="1:18" x14ac:dyDescent="0.25">
      <c r="A420" s="80" t="s">
        <v>1164</v>
      </c>
      <c r="B420" s="80" t="s">
        <v>1155</v>
      </c>
      <c r="C420" s="80">
        <v>0</v>
      </c>
      <c r="D420" s="91">
        <v>0.14615277777777777</v>
      </c>
      <c r="E420" s="91">
        <v>35.713979166666668</v>
      </c>
      <c r="F420" s="91">
        <v>15.067119999999999</v>
      </c>
      <c r="G420" s="91">
        <v>0.41451056323604712</v>
      </c>
      <c r="H420" s="91">
        <v>414.51056323604712</v>
      </c>
      <c r="I420" s="91">
        <v>457.86972409295328</v>
      </c>
      <c r="J420" s="91">
        <v>126.23225806451613</v>
      </c>
      <c r="K420" s="91">
        <v>139.43656518764487</v>
      </c>
      <c r="L420" s="91">
        <v>318.4331589053084</v>
      </c>
      <c r="M420" s="90">
        <v>0.14615277777777777</v>
      </c>
      <c r="N420" s="91">
        <v>5.0366718749999997</v>
      </c>
      <c r="O420" s="90">
        <v>457.72357131517549</v>
      </c>
      <c r="P420" s="91">
        <v>452.68689944017547</v>
      </c>
      <c r="Q420" s="89">
        <v>313.25033425253059</v>
      </c>
      <c r="R420" s="80" t="s">
        <v>1592</v>
      </c>
    </row>
    <row r="421" spans="1:18" ht="51" x14ac:dyDescent="0.25">
      <c r="A421" s="75" t="s">
        <v>2</v>
      </c>
      <c r="B421" s="75" t="s">
        <v>3</v>
      </c>
      <c r="C421" s="75" t="s">
        <v>137</v>
      </c>
      <c r="D421" s="76" t="s">
        <v>34</v>
      </c>
      <c r="E421" s="76" t="s">
        <v>1589</v>
      </c>
      <c r="F421" s="75" t="s">
        <v>1590</v>
      </c>
      <c r="G421" s="77" t="s">
        <v>36</v>
      </c>
      <c r="H421" s="77" t="s">
        <v>37</v>
      </c>
      <c r="I421" s="75" t="s">
        <v>38</v>
      </c>
      <c r="J421" s="77" t="s">
        <v>39</v>
      </c>
      <c r="K421" s="77" t="s">
        <v>40</v>
      </c>
      <c r="L421" s="77" t="s">
        <v>41</v>
      </c>
      <c r="M421" s="78" t="s">
        <v>44</v>
      </c>
      <c r="N421" s="77" t="s">
        <v>138</v>
      </c>
      <c r="O421" s="77" t="s">
        <v>1587</v>
      </c>
      <c r="P421" s="77" t="s">
        <v>46</v>
      </c>
      <c r="Q421" s="77" t="s">
        <v>1591</v>
      </c>
      <c r="R421" s="77" t="s">
        <v>47</v>
      </c>
    </row>
    <row r="422" spans="1:18" x14ac:dyDescent="0.25">
      <c r="A422" s="81" t="s">
        <v>1165</v>
      </c>
      <c r="B422" s="81" t="s">
        <v>1166</v>
      </c>
      <c r="C422" s="81">
        <v>0</v>
      </c>
      <c r="D422" s="86">
        <v>0.11353819444444445</v>
      </c>
      <c r="E422" s="86">
        <v>17.026622106481483</v>
      </c>
      <c r="F422" s="86">
        <v>21.063030000000001</v>
      </c>
      <c r="G422" s="86">
        <v>0.44227446940604204</v>
      </c>
      <c r="H422" s="86">
        <v>442.27446940604204</v>
      </c>
      <c r="I422" s="86">
        <v>682.94981909001604</v>
      </c>
      <c r="J422" s="86">
        <v>127.07822580645158</v>
      </c>
      <c r="K422" s="86">
        <v>196.23120330990258</v>
      </c>
      <c r="L422" s="86">
        <v>486.71861578011345</v>
      </c>
      <c r="M422" s="87">
        <v>0.11353819444444445</v>
      </c>
      <c r="N422" s="86">
        <v>10.134565856481478</v>
      </c>
      <c r="O422" s="87">
        <v>682.83628089557158</v>
      </c>
      <c r="P422" s="86">
        <v>672.70171503909012</v>
      </c>
      <c r="Q422" s="86">
        <v>476.47051172918754</v>
      </c>
      <c r="R422" s="81" t="s">
        <v>1592</v>
      </c>
    </row>
    <row r="423" spans="1:18" x14ac:dyDescent="0.25">
      <c r="A423" s="81" t="s">
        <v>1169</v>
      </c>
      <c r="B423" s="81" t="s">
        <v>402</v>
      </c>
      <c r="C423" s="81">
        <v>1.7999999999999999E-2</v>
      </c>
      <c r="D423" s="86">
        <v>2.4717013888888886E-2</v>
      </c>
      <c r="E423" s="86">
        <v>1.2927627314814816</v>
      </c>
      <c r="F423" s="86">
        <v>3.124584</v>
      </c>
      <c r="G423" s="86">
        <v>0.44227446940604204</v>
      </c>
      <c r="H423" s="86">
        <v>442.27446940604204</v>
      </c>
      <c r="I423" s="86">
        <v>101.31182823798659</v>
      </c>
      <c r="J423" s="86">
        <v>127.07822580645158</v>
      </c>
      <c r="K423" s="86">
        <v>29.109813648030155</v>
      </c>
      <c r="L423" s="86">
        <v>72.202014589956434</v>
      </c>
      <c r="M423" s="87">
        <v>1.7999999999999999E-2</v>
      </c>
      <c r="N423" s="86">
        <v>1.1025978009259261</v>
      </c>
      <c r="O423" s="87">
        <v>101.29382823798659</v>
      </c>
      <c r="P423" s="86">
        <v>100.19123043706067</v>
      </c>
      <c r="Q423" s="86">
        <v>71.081416789030513</v>
      </c>
      <c r="R423" s="81" t="s">
        <v>1592</v>
      </c>
    </row>
    <row r="424" spans="1:18" x14ac:dyDescent="0.25">
      <c r="A424" s="81" t="s">
        <v>1169</v>
      </c>
      <c r="B424" s="81" t="s">
        <v>1173</v>
      </c>
      <c r="C424" s="81">
        <v>1.7999999999999999E-2</v>
      </c>
      <c r="D424" s="86">
        <v>0.42686631944444448</v>
      </c>
      <c r="E424" s="86">
        <v>1.719629050925926</v>
      </c>
      <c r="F424" s="86">
        <v>3.124584</v>
      </c>
      <c r="G424" s="86">
        <v>0.44227446940604204</v>
      </c>
      <c r="H424" s="86">
        <v>442.27446940604204</v>
      </c>
      <c r="I424" s="86">
        <v>101.31182823798659</v>
      </c>
      <c r="J424" s="86">
        <v>127.07822580645158</v>
      </c>
      <c r="K424" s="86">
        <v>29.109813648030155</v>
      </c>
      <c r="L424" s="86">
        <v>72.202014589956434</v>
      </c>
      <c r="M424" s="87">
        <v>1.7999999999999999E-2</v>
      </c>
      <c r="N424" s="86">
        <v>1.1205978009259261</v>
      </c>
      <c r="O424" s="87">
        <v>101.29382823798659</v>
      </c>
      <c r="P424" s="86">
        <v>100.17323043706067</v>
      </c>
      <c r="Q424" s="86">
        <v>71.063416789030512</v>
      </c>
      <c r="R424" s="81" t="s">
        <v>1592</v>
      </c>
    </row>
    <row r="425" spans="1:18" x14ac:dyDescent="0.25">
      <c r="A425" s="81" t="s">
        <v>1176</v>
      </c>
      <c r="B425" s="81" t="s">
        <v>1177</v>
      </c>
      <c r="C425" s="81">
        <v>1.7999999999999999E-2</v>
      </c>
      <c r="D425" s="86">
        <v>0.42177083333333332</v>
      </c>
      <c r="E425" s="86">
        <v>2.1413998842592594</v>
      </c>
      <c r="F425" s="86">
        <v>3.124584</v>
      </c>
      <c r="G425" s="86">
        <v>0.44227446940604204</v>
      </c>
      <c r="H425" s="86">
        <v>442.27446940604204</v>
      </c>
      <c r="I425" s="86">
        <v>101.31182823798659</v>
      </c>
      <c r="J425" s="86">
        <v>127.07822580645158</v>
      </c>
      <c r="K425" s="86">
        <v>29.109813648030155</v>
      </c>
      <c r="L425" s="86">
        <v>72.202014589956434</v>
      </c>
      <c r="M425" s="87">
        <v>1.7999999999999999E-2</v>
      </c>
      <c r="N425" s="86">
        <v>1.1385978009259261</v>
      </c>
      <c r="O425" s="87">
        <v>101.29382823798659</v>
      </c>
      <c r="P425" s="86">
        <v>100.15523043706067</v>
      </c>
      <c r="Q425" s="86">
        <v>71.045416789030511</v>
      </c>
      <c r="R425" s="81" t="s">
        <v>1592</v>
      </c>
    </row>
    <row r="426" spans="1:18" x14ac:dyDescent="0.25">
      <c r="A426" s="81" t="s">
        <v>1180</v>
      </c>
      <c r="B426" s="81" t="s">
        <v>372</v>
      </c>
      <c r="C426" s="81">
        <v>0</v>
      </c>
      <c r="D426" s="86">
        <v>0.72579166666666672</v>
      </c>
      <c r="E426" s="86">
        <v>2.8671915509259263</v>
      </c>
      <c r="F426" s="86">
        <v>3.124584</v>
      </c>
      <c r="G426" s="86">
        <v>0.44227446940604204</v>
      </c>
      <c r="H426" s="86">
        <v>442.27446940604204</v>
      </c>
      <c r="I426" s="86">
        <v>101.31182823798659</v>
      </c>
      <c r="J426" s="86">
        <v>127.07822580645158</v>
      </c>
      <c r="K426" s="86">
        <v>29.109813648030155</v>
      </c>
      <c r="L426" s="86">
        <v>72.202014589956434</v>
      </c>
      <c r="M426" s="87">
        <v>0.72579166666666672</v>
      </c>
      <c r="N426" s="86">
        <v>1.8643894675925927</v>
      </c>
      <c r="O426" s="87">
        <v>100.58603657131992</v>
      </c>
      <c r="P426" s="86">
        <v>98.721647103727335</v>
      </c>
      <c r="Q426" s="86">
        <v>69.61183345569718</v>
      </c>
      <c r="R426" s="81" t="s">
        <v>1592</v>
      </c>
    </row>
    <row r="427" spans="1:18" x14ac:dyDescent="0.25">
      <c r="A427" s="81" t="s">
        <v>1183</v>
      </c>
      <c r="B427" s="81" t="s">
        <v>959</v>
      </c>
      <c r="C427" s="81">
        <v>0</v>
      </c>
      <c r="D427" s="86">
        <v>0.1310162037037037</v>
      </c>
      <c r="E427" s="86">
        <v>0.1310162037037037</v>
      </c>
      <c r="F427" s="86">
        <v>1.455085</v>
      </c>
      <c r="G427" s="86">
        <v>0.44227446940604204</v>
      </c>
      <c r="H427" s="86">
        <v>442.27446940604204</v>
      </c>
      <c r="I427" s="86">
        <v>47.179823487437275</v>
      </c>
      <c r="J427" s="86">
        <v>127.07822580645158</v>
      </c>
      <c r="K427" s="86">
        <v>13.556125612895656</v>
      </c>
      <c r="L427" s="86">
        <v>33.62369787454162</v>
      </c>
      <c r="M427" s="87">
        <v>0.1310162037037037</v>
      </c>
      <c r="N427" s="86">
        <v>0.1310162037037037</v>
      </c>
      <c r="O427" s="87">
        <v>47.048807283733574</v>
      </c>
      <c r="P427" s="86">
        <v>46.917791080029872</v>
      </c>
      <c r="Q427" s="86">
        <v>33.361665467134216</v>
      </c>
      <c r="R427" s="81" t="s">
        <v>1592</v>
      </c>
    </row>
    <row r="428" spans="1:18" x14ac:dyDescent="0.25">
      <c r="A428" s="81" t="s">
        <v>1186</v>
      </c>
      <c r="B428" s="81" t="s">
        <v>1187</v>
      </c>
      <c r="C428" s="81">
        <v>2.4E-2</v>
      </c>
      <c r="D428" s="86">
        <v>0.30967187500000004</v>
      </c>
      <c r="E428" s="86">
        <v>3.1768634259259265</v>
      </c>
      <c r="F428" s="86">
        <v>3.124584</v>
      </c>
      <c r="G428" s="86">
        <v>0.44227446940604204</v>
      </c>
      <c r="H428" s="86">
        <v>442.27446940604204</v>
      </c>
      <c r="I428" s="86">
        <v>101.31182823798659</v>
      </c>
      <c r="J428" s="86">
        <v>127.07822580645158</v>
      </c>
      <c r="K428" s="86">
        <v>29.109813648030155</v>
      </c>
      <c r="L428" s="86">
        <v>72.202014589956434</v>
      </c>
      <c r="M428" s="87">
        <v>2.4E-2</v>
      </c>
      <c r="N428" s="86">
        <v>1.8883894675925927</v>
      </c>
      <c r="O428" s="87">
        <v>101.28782823798659</v>
      </c>
      <c r="P428" s="86">
        <v>99.399438770393999</v>
      </c>
      <c r="Q428" s="86">
        <v>70.289625122363844</v>
      </c>
      <c r="R428" s="81" t="s">
        <v>1592</v>
      </c>
    </row>
    <row r="429" spans="1:18" x14ac:dyDescent="0.25">
      <c r="A429" s="81" t="s">
        <v>1186</v>
      </c>
      <c r="B429" s="81" t="s">
        <v>1187</v>
      </c>
      <c r="C429" s="81">
        <v>0</v>
      </c>
      <c r="D429" s="86">
        <v>0.30967187500000004</v>
      </c>
      <c r="E429" s="86">
        <v>0.44068807870370375</v>
      </c>
      <c r="F429" s="86">
        <v>1.455085</v>
      </c>
      <c r="G429" s="86">
        <v>0.44227446940604204</v>
      </c>
      <c r="H429" s="86">
        <v>442.27446940604204</v>
      </c>
      <c r="I429" s="86">
        <v>47.179823487437275</v>
      </c>
      <c r="J429" s="86">
        <v>127.07822580645158</v>
      </c>
      <c r="K429" s="86">
        <v>13.556125612895656</v>
      </c>
      <c r="L429" s="86">
        <v>33.62369787454162</v>
      </c>
      <c r="M429" s="87">
        <v>0.30967187500000004</v>
      </c>
      <c r="N429" s="86">
        <v>0.44068807870370375</v>
      </c>
      <c r="O429" s="87">
        <v>46.870151612437276</v>
      </c>
      <c r="P429" s="86">
        <v>46.429463533733575</v>
      </c>
      <c r="Q429" s="86">
        <v>32.873337920837919</v>
      </c>
      <c r="R429" s="81" t="s">
        <v>1592</v>
      </c>
    </row>
    <row r="430" spans="1:18" x14ac:dyDescent="0.25">
      <c r="A430" s="81" t="s">
        <v>1190</v>
      </c>
      <c r="B430" s="81" t="s">
        <v>1191</v>
      </c>
      <c r="C430" s="81">
        <v>0</v>
      </c>
      <c r="D430" s="86">
        <v>0.33868750000000003</v>
      </c>
      <c r="E430" s="86">
        <v>0.77937557870370378</v>
      </c>
      <c r="F430" s="86">
        <v>1.455085</v>
      </c>
      <c r="G430" s="86">
        <v>0.44227446940604204</v>
      </c>
      <c r="H430" s="86">
        <v>442.27446940604204</v>
      </c>
      <c r="I430" s="86">
        <v>47.179823487437275</v>
      </c>
      <c r="J430" s="86">
        <v>127.07822580645158</v>
      </c>
      <c r="K430" s="86">
        <v>13.556125612895656</v>
      </c>
      <c r="L430" s="86">
        <v>33.62369787454162</v>
      </c>
      <c r="M430" s="87">
        <v>0.33868750000000003</v>
      </c>
      <c r="N430" s="86">
        <v>0.77937557870370378</v>
      </c>
      <c r="O430" s="87">
        <v>46.841135987437276</v>
      </c>
      <c r="P430" s="86">
        <v>46.061760408733569</v>
      </c>
      <c r="Q430" s="86">
        <v>32.505634795837913</v>
      </c>
      <c r="R430" s="81" t="s">
        <v>1592</v>
      </c>
    </row>
    <row r="431" spans="1:18" x14ac:dyDescent="0.25">
      <c r="A431" s="81" t="s">
        <v>1195</v>
      </c>
      <c r="B431" s="81" t="s">
        <v>784</v>
      </c>
      <c r="C431" s="81">
        <v>0.15</v>
      </c>
      <c r="D431" s="86">
        <v>0.86182118055555568</v>
      </c>
      <c r="E431" s="86">
        <v>4.0386846064814819</v>
      </c>
      <c r="F431" s="86">
        <v>3.124584</v>
      </c>
      <c r="G431" s="86">
        <v>0.44227446940604204</v>
      </c>
      <c r="H431" s="86">
        <v>442.27446940604204</v>
      </c>
      <c r="I431" s="86">
        <v>101.31182823798659</v>
      </c>
      <c r="J431" s="86">
        <v>127.07822580645158</v>
      </c>
      <c r="K431" s="86">
        <v>29.109813648030155</v>
      </c>
      <c r="L431" s="86">
        <v>72.202014589956434</v>
      </c>
      <c r="M431" s="87">
        <v>0.15</v>
      </c>
      <c r="N431" s="86">
        <v>2.0383894675925927</v>
      </c>
      <c r="O431" s="87">
        <v>101.16182823798658</v>
      </c>
      <c r="P431" s="86">
        <v>99.123438770393989</v>
      </c>
      <c r="Q431" s="86">
        <v>70.013625122363834</v>
      </c>
      <c r="R431" s="81" t="s">
        <v>1592</v>
      </c>
    </row>
    <row r="432" spans="1:18" x14ac:dyDescent="0.25">
      <c r="A432" s="81" t="s">
        <v>1197</v>
      </c>
      <c r="B432" s="81" t="s">
        <v>1198</v>
      </c>
      <c r="C432" s="81">
        <v>0</v>
      </c>
      <c r="D432" s="86">
        <v>1.7194444444444443E-2</v>
      </c>
      <c r="E432" s="86">
        <v>0.79657002314814818</v>
      </c>
      <c r="F432" s="86">
        <v>1.455085</v>
      </c>
      <c r="G432" s="86">
        <v>0.44227446940604204</v>
      </c>
      <c r="H432" s="86">
        <v>442.27446940604204</v>
      </c>
      <c r="I432" s="86">
        <v>47.179823487437275</v>
      </c>
      <c r="J432" s="86">
        <v>127.07822580645158</v>
      </c>
      <c r="K432" s="86">
        <v>13.556125612895656</v>
      </c>
      <c r="L432" s="86">
        <v>33.62369787454162</v>
      </c>
      <c r="M432" s="87">
        <v>1.7194444444444443E-2</v>
      </c>
      <c r="N432" s="86">
        <v>0.79657002314814818</v>
      </c>
      <c r="O432" s="87">
        <v>47.162629042992833</v>
      </c>
      <c r="P432" s="86">
        <v>46.366059019844684</v>
      </c>
      <c r="Q432" s="86">
        <v>32.809933406949028</v>
      </c>
      <c r="R432" s="81" t="s">
        <v>1592</v>
      </c>
    </row>
    <row r="433" spans="1:18" x14ac:dyDescent="0.25">
      <c r="A433" s="81" t="s">
        <v>1202</v>
      </c>
      <c r="B433" s="81" t="s">
        <v>145</v>
      </c>
      <c r="C433" s="81">
        <v>0</v>
      </c>
      <c r="D433" s="86">
        <v>9.1163194444444456E-2</v>
      </c>
      <c r="E433" s="86">
        <v>0.8877332175925926</v>
      </c>
      <c r="F433" s="86">
        <v>1.455085</v>
      </c>
      <c r="G433" s="86">
        <v>0.44227446940604204</v>
      </c>
      <c r="H433" s="86">
        <v>442.27446940604204</v>
      </c>
      <c r="I433" s="86">
        <v>47.179823487437275</v>
      </c>
      <c r="J433" s="86">
        <v>127.07822580645158</v>
      </c>
      <c r="K433" s="86">
        <v>13.556125612895656</v>
      </c>
      <c r="L433" s="86">
        <v>33.62369787454162</v>
      </c>
      <c r="M433" s="87">
        <v>9.1163194444444456E-2</v>
      </c>
      <c r="N433" s="86">
        <v>0.8877332175925926</v>
      </c>
      <c r="O433" s="87">
        <v>47.088660292992827</v>
      </c>
      <c r="P433" s="86">
        <v>46.200927075400237</v>
      </c>
      <c r="Q433" s="86">
        <v>32.644801462504581</v>
      </c>
      <c r="R433" s="81" t="s">
        <v>1592</v>
      </c>
    </row>
    <row r="434" spans="1:18" x14ac:dyDescent="0.25">
      <c r="A434" s="81" t="s">
        <v>1203</v>
      </c>
      <c r="B434" s="81" t="s">
        <v>1204</v>
      </c>
      <c r="C434" s="81">
        <v>0</v>
      </c>
      <c r="D434" s="86">
        <v>1.0746527777777778E-2</v>
      </c>
      <c r="E434" s="86">
        <v>17.037368634259259</v>
      </c>
      <c r="F434" s="86">
        <v>21.063030000000001</v>
      </c>
      <c r="G434" s="86">
        <v>0.44227446940604204</v>
      </c>
      <c r="H434" s="86">
        <v>442.27446940604204</v>
      </c>
      <c r="I434" s="86">
        <v>682.94981909001604</v>
      </c>
      <c r="J434" s="86">
        <v>127.07822580645158</v>
      </c>
      <c r="K434" s="86">
        <v>196.23120330990258</v>
      </c>
      <c r="L434" s="86">
        <v>486.71861578011345</v>
      </c>
      <c r="M434" s="87">
        <v>1.0746527777777778E-2</v>
      </c>
      <c r="N434" s="86">
        <v>10.145312384259256</v>
      </c>
      <c r="O434" s="87">
        <v>682.93907256223827</v>
      </c>
      <c r="P434" s="86">
        <v>672.79376017797904</v>
      </c>
      <c r="Q434" s="86">
        <v>476.56255686807646</v>
      </c>
      <c r="R434" s="81" t="s">
        <v>1592</v>
      </c>
    </row>
    <row r="435" spans="1:18" x14ac:dyDescent="0.25">
      <c r="A435" s="81" t="s">
        <v>1205</v>
      </c>
      <c r="B435" s="81" t="s">
        <v>1206</v>
      </c>
      <c r="C435" s="81">
        <v>0</v>
      </c>
      <c r="D435" s="86">
        <v>0.30965277777777778</v>
      </c>
      <c r="E435" s="86">
        <v>17.347021412037037</v>
      </c>
      <c r="F435" s="86">
        <v>21.063030000000001</v>
      </c>
      <c r="G435" s="86">
        <v>0.44227446940604204</v>
      </c>
      <c r="H435" s="86">
        <v>442.27446940604204</v>
      </c>
      <c r="I435" s="86">
        <v>682.94981909001604</v>
      </c>
      <c r="J435" s="86">
        <v>127.07822580645158</v>
      </c>
      <c r="K435" s="86">
        <v>196.23120330990258</v>
      </c>
      <c r="L435" s="86">
        <v>486.71861578011345</v>
      </c>
      <c r="M435" s="87">
        <v>0.30965277777777778</v>
      </c>
      <c r="N435" s="86">
        <v>10.454965162037034</v>
      </c>
      <c r="O435" s="87">
        <v>682.64016631223831</v>
      </c>
      <c r="P435" s="86">
        <v>672.18520115020124</v>
      </c>
      <c r="Q435" s="86">
        <v>475.95399784029865</v>
      </c>
      <c r="R435" s="81" t="s">
        <v>1592</v>
      </c>
    </row>
    <row r="436" spans="1:18" x14ac:dyDescent="0.25">
      <c r="A436" s="81" t="s">
        <v>1050</v>
      </c>
      <c r="B436" s="81" t="s">
        <v>1209</v>
      </c>
      <c r="C436" s="81">
        <v>0</v>
      </c>
      <c r="D436" s="86">
        <v>1.0746527777777778E-2</v>
      </c>
      <c r="E436" s="86">
        <v>17.357767939814813</v>
      </c>
      <c r="F436" s="86">
        <v>21.063030000000001</v>
      </c>
      <c r="G436" s="86">
        <v>0.44227446940604204</v>
      </c>
      <c r="H436" s="86">
        <v>442.27446940604204</v>
      </c>
      <c r="I436" s="86">
        <v>682.94981909001604</v>
      </c>
      <c r="J436" s="86">
        <v>127.07822580645158</v>
      </c>
      <c r="K436" s="86">
        <v>196.23120330990258</v>
      </c>
      <c r="L436" s="86">
        <v>486.71861578011345</v>
      </c>
      <c r="M436" s="87">
        <v>1.0746527777777778E-2</v>
      </c>
      <c r="N436" s="86">
        <v>10.465711689814812</v>
      </c>
      <c r="O436" s="87">
        <v>682.93907256223827</v>
      </c>
      <c r="P436" s="86">
        <v>672.47336087242343</v>
      </c>
      <c r="Q436" s="86">
        <v>476.24215756252084</v>
      </c>
      <c r="R436" s="81" t="s">
        <v>1592</v>
      </c>
    </row>
    <row r="437" spans="1:18" x14ac:dyDescent="0.25">
      <c r="A437" s="81" t="s">
        <v>1211</v>
      </c>
      <c r="B437" s="81" t="s">
        <v>1204</v>
      </c>
      <c r="C437" s="81">
        <v>0</v>
      </c>
      <c r="D437" s="86">
        <v>1.7194444444444443E-2</v>
      </c>
      <c r="E437" s="86">
        <v>17.374962384259259</v>
      </c>
      <c r="F437" s="86">
        <v>21.063030000000001</v>
      </c>
      <c r="G437" s="86">
        <v>0.44227446940604204</v>
      </c>
      <c r="H437" s="86">
        <v>442.27446940604204</v>
      </c>
      <c r="I437" s="86">
        <v>682.94981909001604</v>
      </c>
      <c r="J437" s="86">
        <v>127.07822580645158</v>
      </c>
      <c r="K437" s="86">
        <v>196.23120330990258</v>
      </c>
      <c r="L437" s="86">
        <v>486.71861578011345</v>
      </c>
      <c r="M437" s="87">
        <v>1.7194444444444443E-2</v>
      </c>
      <c r="N437" s="86">
        <v>10.482906134259256</v>
      </c>
      <c r="O437" s="87">
        <v>682.93262464557154</v>
      </c>
      <c r="P437" s="86">
        <v>672.44971851131231</v>
      </c>
      <c r="Q437" s="86">
        <v>476.21851520140973</v>
      </c>
      <c r="R437" s="81" t="s">
        <v>1592</v>
      </c>
    </row>
    <row r="438" spans="1:18" x14ac:dyDescent="0.25">
      <c r="A438" s="81" t="s">
        <v>1050</v>
      </c>
      <c r="B438" s="81" t="s">
        <v>1054</v>
      </c>
      <c r="C438" s="81">
        <v>0</v>
      </c>
      <c r="D438" s="86">
        <v>1.0746527777777778E-2</v>
      </c>
      <c r="E438" s="86">
        <v>17.385708912037035</v>
      </c>
      <c r="F438" s="86">
        <v>21.063030000000001</v>
      </c>
      <c r="G438" s="86">
        <v>0.44227446940604204</v>
      </c>
      <c r="H438" s="86">
        <v>442.27446940604204</v>
      </c>
      <c r="I438" s="86">
        <v>682.94981909001604</v>
      </c>
      <c r="J438" s="86">
        <v>127.07822580645158</v>
      </c>
      <c r="K438" s="86">
        <v>196.23120330990258</v>
      </c>
      <c r="L438" s="86">
        <v>486.71861578011345</v>
      </c>
      <c r="M438" s="87">
        <v>1.0746527777777778E-2</v>
      </c>
      <c r="N438" s="86">
        <v>10.493652662037034</v>
      </c>
      <c r="O438" s="87">
        <v>682.93907256223827</v>
      </c>
      <c r="P438" s="86">
        <v>672.44541990020127</v>
      </c>
      <c r="Q438" s="86">
        <v>476.21421659029869</v>
      </c>
      <c r="R438" s="81" t="s">
        <v>1592</v>
      </c>
    </row>
    <row r="439" spans="1:18" x14ac:dyDescent="0.25">
      <c r="A439" s="81" t="s">
        <v>1212</v>
      </c>
      <c r="B439" s="81" t="s">
        <v>1213</v>
      </c>
      <c r="C439" s="81">
        <v>0</v>
      </c>
      <c r="D439" s="86">
        <v>1.0746527777777778E-2</v>
      </c>
      <c r="E439" s="86">
        <v>17.396455439814812</v>
      </c>
      <c r="F439" s="86">
        <v>21.063030000000001</v>
      </c>
      <c r="G439" s="86">
        <v>0.44227446940604204</v>
      </c>
      <c r="H439" s="86">
        <v>442.27446940604204</v>
      </c>
      <c r="I439" s="86">
        <v>682.94981909001604</v>
      </c>
      <c r="J439" s="86">
        <v>127.07822580645158</v>
      </c>
      <c r="K439" s="86">
        <v>196.23120330990258</v>
      </c>
      <c r="L439" s="86">
        <v>486.71861578011345</v>
      </c>
      <c r="M439" s="87">
        <v>1.0746527777777778E-2</v>
      </c>
      <c r="N439" s="86">
        <v>10.504399189814812</v>
      </c>
      <c r="O439" s="87">
        <v>682.93907256223827</v>
      </c>
      <c r="P439" s="86">
        <v>672.4346733724235</v>
      </c>
      <c r="Q439" s="86">
        <v>476.20347006252092</v>
      </c>
      <c r="R439" s="81" t="s">
        <v>1592</v>
      </c>
    </row>
    <row r="440" spans="1:18" x14ac:dyDescent="0.25">
      <c r="A440" s="81" t="s">
        <v>1214</v>
      </c>
      <c r="B440" s="81" t="s">
        <v>1215</v>
      </c>
      <c r="C440" s="81">
        <v>0</v>
      </c>
      <c r="D440" s="86">
        <v>0.45429861111111114</v>
      </c>
      <c r="E440" s="86">
        <v>3.3699149305555554</v>
      </c>
      <c r="F440" s="87">
        <v>1.0806180000000001</v>
      </c>
      <c r="G440" s="87">
        <v>0.44227446940604204</v>
      </c>
      <c r="H440" s="87">
        <v>442.27446940604204</v>
      </c>
      <c r="I440" s="87">
        <v>35.038067533750606</v>
      </c>
      <c r="J440" s="87">
        <v>127.07822580645158</v>
      </c>
      <c r="K440" s="87">
        <v>10.06744853225487</v>
      </c>
      <c r="L440" s="87">
        <v>24.970619001495734</v>
      </c>
      <c r="M440" s="87">
        <v>0.45429861111111114</v>
      </c>
      <c r="N440" s="86">
        <v>3.8434725694444447</v>
      </c>
      <c r="O440" s="87">
        <v>34.583768922639493</v>
      </c>
      <c r="P440" s="86">
        <v>30.740296353195049</v>
      </c>
      <c r="Q440" s="86">
        <v>20.672847820940177</v>
      </c>
      <c r="R440" s="81" t="s">
        <v>1592</v>
      </c>
    </row>
    <row r="441" spans="1:18" x14ac:dyDescent="0.25">
      <c r="A441" s="81" t="s">
        <v>1218</v>
      </c>
      <c r="B441" s="81" t="s">
        <v>774</v>
      </c>
      <c r="C441" s="81">
        <v>0</v>
      </c>
      <c r="D441" s="86">
        <v>0.15009027777777778</v>
      </c>
      <c r="E441" s="86">
        <v>2.7414600694444444</v>
      </c>
      <c r="F441" s="86">
        <v>1.767727</v>
      </c>
      <c r="G441" s="86">
        <v>0.44227446940604204</v>
      </c>
      <c r="H441" s="86">
        <v>442.27446940604204</v>
      </c>
      <c r="I441" s="86">
        <v>57.31695937624059</v>
      </c>
      <c r="J441" s="86">
        <v>127.07822580645158</v>
      </c>
      <c r="K441" s="86">
        <v>16.468817465170211</v>
      </c>
      <c r="L441" s="86">
        <v>40.848141911070378</v>
      </c>
      <c r="M441" s="87">
        <v>0.15009027777777778</v>
      </c>
      <c r="N441" s="86">
        <v>2.7522065972222221</v>
      </c>
      <c r="O441" s="87">
        <v>57.166869098462811</v>
      </c>
      <c r="P441" s="86">
        <v>54.414662501240592</v>
      </c>
      <c r="Q441" s="86">
        <v>37.945845036070381</v>
      </c>
      <c r="R441" s="81" t="s">
        <v>1592</v>
      </c>
    </row>
    <row r="442" spans="1:18" x14ac:dyDescent="0.25">
      <c r="A442" s="81" t="s">
        <v>1218</v>
      </c>
      <c r="B442" s="81" t="s">
        <v>361</v>
      </c>
      <c r="C442" s="81">
        <v>0</v>
      </c>
      <c r="D442" s="86">
        <v>1.0746527777777778E-2</v>
      </c>
      <c r="E442" s="86">
        <v>1.0746527777777778E-2</v>
      </c>
      <c r="F442" s="86">
        <v>0.48044999999999999</v>
      </c>
      <c r="G442" s="86">
        <v>0.44227446940604204</v>
      </c>
      <c r="H442" s="86">
        <v>442.27446940604204</v>
      </c>
      <c r="I442" s="86">
        <v>15.578159485211682</v>
      </c>
      <c r="J442" s="86">
        <v>127.07822580645158</v>
      </c>
      <c r="K442" s="86">
        <v>4.4760550419499321</v>
      </c>
      <c r="L442" s="86">
        <v>11.10210444326175</v>
      </c>
      <c r="M442" s="87">
        <v>1.0746527777777778E-2</v>
      </c>
      <c r="N442" s="86">
        <v>1.0746527777777778E-2</v>
      </c>
      <c r="O442" s="87">
        <v>15.567412957433904</v>
      </c>
      <c r="P442" s="86">
        <v>15.556666429656126</v>
      </c>
      <c r="Q442" s="86">
        <v>11.080611387706194</v>
      </c>
      <c r="R442" s="81" t="s">
        <v>1592</v>
      </c>
    </row>
    <row r="443" spans="1:18" x14ac:dyDescent="0.25">
      <c r="A443" s="81" t="s">
        <v>1221</v>
      </c>
      <c r="B443" s="81" t="s">
        <v>402</v>
      </c>
      <c r="C443" s="81">
        <v>0</v>
      </c>
      <c r="D443" s="86">
        <v>0.32364236111111117</v>
      </c>
      <c r="E443" s="86">
        <v>0.33438888888888896</v>
      </c>
      <c r="F443" s="86">
        <v>0.48044999999999999</v>
      </c>
      <c r="G443" s="86">
        <v>0.44227446940604204</v>
      </c>
      <c r="H443" s="86">
        <v>442.27446940604204</v>
      </c>
      <c r="I443" s="86">
        <v>15.578159485211682</v>
      </c>
      <c r="J443" s="86">
        <v>127.07822580645158</v>
      </c>
      <c r="K443" s="86">
        <v>4.4760550419499321</v>
      </c>
      <c r="L443" s="86">
        <v>11.10210444326175</v>
      </c>
      <c r="M443" s="87">
        <v>0.32364236111111117</v>
      </c>
      <c r="N443" s="86">
        <v>0.33438888888888896</v>
      </c>
      <c r="O443" s="87">
        <v>15.254517124100571</v>
      </c>
      <c r="P443" s="86">
        <v>14.920128235211683</v>
      </c>
      <c r="Q443" s="86">
        <v>10.444073193261751</v>
      </c>
      <c r="R443" s="81" t="s">
        <v>1592</v>
      </c>
    </row>
    <row r="444" spans="1:18" x14ac:dyDescent="0.25">
      <c r="A444" s="81" t="s">
        <v>1224</v>
      </c>
      <c r="B444" s="81" t="s">
        <v>372</v>
      </c>
      <c r="C444" s="81">
        <v>0</v>
      </c>
      <c r="D444" s="86">
        <v>1.0746527777777778E-2</v>
      </c>
      <c r="E444" s="86">
        <v>0.34513541666666675</v>
      </c>
      <c r="F444" s="86">
        <v>0.48044999999999999</v>
      </c>
      <c r="G444" s="86">
        <v>0.44227446940604204</v>
      </c>
      <c r="H444" s="86">
        <v>442.27446940604204</v>
      </c>
      <c r="I444" s="86">
        <v>15.578159485211682</v>
      </c>
      <c r="J444" s="86">
        <v>127.07822580645158</v>
      </c>
      <c r="K444" s="86">
        <v>4.4760550419499321</v>
      </c>
      <c r="L444" s="86">
        <v>11.10210444326175</v>
      </c>
      <c r="M444" s="87">
        <v>1.0746527777777778E-2</v>
      </c>
      <c r="N444" s="86">
        <v>0.34513541666666675</v>
      </c>
      <c r="O444" s="87">
        <v>15.567412957433904</v>
      </c>
      <c r="P444" s="86">
        <v>15.222277540767237</v>
      </c>
      <c r="Q444" s="86">
        <v>10.746222498817305</v>
      </c>
      <c r="R444" s="81" t="s">
        <v>1592</v>
      </c>
    </row>
    <row r="445" spans="1:18" x14ac:dyDescent="0.25">
      <c r="A445" s="81" t="s">
        <v>1224</v>
      </c>
      <c r="B445" s="81" t="s">
        <v>1226</v>
      </c>
      <c r="C445" s="81">
        <v>0</v>
      </c>
      <c r="D445" s="86">
        <v>0.46671180555555553</v>
      </c>
      <c r="E445" s="86">
        <v>0.81184722222222228</v>
      </c>
      <c r="F445" s="86">
        <v>0.48044999999999999</v>
      </c>
      <c r="G445" s="86">
        <v>0.44227446940604204</v>
      </c>
      <c r="H445" s="86">
        <v>442.27446940604204</v>
      </c>
      <c r="I445" s="86">
        <v>15.578159485211682</v>
      </c>
      <c r="J445" s="86">
        <v>127.07822580645158</v>
      </c>
      <c r="K445" s="86">
        <v>4.4760550419499321</v>
      </c>
      <c r="L445" s="86">
        <v>11.10210444326175</v>
      </c>
      <c r="M445" s="87">
        <v>0.46671180555555553</v>
      </c>
      <c r="N445" s="86">
        <v>0.81184722222222228</v>
      </c>
      <c r="O445" s="87">
        <v>15.111447679656127</v>
      </c>
      <c r="P445" s="86">
        <v>14.299600457433904</v>
      </c>
      <c r="Q445" s="86">
        <v>9.8235454154839719</v>
      </c>
      <c r="R445" s="81" t="s">
        <v>1592</v>
      </c>
    </row>
    <row r="446" spans="1:18" x14ac:dyDescent="0.25">
      <c r="A446" s="81" t="s">
        <v>1227</v>
      </c>
      <c r="B446" s="81" t="s">
        <v>1228</v>
      </c>
      <c r="C446" s="81">
        <v>0</v>
      </c>
      <c r="D446" s="86">
        <v>1.210746527777778</v>
      </c>
      <c r="E446" s="86">
        <v>2.0225937500000004</v>
      </c>
      <c r="F446" s="86">
        <v>0.48044999999999999</v>
      </c>
      <c r="G446" s="86">
        <v>0.44227446940604204</v>
      </c>
      <c r="H446" s="86">
        <v>442.27446940604204</v>
      </c>
      <c r="I446" s="86">
        <v>15.578159485211682</v>
      </c>
      <c r="J446" s="86">
        <v>127.07822580645158</v>
      </c>
      <c r="K446" s="86">
        <v>4.4760550419499321</v>
      </c>
      <c r="L446" s="86">
        <v>11.10210444326175</v>
      </c>
      <c r="M446" s="87">
        <v>1.210746527777778</v>
      </c>
      <c r="N446" s="86">
        <v>2.0225937500000004</v>
      </c>
      <c r="O446" s="87">
        <v>14.367412957433904</v>
      </c>
      <c r="P446" s="86">
        <v>12.344819207433904</v>
      </c>
      <c r="Q446" s="86">
        <v>7.868764165483972</v>
      </c>
      <c r="R446" s="81" t="s">
        <v>1592</v>
      </c>
    </row>
    <row r="447" spans="1:18" x14ac:dyDescent="0.25">
      <c r="A447" s="81" t="s">
        <v>1231</v>
      </c>
      <c r="B447" s="81" t="s">
        <v>169</v>
      </c>
      <c r="C447" s="81">
        <v>0</v>
      </c>
      <c r="D447" s="86">
        <v>0.31130208333333337</v>
      </c>
      <c r="E447" s="86">
        <v>2.3338958333333339</v>
      </c>
      <c r="F447" s="86">
        <v>0.48044999999999999</v>
      </c>
      <c r="G447" s="86">
        <v>0.44227446940604204</v>
      </c>
      <c r="H447" s="86">
        <v>442.27446940604204</v>
      </c>
      <c r="I447" s="86">
        <v>15.578159485211682</v>
      </c>
      <c r="J447" s="86">
        <v>127.07822580645158</v>
      </c>
      <c r="K447" s="86">
        <v>4.4760550419499321</v>
      </c>
      <c r="L447" s="86">
        <v>11.10210444326175</v>
      </c>
      <c r="M447" s="87">
        <v>0.31130208333333337</v>
      </c>
      <c r="N447" s="86">
        <v>2.3338958333333339</v>
      </c>
      <c r="O447" s="87">
        <v>15.266857401878349</v>
      </c>
      <c r="P447" s="86">
        <v>12.932961568545014</v>
      </c>
      <c r="Q447" s="86">
        <v>8.4569065265950822</v>
      </c>
      <c r="R447" s="81" t="s">
        <v>1592</v>
      </c>
    </row>
    <row r="448" spans="1:18" x14ac:dyDescent="0.25">
      <c r="A448" s="81" t="s">
        <v>1233</v>
      </c>
      <c r="B448" s="81" t="s">
        <v>402</v>
      </c>
      <c r="C448" s="81">
        <v>0</v>
      </c>
      <c r="D448" s="86">
        <v>0.10859722222222223</v>
      </c>
      <c r="E448" s="86">
        <v>0.10859722222222223</v>
      </c>
      <c r="F448" s="86">
        <v>0.76379799999999998</v>
      </c>
      <c r="G448" s="86">
        <v>0.44227446940604204</v>
      </c>
      <c r="H448" s="86">
        <v>442.27446940604204</v>
      </c>
      <c r="I448" s="86">
        <v>24.76546374958</v>
      </c>
      <c r="J448" s="86">
        <v>127.07822580645158</v>
      </c>
      <c r="K448" s="86">
        <v>7.1158328419841279</v>
      </c>
      <c r="L448" s="86">
        <v>17.649630907595871</v>
      </c>
      <c r="M448" s="87">
        <v>0.10859722222222223</v>
      </c>
      <c r="N448" s="86">
        <v>0.10859722222222223</v>
      </c>
      <c r="O448" s="87">
        <v>24.656866527357778</v>
      </c>
      <c r="P448" s="86">
        <v>24.548269305135555</v>
      </c>
      <c r="Q448" s="86">
        <v>17.432436463151426</v>
      </c>
      <c r="R448" s="81" t="s">
        <v>1592</v>
      </c>
    </row>
    <row r="449" spans="1:18" x14ac:dyDescent="0.25">
      <c r="A449" s="81" t="s">
        <v>1236</v>
      </c>
      <c r="B449" s="81" t="s">
        <v>1237</v>
      </c>
      <c r="C449" s="81">
        <v>0</v>
      </c>
      <c r="D449" s="86">
        <v>0.11237673611111113</v>
      </c>
      <c r="E449" s="86">
        <v>0.22097395833333336</v>
      </c>
      <c r="F449" s="87">
        <v>0.76379799999999998</v>
      </c>
      <c r="G449" s="87">
        <v>0.44227446940604204</v>
      </c>
      <c r="H449" s="87">
        <v>442.27446940604204</v>
      </c>
      <c r="I449" s="87">
        <v>24.76546374958</v>
      </c>
      <c r="J449" s="87">
        <v>127.07822580645158</v>
      </c>
      <c r="K449" s="87">
        <v>7.1158328419841279</v>
      </c>
      <c r="L449" s="87">
        <v>17.649630907595871</v>
      </c>
      <c r="M449" s="87">
        <v>0.11237673611111113</v>
      </c>
      <c r="N449" s="86">
        <v>0.22097395833333336</v>
      </c>
      <c r="O449" s="87">
        <v>24.653087013468888</v>
      </c>
      <c r="P449" s="86">
        <v>24.432113055135556</v>
      </c>
      <c r="Q449" s="86">
        <v>17.31628021315143</v>
      </c>
      <c r="R449" s="81" t="s">
        <v>1592</v>
      </c>
    </row>
    <row r="450" spans="1:18" x14ac:dyDescent="0.25">
      <c r="A450" s="81" t="s">
        <v>1233</v>
      </c>
      <c r="B450" s="81" t="s">
        <v>1239</v>
      </c>
      <c r="C450" s="81">
        <v>0</v>
      </c>
      <c r="D450" s="86">
        <v>0.43009027777777781</v>
      </c>
      <c r="E450" s="86">
        <v>0.65106423611111119</v>
      </c>
      <c r="F450" s="87">
        <v>0.76379799999999998</v>
      </c>
      <c r="G450" s="87">
        <v>0.44227446940604204</v>
      </c>
      <c r="H450" s="87">
        <v>442.27446940604204</v>
      </c>
      <c r="I450" s="87">
        <v>24.76546374958</v>
      </c>
      <c r="J450" s="87">
        <v>127.07822580645158</v>
      </c>
      <c r="K450" s="87">
        <v>7.1158328419841279</v>
      </c>
      <c r="L450" s="87">
        <v>17.649630907595871</v>
      </c>
      <c r="M450" s="87">
        <v>0.43009027777777781</v>
      </c>
      <c r="N450" s="86">
        <v>0.65106423611111119</v>
      </c>
      <c r="O450" s="87">
        <v>24.335373471802221</v>
      </c>
      <c r="P450" s="86">
        <v>23.68430923569111</v>
      </c>
      <c r="Q450" s="86">
        <v>16.56847639370698</v>
      </c>
      <c r="R450" s="81" t="s">
        <v>1592</v>
      </c>
    </row>
    <row r="451" spans="1:18" x14ac:dyDescent="0.25">
      <c r="A451" s="81" t="s">
        <v>1240</v>
      </c>
      <c r="B451" s="81" t="s">
        <v>89</v>
      </c>
      <c r="C451" s="81">
        <v>0</v>
      </c>
      <c r="D451" s="86">
        <v>1.5045138888888887E-2</v>
      </c>
      <c r="E451" s="86">
        <v>1.5045138888888887E-2</v>
      </c>
      <c r="F451" s="86">
        <v>0.308452</v>
      </c>
      <c r="G451" s="86">
        <v>0.44227446940604204</v>
      </c>
      <c r="H451" s="86">
        <v>442.27446940604204</v>
      </c>
      <c r="I451" s="86">
        <v>10.00127890422003</v>
      </c>
      <c r="J451" s="86">
        <v>127.07822580645158</v>
      </c>
      <c r="K451" s="86">
        <v>2.8736562177116047</v>
      </c>
      <c r="L451" s="86">
        <v>7.1276226865084249</v>
      </c>
      <c r="M451" s="87">
        <v>1.5045138888888887E-2</v>
      </c>
      <c r="N451" s="86">
        <v>1.5045138888888887E-2</v>
      </c>
      <c r="O451" s="87">
        <v>9.986233765331141</v>
      </c>
      <c r="P451" s="86">
        <v>9.9711886264422525</v>
      </c>
      <c r="Q451" s="86">
        <v>7.0975324087306477</v>
      </c>
      <c r="R451" s="81" t="s">
        <v>1592</v>
      </c>
    </row>
    <row r="452" spans="1:18" x14ac:dyDescent="0.25">
      <c r="A452" s="81" t="s">
        <v>1243</v>
      </c>
      <c r="B452" s="81" t="s">
        <v>1244</v>
      </c>
      <c r="C452" s="81">
        <v>1.4E-2</v>
      </c>
      <c r="D452" s="86">
        <v>0.31397048611111117</v>
      </c>
      <c r="E452" s="86">
        <v>2.6478663194444452</v>
      </c>
      <c r="F452" s="86">
        <v>0.48044999999999999</v>
      </c>
      <c r="G452" s="86">
        <v>0.44227446940604204</v>
      </c>
      <c r="H452" s="86">
        <v>442.27446940604204</v>
      </c>
      <c r="I452" s="86">
        <v>15.578159485211682</v>
      </c>
      <c r="J452" s="86">
        <v>127.07822580645158</v>
      </c>
      <c r="K452" s="86">
        <v>4.4760550419499321</v>
      </c>
      <c r="L452" s="86">
        <v>11.10210444326175</v>
      </c>
      <c r="M452" s="87">
        <v>1.4E-2</v>
      </c>
      <c r="N452" s="86">
        <v>3.8574725694444445</v>
      </c>
      <c r="O452" s="87">
        <v>15.564159485211682</v>
      </c>
      <c r="P452" s="86">
        <v>11.706686915767238</v>
      </c>
      <c r="Q452" s="86">
        <v>7.2306318738173054</v>
      </c>
      <c r="R452" s="81" t="s">
        <v>1592</v>
      </c>
    </row>
    <row r="453" spans="1:18" x14ac:dyDescent="0.25">
      <c r="A453" s="81" t="s">
        <v>1246</v>
      </c>
      <c r="B453" s="81" t="s">
        <v>1247</v>
      </c>
      <c r="C453" s="81">
        <v>0</v>
      </c>
      <c r="D453" s="86">
        <v>1.2895833333333332E-2</v>
      </c>
      <c r="E453" s="86">
        <v>1.0612916666666667</v>
      </c>
      <c r="F453" s="86">
        <v>0.39801199999999998</v>
      </c>
      <c r="G453" s="86">
        <v>0.44227446940604204</v>
      </c>
      <c r="H453" s="86">
        <v>442.27446940604204</v>
      </c>
      <c r="I453" s="86">
        <v>12.905181419560977</v>
      </c>
      <c r="J453" s="86">
        <v>127.07822580645158</v>
      </c>
      <c r="K453" s="86">
        <v>3.7080312610189958</v>
      </c>
      <c r="L453" s="86">
        <v>9.1971501585419801</v>
      </c>
      <c r="M453" s="87">
        <v>1.2895833333333332E-2</v>
      </c>
      <c r="N453" s="86">
        <v>1.0612916666666667</v>
      </c>
      <c r="O453" s="87">
        <v>12.892285586227644</v>
      </c>
      <c r="P453" s="86">
        <v>11.830993919560976</v>
      </c>
      <c r="Q453" s="86">
        <v>8.1229626585419794</v>
      </c>
      <c r="R453" s="81" t="s">
        <v>1592</v>
      </c>
    </row>
    <row r="454" spans="1:18" x14ac:dyDescent="0.25">
      <c r="A454" s="81" t="s">
        <v>1250</v>
      </c>
      <c r="B454" s="81" t="s">
        <v>1251</v>
      </c>
      <c r="C454" s="81">
        <v>0</v>
      </c>
      <c r="D454" s="86">
        <v>1.8597222222222223E-2</v>
      </c>
      <c r="E454" s="86">
        <v>1.0798888888888889</v>
      </c>
      <c r="F454" s="86">
        <v>0.39801199999999998</v>
      </c>
      <c r="G454" s="86">
        <v>0.44227446940604204</v>
      </c>
      <c r="H454" s="86">
        <v>442.27446940604204</v>
      </c>
      <c r="I454" s="86">
        <v>12.905181419560977</v>
      </c>
      <c r="J454" s="86">
        <v>127.07822580645158</v>
      </c>
      <c r="K454" s="86">
        <v>3.7080312610189958</v>
      </c>
      <c r="L454" s="86">
        <v>9.1971501585419801</v>
      </c>
      <c r="M454" s="87">
        <v>1.8597222222222223E-2</v>
      </c>
      <c r="N454" s="86">
        <v>1.0798888888888889</v>
      </c>
      <c r="O454" s="87">
        <v>12.886584197338754</v>
      </c>
      <c r="P454" s="86">
        <v>11.806695308449866</v>
      </c>
      <c r="Q454" s="86">
        <v>8.0986640474308693</v>
      </c>
      <c r="R454" s="81" t="s">
        <v>1592</v>
      </c>
    </row>
    <row r="455" spans="1:18" x14ac:dyDescent="0.25">
      <c r="A455" s="81" t="s">
        <v>1253</v>
      </c>
      <c r="B455" s="81" t="s">
        <v>1254</v>
      </c>
      <c r="C455" s="81">
        <v>0</v>
      </c>
      <c r="D455" s="86">
        <v>2.374652777777778E-2</v>
      </c>
      <c r="E455" s="86">
        <v>3.3936614583333333</v>
      </c>
      <c r="F455" s="86">
        <v>1.0806180000000001</v>
      </c>
      <c r="G455" s="86">
        <v>0.44227446940604204</v>
      </c>
      <c r="H455" s="86">
        <v>442.27446940604204</v>
      </c>
      <c r="I455" s="86">
        <v>35.038067533750606</v>
      </c>
      <c r="J455" s="86">
        <v>127.07822580645158</v>
      </c>
      <c r="K455" s="86">
        <v>10.06744853225487</v>
      </c>
      <c r="L455" s="86">
        <v>24.970619001495734</v>
      </c>
      <c r="M455" s="87">
        <v>2.374652777777778E-2</v>
      </c>
      <c r="N455" s="86">
        <v>3.8791666666666669E-2</v>
      </c>
      <c r="O455" s="87">
        <v>35.014321005972832</v>
      </c>
      <c r="P455" s="86">
        <v>34.975529339306163</v>
      </c>
      <c r="Q455" s="86">
        <v>24.908080807051292</v>
      </c>
      <c r="R455" s="81" t="s">
        <v>1592</v>
      </c>
    </row>
    <row r="456" spans="1:18" x14ac:dyDescent="0.25">
      <c r="A456" s="81" t="s">
        <v>1256</v>
      </c>
      <c r="B456" s="81" t="s">
        <v>1257</v>
      </c>
      <c r="C456" s="81">
        <v>0.11169999999999999</v>
      </c>
      <c r="D456" s="86">
        <v>0.91074652777777776</v>
      </c>
      <c r="E456" s="86">
        <v>1.9720381944444445</v>
      </c>
      <c r="F456" s="86">
        <v>0.48044999999999999</v>
      </c>
      <c r="G456" s="86">
        <v>0.44227446940604204</v>
      </c>
      <c r="H456" s="86">
        <v>442.27446940604204</v>
      </c>
      <c r="I456" s="86">
        <v>15.578159485211682</v>
      </c>
      <c r="J456" s="86">
        <v>127.07822580645158</v>
      </c>
      <c r="K456" s="86">
        <v>4.4760550419499321</v>
      </c>
      <c r="L456" s="86">
        <v>11.10210444326175</v>
      </c>
      <c r="M456" s="87">
        <v>0.11169999999999999</v>
      </c>
      <c r="N456" s="86">
        <v>2.4455958333333339</v>
      </c>
      <c r="O456" s="87">
        <v>15.466459485211681</v>
      </c>
      <c r="P456" s="86">
        <v>13.020863651878347</v>
      </c>
      <c r="Q456" s="86">
        <v>8.5448086099284151</v>
      </c>
      <c r="R456" s="81" t="s">
        <v>1592</v>
      </c>
    </row>
    <row r="457" spans="1:18" x14ac:dyDescent="0.25">
      <c r="A457" s="81" t="s">
        <v>1261</v>
      </c>
      <c r="B457" s="81" t="s">
        <v>1262</v>
      </c>
      <c r="C457" s="81">
        <v>0</v>
      </c>
      <c r="D457" s="86">
        <v>1.6119791666666668E-2</v>
      </c>
      <c r="E457" s="86">
        <v>3.40978125</v>
      </c>
      <c r="F457" s="86">
        <v>1.0806180000000001</v>
      </c>
      <c r="G457" s="86">
        <v>0.44227446940604204</v>
      </c>
      <c r="H457" s="86">
        <v>442.27446940604204</v>
      </c>
      <c r="I457" s="86">
        <v>35.038067533750606</v>
      </c>
      <c r="J457" s="86">
        <v>127.07822580645158</v>
      </c>
      <c r="K457" s="86">
        <v>10.06744853225487</v>
      </c>
      <c r="L457" s="86">
        <v>24.970619001495734</v>
      </c>
      <c r="M457" s="87">
        <v>1.6119791666666668E-2</v>
      </c>
      <c r="N457" s="86">
        <v>5.4911458333333336E-2</v>
      </c>
      <c r="O457" s="87">
        <v>35.021947742083938</v>
      </c>
      <c r="P457" s="86">
        <v>34.967036283750602</v>
      </c>
      <c r="Q457" s="86">
        <v>24.89958775149573</v>
      </c>
      <c r="R457" s="81" t="s">
        <v>1592</v>
      </c>
    </row>
    <row r="458" spans="1:18" x14ac:dyDescent="0.25">
      <c r="A458" s="81" t="s">
        <v>1264</v>
      </c>
      <c r="B458" s="81" t="s">
        <v>1265</v>
      </c>
      <c r="C458" s="81">
        <v>0</v>
      </c>
      <c r="D458" s="86">
        <v>0.1450451388888889</v>
      </c>
      <c r="E458" s="86">
        <v>0.79610937500000012</v>
      </c>
      <c r="F458" s="86">
        <v>0.76379799999999998</v>
      </c>
      <c r="G458" s="86">
        <v>0.44227446940604204</v>
      </c>
      <c r="H458" s="86">
        <v>442.27446940604204</v>
      </c>
      <c r="I458" s="86">
        <v>24.76546374958</v>
      </c>
      <c r="J458" s="86">
        <v>127.07822580645158</v>
      </c>
      <c r="K458" s="86">
        <v>7.1158328419841279</v>
      </c>
      <c r="L458" s="86">
        <v>17.649630907595871</v>
      </c>
      <c r="M458" s="87">
        <v>0.1450451388888889</v>
      </c>
      <c r="N458" s="86">
        <v>0.79610937500000012</v>
      </c>
      <c r="O458" s="87">
        <v>24.620418610691111</v>
      </c>
      <c r="P458" s="86">
        <v>23.824309235691111</v>
      </c>
      <c r="Q458" s="86">
        <v>16.708476393706981</v>
      </c>
      <c r="R458" s="81" t="s">
        <v>1592</v>
      </c>
    </row>
    <row r="459" spans="1:18" x14ac:dyDescent="0.25">
      <c r="A459" s="81" t="s">
        <v>1269</v>
      </c>
      <c r="B459" s="81" t="s">
        <v>419</v>
      </c>
      <c r="C459" s="81">
        <v>0</v>
      </c>
      <c r="D459" s="86">
        <v>0.12149305555555556</v>
      </c>
      <c r="E459" s="86">
        <v>0.91760243055555568</v>
      </c>
      <c r="F459" s="86">
        <v>0.76379799999999998</v>
      </c>
      <c r="G459" s="86">
        <v>0.44227446940604204</v>
      </c>
      <c r="H459" s="86">
        <v>442.27446940604204</v>
      </c>
      <c r="I459" s="86">
        <v>24.76546374958</v>
      </c>
      <c r="J459" s="86">
        <v>127.07822580645158</v>
      </c>
      <c r="K459" s="86">
        <v>7.1158328419841279</v>
      </c>
      <c r="L459" s="86">
        <v>17.649630907595871</v>
      </c>
      <c r="M459" s="87">
        <v>0.12149305555555556</v>
      </c>
      <c r="N459" s="86">
        <v>0.91760243055555568</v>
      </c>
      <c r="O459" s="87">
        <v>24.643970694024446</v>
      </c>
      <c r="P459" s="86">
        <v>23.726368263468892</v>
      </c>
      <c r="Q459" s="86">
        <v>16.610535421484762</v>
      </c>
      <c r="R459" s="81" t="s">
        <v>1592</v>
      </c>
    </row>
    <row r="460" spans="1:18" x14ac:dyDescent="0.25">
      <c r="A460" s="81" t="s">
        <v>1269</v>
      </c>
      <c r="B460" s="81" t="s">
        <v>419</v>
      </c>
      <c r="C460" s="81">
        <v>0</v>
      </c>
      <c r="D460" s="86">
        <v>0.12149305555555556</v>
      </c>
      <c r="E460" s="86">
        <v>1.0390954861111112</v>
      </c>
      <c r="F460" s="86">
        <v>0.76379799999999998</v>
      </c>
      <c r="G460" s="86">
        <v>0.44227446940604204</v>
      </c>
      <c r="H460" s="86">
        <v>442.27446940604204</v>
      </c>
      <c r="I460" s="86">
        <v>24.76546374958</v>
      </c>
      <c r="J460" s="86">
        <v>127.07822580645158</v>
      </c>
      <c r="K460" s="86">
        <v>7.1158328419841279</v>
      </c>
      <c r="L460" s="86">
        <v>17.649630907595871</v>
      </c>
      <c r="M460" s="87">
        <v>0.12149305555555556</v>
      </c>
      <c r="N460" s="86">
        <v>1.0390954861111112</v>
      </c>
      <c r="O460" s="87">
        <v>24.643970694024446</v>
      </c>
      <c r="P460" s="86">
        <v>23.604875207913334</v>
      </c>
      <c r="Q460" s="86">
        <v>16.489042365929208</v>
      </c>
      <c r="R460" s="81" t="s">
        <v>1592</v>
      </c>
    </row>
    <row r="461" spans="1:18" x14ac:dyDescent="0.25">
      <c r="A461" s="81" t="s">
        <v>1273</v>
      </c>
      <c r="B461" s="81" t="s">
        <v>1274</v>
      </c>
      <c r="C461" s="81">
        <v>0</v>
      </c>
      <c r="D461" s="86">
        <v>0.10644791666666667</v>
      </c>
      <c r="E461" s="86">
        <v>1.145543402777778</v>
      </c>
      <c r="F461" s="86">
        <v>0.76379799999999998</v>
      </c>
      <c r="G461" s="86">
        <v>0.44227446940604204</v>
      </c>
      <c r="H461" s="86">
        <v>442.27446940604204</v>
      </c>
      <c r="I461" s="86">
        <v>24.76546374958</v>
      </c>
      <c r="J461" s="86">
        <v>127.07822580645158</v>
      </c>
      <c r="K461" s="86">
        <v>7.1158328419841279</v>
      </c>
      <c r="L461" s="86">
        <v>17.649630907595871</v>
      </c>
      <c r="M461" s="87">
        <v>0.10644791666666667</v>
      </c>
      <c r="N461" s="86">
        <v>1.145543402777778</v>
      </c>
      <c r="O461" s="87">
        <v>24.659015832913333</v>
      </c>
      <c r="P461" s="86">
        <v>23.513472430135554</v>
      </c>
      <c r="Q461" s="86">
        <v>16.397639588151428</v>
      </c>
      <c r="R461" s="81" t="s">
        <v>1592</v>
      </c>
    </row>
    <row r="462" spans="1:18" x14ac:dyDescent="0.25">
      <c r="A462" s="81" t="s">
        <v>1269</v>
      </c>
      <c r="B462" s="81" t="s">
        <v>790</v>
      </c>
      <c r="C462" s="81">
        <v>0</v>
      </c>
      <c r="D462" s="86">
        <v>2.1493055555555557E-2</v>
      </c>
      <c r="E462" s="86">
        <v>1.1670364583333335</v>
      </c>
      <c r="F462" s="86">
        <v>0.76379799999999998</v>
      </c>
      <c r="G462" s="86">
        <v>0.44227446940604204</v>
      </c>
      <c r="H462" s="86">
        <v>442.27446940604204</v>
      </c>
      <c r="I462" s="86">
        <v>24.76546374958</v>
      </c>
      <c r="J462" s="86">
        <v>127.07822580645158</v>
      </c>
      <c r="K462" s="86">
        <v>7.1158328419841279</v>
      </c>
      <c r="L462" s="86">
        <v>17.649630907595871</v>
      </c>
      <c r="M462" s="87">
        <v>2.1493055555555557E-2</v>
      </c>
      <c r="N462" s="86">
        <v>1.1670364583333335</v>
      </c>
      <c r="O462" s="87">
        <v>24.743970694024444</v>
      </c>
      <c r="P462" s="86">
        <v>23.576934235691112</v>
      </c>
      <c r="Q462" s="86">
        <v>16.461101393706983</v>
      </c>
      <c r="R462" s="81" t="s">
        <v>1592</v>
      </c>
    </row>
    <row r="463" spans="1:18" x14ac:dyDescent="0.25">
      <c r="A463" s="81" t="s">
        <v>1276</v>
      </c>
      <c r="B463" s="81" t="s">
        <v>695</v>
      </c>
      <c r="C463" s="81">
        <v>0</v>
      </c>
      <c r="D463" s="86">
        <v>0.11289583333333333</v>
      </c>
      <c r="E463" s="86">
        <v>1.2799322916666669</v>
      </c>
      <c r="F463" s="86">
        <v>0.76379799999999998</v>
      </c>
      <c r="G463" s="86">
        <v>0.44227446940604204</v>
      </c>
      <c r="H463" s="86">
        <v>442.27446940604204</v>
      </c>
      <c r="I463" s="86">
        <v>24.76546374958</v>
      </c>
      <c r="J463" s="86">
        <v>127.07822580645158</v>
      </c>
      <c r="K463" s="86">
        <v>7.1158328419841279</v>
      </c>
      <c r="L463" s="86">
        <v>17.649630907595871</v>
      </c>
      <c r="M463" s="87">
        <v>0.11289583333333333</v>
      </c>
      <c r="N463" s="86">
        <v>1.2799322916666669</v>
      </c>
      <c r="O463" s="87">
        <v>24.652567916246667</v>
      </c>
      <c r="P463" s="86">
        <v>23.372635624579999</v>
      </c>
      <c r="Q463" s="86">
        <v>16.256802782595869</v>
      </c>
      <c r="R463" s="81" t="s">
        <v>1592</v>
      </c>
    </row>
    <row r="464" spans="1:18" x14ac:dyDescent="0.25">
      <c r="A464" s="81" t="s">
        <v>1280</v>
      </c>
      <c r="B464" s="81" t="s">
        <v>695</v>
      </c>
      <c r="C464" s="81">
        <v>0</v>
      </c>
      <c r="D464" s="86">
        <v>0.11289583333333333</v>
      </c>
      <c r="E464" s="86">
        <v>1.3928281250000003</v>
      </c>
      <c r="F464" s="86">
        <v>0.76379799999999998</v>
      </c>
      <c r="G464" s="86">
        <v>0.44227446940604204</v>
      </c>
      <c r="H464" s="86">
        <v>442.27446940604204</v>
      </c>
      <c r="I464" s="86">
        <v>24.76546374958</v>
      </c>
      <c r="J464" s="86">
        <v>127.07822580645158</v>
      </c>
      <c r="K464" s="86">
        <v>7.1158328419841279</v>
      </c>
      <c r="L464" s="86">
        <v>17.649630907595871</v>
      </c>
      <c r="M464" s="87">
        <v>0.11289583333333333</v>
      </c>
      <c r="N464" s="86">
        <v>1.3928281250000003</v>
      </c>
      <c r="O464" s="87">
        <v>24.652567916246667</v>
      </c>
      <c r="P464" s="86">
        <v>23.259739791246666</v>
      </c>
      <c r="Q464" s="86">
        <v>16.143906949262536</v>
      </c>
      <c r="R464" s="81" t="s">
        <v>1592</v>
      </c>
    </row>
    <row r="465" spans="1:18" x14ac:dyDescent="0.25">
      <c r="A465" s="81" t="s">
        <v>1282</v>
      </c>
      <c r="B465" s="81" t="s">
        <v>755</v>
      </c>
      <c r="C465" s="81">
        <v>0</v>
      </c>
      <c r="D465" s="86">
        <v>0.20644791666666668</v>
      </c>
      <c r="E465" s="87">
        <v>1.5992760416666669</v>
      </c>
      <c r="F465" s="87">
        <v>0.76379799999999998</v>
      </c>
      <c r="G465" s="87">
        <v>0.44227446940604204</v>
      </c>
      <c r="H465" s="87">
        <v>442.27446940604204</v>
      </c>
      <c r="I465" s="87">
        <v>24.76546374958</v>
      </c>
      <c r="J465" s="87">
        <v>127.07822580645158</v>
      </c>
      <c r="K465" s="87">
        <v>7.1158328419841279</v>
      </c>
      <c r="L465" s="87">
        <v>17.649630907595871</v>
      </c>
      <c r="M465" s="87">
        <v>0.20644791666666668</v>
      </c>
      <c r="N465" s="86">
        <v>1.5992760416666669</v>
      </c>
      <c r="O465" s="87">
        <v>24.559015832913335</v>
      </c>
      <c r="P465" s="86">
        <v>22.959739791246669</v>
      </c>
      <c r="Q465" s="86">
        <v>15.843906949262541</v>
      </c>
      <c r="R465" s="81" t="s">
        <v>1592</v>
      </c>
    </row>
    <row r="466" spans="1:18" x14ac:dyDescent="0.25">
      <c r="A466" s="81" t="s">
        <v>1285</v>
      </c>
      <c r="B466" s="81" t="s">
        <v>1286</v>
      </c>
      <c r="C466" s="81">
        <v>0</v>
      </c>
      <c r="D466" s="86">
        <v>2.9343750000000002E-2</v>
      </c>
      <c r="E466" s="86">
        <v>2.9343750000000002E-2</v>
      </c>
      <c r="F466" s="86">
        <v>0.282385</v>
      </c>
      <c r="G466" s="86">
        <v>0.44227446940604204</v>
      </c>
      <c r="H466" s="86">
        <v>442.27446940604204</v>
      </c>
      <c r="I466" s="86">
        <v>9.1560798547850997</v>
      </c>
      <c r="J466" s="86">
        <v>127.07822580645158</v>
      </c>
      <c r="K466" s="86">
        <v>2.6308061255511119</v>
      </c>
      <c r="L466" s="86">
        <v>6.5252737292339873</v>
      </c>
      <c r="M466" s="87">
        <v>2.9343750000000002E-2</v>
      </c>
      <c r="N466" s="86">
        <v>2.9343750000000002E-2</v>
      </c>
      <c r="O466" s="87">
        <v>9.126736104785099</v>
      </c>
      <c r="P466" s="86">
        <v>9.0973923547850983</v>
      </c>
      <c r="Q466" s="86">
        <v>6.466586229233986</v>
      </c>
      <c r="R466" s="81" t="s">
        <v>1592</v>
      </c>
    </row>
    <row r="467" spans="1:18" x14ac:dyDescent="0.25">
      <c r="A467" s="81" t="s">
        <v>1288</v>
      </c>
      <c r="B467" s="81" t="s">
        <v>119</v>
      </c>
      <c r="C467" s="81">
        <v>0</v>
      </c>
      <c r="D467" s="86">
        <v>3.9015624999999998E-2</v>
      </c>
      <c r="E467" s="86">
        <v>3.4487968750000002</v>
      </c>
      <c r="F467" s="86">
        <v>1.0806180000000001</v>
      </c>
      <c r="G467" s="86">
        <v>0.44227446940604204</v>
      </c>
      <c r="H467" s="86">
        <v>442.27446940604204</v>
      </c>
      <c r="I467" s="86">
        <v>35.038067533750606</v>
      </c>
      <c r="J467" s="86">
        <v>127.07822580645158</v>
      </c>
      <c r="K467" s="86">
        <v>10.06744853225487</v>
      </c>
      <c r="L467" s="86">
        <v>24.970619001495734</v>
      </c>
      <c r="M467" s="87">
        <v>3.9015624999999998E-2</v>
      </c>
      <c r="N467" s="86">
        <v>9.3927083333333328E-2</v>
      </c>
      <c r="O467" s="87">
        <v>34.999051908750609</v>
      </c>
      <c r="P467" s="86">
        <v>34.905124825417275</v>
      </c>
      <c r="Q467" s="86">
        <v>24.837676293162403</v>
      </c>
      <c r="R467" s="81" t="s">
        <v>1592</v>
      </c>
    </row>
    <row r="468" spans="1:18" x14ac:dyDescent="0.25">
      <c r="A468" s="81" t="s">
        <v>1289</v>
      </c>
      <c r="B468" s="81" t="s">
        <v>1290</v>
      </c>
      <c r="C468" s="81">
        <v>0</v>
      </c>
      <c r="D468" s="86">
        <v>2.1821180555555555E-2</v>
      </c>
      <c r="E468" s="86">
        <v>3.4706180555555557</v>
      </c>
      <c r="F468" s="86">
        <v>1.0806180000000001</v>
      </c>
      <c r="G468" s="86">
        <v>0.44227446940604204</v>
      </c>
      <c r="H468" s="86">
        <v>442.27446940604204</v>
      </c>
      <c r="I468" s="86">
        <v>35.038067533750606</v>
      </c>
      <c r="J468" s="86">
        <v>127.07822580645158</v>
      </c>
      <c r="K468" s="86">
        <v>10.06744853225487</v>
      </c>
      <c r="L468" s="86">
        <v>24.970619001495734</v>
      </c>
      <c r="M468" s="87">
        <v>2.1821180555555555E-2</v>
      </c>
      <c r="N468" s="86">
        <v>0.11574826388888888</v>
      </c>
      <c r="O468" s="87">
        <v>35.016246353195051</v>
      </c>
      <c r="P468" s="86">
        <v>34.900498089306161</v>
      </c>
      <c r="Q468" s="86">
        <v>24.833049557051289</v>
      </c>
      <c r="R468" s="81" t="s">
        <v>1592</v>
      </c>
    </row>
    <row r="469" spans="1:18" x14ac:dyDescent="0.25">
      <c r="A469" s="81" t="s">
        <v>1292</v>
      </c>
      <c r="B469" s="81" t="s">
        <v>1293</v>
      </c>
      <c r="C469" s="81">
        <v>0</v>
      </c>
      <c r="D469" s="86">
        <v>0.26480381944444448</v>
      </c>
      <c r="E469" s="86">
        <v>2.2368420138888889</v>
      </c>
      <c r="F469" s="86">
        <v>0.48044999999999999</v>
      </c>
      <c r="G469" s="86">
        <v>0.44227446940604204</v>
      </c>
      <c r="H469" s="86">
        <v>442.27446940604204</v>
      </c>
      <c r="I469" s="86">
        <v>15.578159485211682</v>
      </c>
      <c r="J469" s="86">
        <v>127.07822580645158</v>
      </c>
      <c r="K469" s="86">
        <v>4.4760550419499321</v>
      </c>
      <c r="L469" s="86">
        <v>11.10210444326175</v>
      </c>
      <c r="M469" s="87">
        <v>0.26480381944444448</v>
      </c>
      <c r="N469" s="86">
        <v>2.7103996527777783</v>
      </c>
      <c r="O469" s="87">
        <v>15.313355665767237</v>
      </c>
      <c r="P469" s="86">
        <v>12.602956012989459</v>
      </c>
      <c r="Q469" s="86">
        <v>8.126900971039527</v>
      </c>
      <c r="R469" s="81" t="s">
        <v>1592</v>
      </c>
    </row>
    <row r="470" spans="1:18" x14ac:dyDescent="0.25">
      <c r="A470" s="81" t="s">
        <v>1294</v>
      </c>
      <c r="B470" s="81" t="s">
        <v>1295</v>
      </c>
      <c r="C470" s="81">
        <v>0</v>
      </c>
      <c r="D470" s="86">
        <v>0.41452604166666668</v>
      </c>
      <c r="E470" s="86">
        <v>2.6513680555555554</v>
      </c>
      <c r="F470" s="86">
        <v>0.48044999999999999</v>
      </c>
      <c r="G470" s="86">
        <v>0.44227446940604204</v>
      </c>
      <c r="H470" s="86">
        <v>442.27446940604204</v>
      </c>
      <c r="I470" s="86">
        <v>15.578159485211682</v>
      </c>
      <c r="J470" s="86">
        <v>127.07822580645158</v>
      </c>
      <c r="K470" s="86">
        <v>4.4760550419499321</v>
      </c>
      <c r="L470" s="86">
        <v>11.10210444326175</v>
      </c>
      <c r="M470" s="87">
        <v>0.41452604166666668</v>
      </c>
      <c r="N470" s="86">
        <v>3.1249256944444448</v>
      </c>
      <c r="O470" s="87">
        <v>15.163633443545015</v>
      </c>
      <c r="P470" s="86">
        <v>12.038707749100571</v>
      </c>
      <c r="Q470" s="86">
        <v>7.5626527071506384</v>
      </c>
      <c r="R470" s="81" t="s">
        <v>1592</v>
      </c>
    </row>
    <row r="471" spans="1:18" x14ac:dyDescent="0.25">
      <c r="A471" s="81" t="s">
        <v>1297</v>
      </c>
      <c r="B471" s="81" t="s">
        <v>1298</v>
      </c>
      <c r="C471" s="81">
        <v>0</v>
      </c>
      <c r="D471" s="86">
        <v>0.26424826388888889</v>
      </c>
      <c r="E471" s="86">
        <v>2.9156163194444442</v>
      </c>
      <c r="F471" s="86">
        <v>0.48044999999999999</v>
      </c>
      <c r="G471" s="86">
        <v>0.44227446940604204</v>
      </c>
      <c r="H471" s="86">
        <v>442.27446940604204</v>
      </c>
      <c r="I471" s="86">
        <v>15.578159485211682</v>
      </c>
      <c r="J471" s="86">
        <v>127.07822580645158</v>
      </c>
      <c r="K471" s="86">
        <v>4.4760550419499321</v>
      </c>
      <c r="L471" s="86">
        <v>11.10210444326175</v>
      </c>
      <c r="M471" s="87">
        <v>0.26424826388888889</v>
      </c>
      <c r="N471" s="86">
        <v>3.3891739583333336</v>
      </c>
      <c r="O471" s="87">
        <v>15.313911221322792</v>
      </c>
      <c r="P471" s="86">
        <v>11.924737262989458</v>
      </c>
      <c r="Q471" s="86">
        <v>7.448682221039526</v>
      </c>
      <c r="R471" s="81" t="s">
        <v>1592</v>
      </c>
    </row>
    <row r="472" spans="1:18" x14ac:dyDescent="0.25">
      <c r="A472" s="81" t="s">
        <v>1300</v>
      </c>
      <c r="B472" s="81" t="s">
        <v>1301</v>
      </c>
      <c r="C472" s="81">
        <v>0</v>
      </c>
      <c r="D472" s="86">
        <v>0.61289583333333342</v>
      </c>
      <c r="E472" s="86">
        <v>0.62794097222222234</v>
      </c>
      <c r="F472" s="86">
        <v>0.308452</v>
      </c>
      <c r="G472" s="86">
        <v>0.44227446940604204</v>
      </c>
      <c r="H472" s="86">
        <v>442.27446940604204</v>
      </c>
      <c r="I472" s="86">
        <v>10.00127890422003</v>
      </c>
      <c r="J472" s="86">
        <v>127.07822580645158</v>
      </c>
      <c r="K472" s="86">
        <v>2.8736562177116047</v>
      </c>
      <c r="L472" s="86">
        <v>7.1276226865084249</v>
      </c>
      <c r="M472" s="87">
        <v>0.61289583333333342</v>
      </c>
      <c r="N472" s="86">
        <v>0.62794097222222234</v>
      </c>
      <c r="O472" s="87">
        <v>9.3883830708866967</v>
      </c>
      <c r="P472" s="86">
        <v>8.7604420986644751</v>
      </c>
      <c r="Q472" s="86">
        <v>5.8867858809528704</v>
      </c>
      <c r="R472" s="81" t="s">
        <v>1592</v>
      </c>
    </row>
    <row r="473" spans="1:18" x14ac:dyDescent="0.25">
      <c r="A473" s="81" t="s">
        <v>1300</v>
      </c>
      <c r="B473" s="81" t="s">
        <v>1304</v>
      </c>
      <c r="C473" s="81">
        <v>0</v>
      </c>
      <c r="D473" s="86">
        <v>0.42045486111111113</v>
      </c>
      <c r="E473" s="86">
        <v>1.0483958333333334</v>
      </c>
      <c r="F473" s="86">
        <v>0.308452</v>
      </c>
      <c r="G473" s="86">
        <v>0.44227446940604204</v>
      </c>
      <c r="H473" s="86">
        <v>442.27446940604204</v>
      </c>
      <c r="I473" s="86">
        <v>10.00127890422003</v>
      </c>
      <c r="J473" s="86">
        <v>127.07822580645158</v>
      </c>
      <c r="K473" s="86">
        <v>2.8736562177116047</v>
      </c>
      <c r="L473" s="86">
        <v>7.1276226865084249</v>
      </c>
      <c r="M473" s="87">
        <v>0.42045486111111113</v>
      </c>
      <c r="N473" s="86">
        <v>1.0483958333333334</v>
      </c>
      <c r="O473" s="87">
        <v>9.5808240431089189</v>
      </c>
      <c r="P473" s="86">
        <v>8.5324282097755848</v>
      </c>
      <c r="Q473" s="86">
        <v>5.6587719920639801</v>
      </c>
      <c r="R473" s="81" t="s">
        <v>1592</v>
      </c>
    </row>
    <row r="474" spans="1:18" x14ac:dyDescent="0.25">
      <c r="A474" s="81" t="s">
        <v>1307</v>
      </c>
      <c r="B474" s="81" t="s">
        <v>384</v>
      </c>
      <c r="C474" s="81">
        <v>0</v>
      </c>
      <c r="D474" s="86">
        <v>0.86559027777777775</v>
      </c>
      <c r="E474" s="86">
        <v>0.86559027777777775</v>
      </c>
      <c r="F474" s="86">
        <v>0.65773400000000004</v>
      </c>
      <c r="G474" s="86">
        <v>0.44227446940604204</v>
      </c>
      <c r="H474" s="86">
        <v>442.27446940604204</v>
      </c>
      <c r="I474" s="86">
        <v>21.326433865847061</v>
      </c>
      <c r="J474" s="86">
        <v>127.07822580645158</v>
      </c>
      <c r="K474" s="86">
        <v>6.1277002538493015</v>
      </c>
      <c r="L474" s="86">
        <v>15.19873361199776</v>
      </c>
      <c r="M474" s="87">
        <v>0.86559027777777775</v>
      </c>
      <c r="N474" s="86">
        <v>0.86559027777777775</v>
      </c>
      <c r="O474" s="87">
        <v>20.460843588069284</v>
      </c>
      <c r="P474" s="86">
        <v>19.595253310291508</v>
      </c>
      <c r="Q474" s="86">
        <v>13.467553056442206</v>
      </c>
      <c r="R474" s="81" t="s">
        <v>1592</v>
      </c>
    </row>
    <row r="475" spans="1:18" x14ac:dyDescent="0.25">
      <c r="A475" s="81" t="s">
        <v>1300</v>
      </c>
      <c r="B475" s="81" t="s">
        <v>75</v>
      </c>
      <c r="C475" s="81">
        <v>0</v>
      </c>
      <c r="D475" s="86">
        <v>0.88078125000000007</v>
      </c>
      <c r="E475" s="86">
        <v>1.7463715277777778</v>
      </c>
      <c r="F475" s="86">
        <v>0.65773400000000004</v>
      </c>
      <c r="G475" s="86">
        <v>0.44227446940604204</v>
      </c>
      <c r="H475" s="86">
        <v>442.27446940604204</v>
      </c>
      <c r="I475" s="86">
        <v>21.326433865847061</v>
      </c>
      <c r="J475" s="86">
        <v>127.07822580645158</v>
      </c>
      <c r="K475" s="86">
        <v>6.1277002538493015</v>
      </c>
      <c r="L475" s="86">
        <v>15.19873361199776</v>
      </c>
      <c r="M475" s="87">
        <v>0.88078125000000007</v>
      </c>
      <c r="N475" s="86">
        <v>1.7463715277777778</v>
      </c>
      <c r="O475" s="87">
        <v>20.44565261584706</v>
      </c>
      <c r="P475" s="86">
        <v>18.699281088069281</v>
      </c>
      <c r="Q475" s="86">
        <v>12.571580834219979</v>
      </c>
      <c r="R475" s="81" t="s">
        <v>1592</v>
      </c>
    </row>
    <row r="476" spans="1:18" x14ac:dyDescent="0.25">
      <c r="A476" s="81" t="s">
        <v>1300</v>
      </c>
      <c r="B476" s="81" t="s">
        <v>75</v>
      </c>
      <c r="C476" s="81">
        <v>0</v>
      </c>
      <c r="D476" s="86">
        <v>1.3244965277777778</v>
      </c>
      <c r="E476" s="86">
        <v>3.0708680555555556</v>
      </c>
      <c r="F476" s="86">
        <v>0.65773400000000004</v>
      </c>
      <c r="G476" s="86">
        <v>0.44227446940604204</v>
      </c>
      <c r="H476" s="86">
        <v>442.27446940604204</v>
      </c>
      <c r="I476" s="86">
        <v>21.326433865847061</v>
      </c>
      <c r="J476" s="86">
        <v>127.07822580645158</v>
      </c>
      <c r="K476" s="86">
        <v>6.1277002538493015</v>
      </c>
      <c r="L476" s="86">
        <v>15.19873361199776</v>
      </c>
      <c r="M476" s="87">
        <v>1.3244965277777778</v>
      </c>
      <c r="N476" s="86">
        <v>3.0708680555555556</v>
      </c>
      <c r="O476" s="87">
        <v>20.001937338069283</v>
      </c>
      <c r="P476" s="86">
        <v>16.931069282513725</v>
      </c>
      <c r="Q476" s="86">
        <v>10.803369028664424</v>
      </c>
      <c r="R476" s="81" t="s">
        <v>1592</v>
      </c>
    </row>
    <row r="477" spans="1:18" x14ac:dyDescent="0.25">
      <c r="A477" s="81" t="s">
        <v>1312</v>
      </c>
      <c r="B477" s="81" t="s">
        <v>1313</v>
      </c>
      <c r="C477" s="81">
        <v>0</v>
      </c>
      <c r="D477" s="86">
        <v>0.17060069444444448</v>
      </c>
      <c r="E477" s="86">
        <v>1.7698767361111114</v>
      </c>
      <c r="F477" s="86">
        <v>0.76379799999999998</v>
      </c>
      <c r="G477" s="86">
        <v>0.44227446940604204</v>
      </c>
      <c r="H477" s="86">
        <v>442.27446940604204</v>
      </c>
      <c r="I477" s="86">
        <v>24.76546374958</v>
      </c>
      <c r="J477" s="86">
        <v>127.07822580645158</v>
      </c>
      <c r="K477" s="86">
        <v>7.1158328419841279</v>
      </c>
      <c r="L477" s="86">
        <v>17.649630907595871</v>
      </c>
      <c r="M477" s="87">
        <v>0.17060069444444448</v>
      </c>
      <c r="N477" s="86">
        <v>1.7698767361111114</v>
      </c>
      <c r="O477" s="87">
        <v>24.594863055135555</v>
      </c>
      <c r="P477" s="86">
        <v>22.824986319024443</v>
      </c>
      <c r="Q477" s="86">
        <v>15.709153477040315</v>
      </c>
      <c r="R477" s="81" t="s">
        <v>1592</v>
      </c>
    </row>
    <row r="478" spans="1:18" x14ac:dyDescent="0.25">
      <c r="A478" s="81" t="s">
        <v>1312</v>
      </c>
      <c r="B478" s="81" t="s">
        <v>1316</v>
      </c>
      <c r="C478" s="81">
        <v>0</v>
      </c>
      <c r="D478" s="86">
        <v>0.81074652777777778</v>
      </c>
      <c r="E478" s="87">
        <v>2.5806232638888891</v>
      </c>
      <c r="F478" s="87">
        <v>0.76379799999999998</v>
      </c>
      <c r="G478" s="87">
        <v>0.44227446940604204</v>
      </c>
      <c r="H478" s="87">
        <v>442.27446940604204</v>
      </c>
      <c r="I478" s="87">
        <v>24.76546374958</v>
      </c>
      <c r="J478" s="87">
        <v>127.07822580645158</v>
      </c>
      <c r="K478" s="87">
        <v>7.1158328419841279</v>
      </c>
      <c r="L478" s="87">
        <v>17.649630907595871</v>
      </c>
      <c r="M478" s="87">
        <v>0.81074652777777778</v>
      </c>
      <c r="N478" s="86">
        <v>2.5806232638888891</v>
      </c>
      <c r="O478" s="87">
        <v>23.954717221802223</v>
      </c>
      <c r="P478" s="86">
        <v>21.374093957913335</v>
      </c>
      <c r="Q478" s="86">
        <v>14.258261115929207</v>
      </c>
      <c r="R478" s="81" t="s">
        <v>1592</v>
      </c>
    </row>
    <row r="479" spans="1:18" x14ac:dyDescent="0.25">
      <c r="A479" s="81" t="s">
        <v>1318</v>
      </c>
      <c r="B479" s="81" t="s">
        <v>1319</v>
      </c>
      <c r="C479" s="81">
        <v>0</v>
      </c>
      <c r="D479" s="86">
        <v>2.6866319444444446E-2</v>
      </c>
      <c r="E479" s="86">
        <v>2.6866319444444446E-2</v>
      </c>
      <c r="F479" s="86">
        <v>0.92088700000000001</v>
      </c>
      <c r="G479" s="86">
        <v>0.44227446940604204</v>
      </c>
      <c r="H479" s="86">
        <v>442.27446940604204</v>
      </c>
      <c r="I479" s="86">
        <v>29.85893340380504</v>
      </c>
      <c r="J479" s="86">
        <v>127.07822580645158</v>
      </c>
      <c r="K479" s="86">
        <v>8.5793337483945216</v>
      </c>
      <c r="L479" s="86">
        <v>21.279599655410518</v>
      </c>
      <c r="M479" s="87">
        <v>2.6866319444444446E-2</v>
      </c>
      <c r="N479" s="86">
        <v>2.6866319444444446E-2</v>
      </c>
      <c r="O479" s="87">
        <v>29.832067084360595</v>
      </c>
      <c r="P479" s="86">
        <v>29.805200764916151</v>
      </c>
      <c r="Q479" s="86">
        <v>21.225867016521629</v>
      </c>
      <c r="R479" s="81" t="s">
        <v>1592</v>
      </c>
    </row>
    <row r="480" spans="1:18" x14ac:dyDescent="0.25">
      <c r="A480" s="81" t="s">
        <v>1321</v>
      </c>
      <c r="B480" s="81" t="s">
        <v>1322</v>
      </c>
      <c r="C480" s="81">
        <v>1.9E-2</v>
      </c>
      <c r="D480" s="86">
        <v>6.447916666666666E-3</v>
      </c>
      <c r="E480" s="86">
        <v>0.89418113425925927</v>
      </c>
      <c r="F480" s="86">
        <v>1.455085</v>
      </c>
      <c r="G480" s="86">
        <v>0.44227446940604204</v>
      </c>
      <c r="H480" s="86">
        <v>442.27446940604204</v>
      </c>
      <c r="I480" s="86">
        <v>47.179823487437275</v>
      </c>
      <c r="J480" s="86">
        <v>127.07822580645158</v>
      </c>
      <c r="K480" s="86">
        <v>13.556125612895656</v>
      </c>
      <c r="L480" s="86">
        <v>33.62369787454162</v>
      </c>
      <c r="M480" s="87">
        <v>6.447916666666666E-3</v>
      </c>
      <c r="N480" s="86">
        <v>0.89418113425925927</v>
      </c>
      <c r="O480" s="87">
        <v>47.173375570770609</v>
      </c>
      <c r="P480" s="86">
        <v>46.279194436511354</v>
      </c>
      <c r="Q480" s="86">
        <v>32.723068823615698</v>
      </c>
      <c r="R480" s="81" t="s">
        <v>1592</v>
      </c>
    </row>
    <row r="481" spans="1:18" x14ac:dyDescent="0.25">
      <c r="A481" s="81" t="s">
        <v>1325</v>
      </c>
      <c r="B481" s="81" t="s">
        <v>1326</v>
      </c>
      <c r="C481" s="81">
        <v>1.6E-2</v>
      </c>
      <c r="D481" s="86">
        <v>0.21397048611111114</v>
      </c>
      <c r="E481" s="86">
        <v>4.252655092592593</v>
      </c>
      <c r="F481" s="86">
        <v>3.124584</v>
      </c>
      <c r="G481" s="86">
        <v>0.44227446940604204</v>
      </c>
      <c r="H481" s="86">
        <v>442.27446940604204</v>
      </c>
      <c r="I481" s="86">
        <v>101.31182823798659</v>
      </c>
      <c r="J481" s="86">
        <v>127.07822580645158</v>
      </c>
      <c r="K481" s="86">
        <v>29.109813648030155</v>
      </c>
      <c r="L481" s="86">
        <v>72.202014589956434</v>
      </c>
      <c r="M481" s="87">
        <v>1.6E-2</v>
      </c>
      <c r="N481" s="86">
        <v>2.0543894675925927</v>
      </c>
      <c r="O481" s="87">
        <v>101.29582823798658</v>
      </c>
      <c r="P481" s="86">
        <v>99.241438770393984</v>
      </c>
      <c r="Q481" s="86">
        <v>70.131625122363829</v>
      </c>
      <c r="R481" s="81" t="s">
        <v>1592</v>
      </c>
    </row>
    <row r="482" spans="1:18" x14ac:dyDescent="0.25">
      <c r="A482" s="81" t="s">
        <v>1329</v>
      </c>
      <c r="B482" s="81" t="s">
        <v>1182</v>
      </c>
      <c r="C482" s="81">
        <v>2.3E-2</v>
      </c>
      <c r="D482" s="86">
        <v>0.20644791666666668</v>
      </c>
      <c r="E482" s="86">
        <v>1.100629050925926</v>
      </c>
      <c r="F482" s="86">
        <v>1.455085</v>
      </c>
      <c r="G482" s="86">
        <v>0.44227446940604204</v>
      </c>
      <c r="H482" s="86">
        <v>442.27446940604204</v>
      </c>
      <c r="I482" s="86">
        <v>47.179823487437275</v>
      </c>
      <c r="J482" s="86">
        <v>127.07822580645158</v>
      </c>
      <c r="K482" s="86">
        <v>13.556125612895656</v>
      </c>
      <c r="L482" s="86">
        <v>33.62369787454162</v>
      </c>
      <c r="M482" s="87">
        <v>2.3E-2</v>
      </c>
      <c r="N482" s="86">
        <v>0.91718113425925929</v>
      </c>
      <c r="O482" s="87">
        <v>47.156823487437272</v>
      </c>
      <c r="P482" s="86">
        <v>46.239642353178013</v>
      </c>
      <c r="Q482" s="86">
        <v>32.683516740282357</v>
      </c>
      <c r="R482" s="81" t="s">
        <v>1592</v>
      </c>
    </row>
    <row r="483" spans="1:18" x14ac:dyDescent="0.25">
      <c r="A483" s="81" t="s">
        <v>1331</v>
      </c>
      <c r="B483" s="81" t="s">
        <v>790</v>
      </c>
      <c r="C483" s="81">
        <v>1.5100000000000001E-2</v>
      </c>
      <c r="D483" s="86">
        <v>0.26289583333333333</v>
      </c>
      <c r="E483" s="86">
        <v>4.5155509259259263</v>
      </c>
      <c r="F483" s="86">
        <v>3.124584</v>
      </c>
      <c r="G483" s="86">
        <v>0.44227446940604204</v>
      </c>
      <c r="H483" s="86">
        <v>442.27446940604204</v>
      </c>
      <c r="I483" s="86">
        <v>101.31182823798659</v>
      </c>
      <c r="J483" s="86">
        <v>127.07822580645158</v>
      </c>
      <c r="K483" s="86">
        <v>29.109813648030155</v>
      </c>
      <c r="L483" s="86">
        <v>72.202014589956434</v>
      </c>
      <c r="M483" s="87">
        <v>1.5100000000000001E-2</v>
      </c>
      <c r="N483" s="86">
        <v>2.0694894675925926</v>
      </c>
      <c r="O483" s="87">
        <v>101.29672823798658</v>
      </c>
      <c r="P483" s="86">
        <v>99.227238770393996</v>
      </c>
      <c r="Q483" s="86">
        <v>70.117425122363841</v>
      </c>
      <c r="R483" s="81" t="s">
        <v>1592</v>
      </c>
    </row>
    <row r="484" spans="1:18" x14ac:dyDescent="0.25">
      <c r="A484" s="81" t="s">
        <v>1334</v>
      </c>
      <c r="B484" s="81" t="s">
        <v>1335</v>
      </c>
      <c r="C484" s="81">
        <v>1.7999999999999999E-2</v>
      </c>
      <c r="D484" s="86">
        <v>0.30967187500000004</v>
      </c>
      <c r="E484" s="86">
        <v>4.8252228009259266</v>
      </c>
      <c r="F484" s="86">
        <v>3.124584</v>
      </c>
      <c r="G484" s="86">
        <v>0.44227446940604204</v>
      </c>
      <c r="H484" s="86">
        <v>442.27446940604204</v>
      </c>
      <c r="I484" s="86">
        <v>101.31182823798659</v>
      </c>
      <c r="J484" s="86">
        <v>127.07822580645158</v>
      </c>
      <c r="K484" s="86">
        <v>29.109813648030155</v>
      </c>
      <c r="L484" s="86">
        <v>72.202014589956434</v>
      </c>
      <c r="M484" s="87">
        <v>1.7999999999999999E-2</v>
      </c>
      <c r="N484" s="86">
        <v>2.0874894675925924</v>
      </c>
      <c r="O484" s="87">
        <v>101.29382823798659</v>
      </c>
      <c r="P484" s="86">
        <v>99.206338770393998</v>
      </c>
      <c r="Q484" s="86">
        <v>70.096525122363843</v>
      </c>
      <c r="R484" s="81" t="s">
        <v>1592</v>
      </c>
    </row>
    <row r="485" spans="1:18" x14ac:dyDescent="0.25">
      <c r="A485" s="81" t="s">
        <v>1337</v>
      </c>
      <c r="B485" s="81" t="s">
        <v>1338</v>
      </c>
      <c r="C485" s="81">
        <v>0.5</v>
      </c>
      <c r="D485" s="86">
        <v>0.21438715277777781</v>
      </c>
      <c r="E485" s="86">
        <v>0.66157118055555564</v>
      </c>
      <c r="F485" s="86">
        <v>3.6060240000000001</v>
      </c>
      <c r="G485" s="86">
        <v>0.44227446940604204</v>
      </c>
      <c r="H485" s="86">
        <v>442.27446940604204</v>
      </c>
      <c r="I485" s="86">
        <v>116.92208758351748</v>
      </c>
      <c r="J485" s="86">
        <v>127.07822580645158</v>
      </c>
      <c r="K485" s="86">
        <v>33.595091906738396</v>
      </c>
      <c r="L485" s="86">
        <v>83.326995676779092</v>
      </c>
      <c r="M485" s="87">
        <v>0.21438715277777781</v>
      </c>
      <c r="N485" s="86">
        <v>0.39438715277777781</v>
      </c>
      <c r="O485" s="87">
        <v>116.70770043073971</v>
      </c>
      <c r="P485" s="86">
        <v>116.31331327796192</v>
      </c>
      <c r="Q485" s="86">
        <v>82.718221371223535</v>
      </c>
      <c r="R485" s="81" t="s">
        <v>1592</v>
      </c>
    </row>
    <row r="486" spans="1:18" x14ac:dyDescent="0.25">
      <c r="A486" s="81" t="s">
        <v>1340</v>
      </c>
      <c r="B486" s="81" t="s">
        <v>1341</v>
      </c>
      <c r="C486" s="81">
        <v>0.02</v>
      </c>
      <c r="D486" s="86">
        <v>4.7333333333333331E-2</v>
      </c>
      <c r="E486" s="86">
        <v>4.87255613425926</v>
      </c>
      <c r="F486" s="86">
        <v>3.124584</v>
      </c>
      <c r="G486" s="86">
        <v>0.44227446940604204</v>
      </c>
      <c r="H486" s="86">
        <v>442.27446940604204</v>
      </c>
      <c r="I486" s="86">
        <v>101.31182823798659</v>
      </c>
      <c r="J486" s="86">
        <v>127.07822580645158</v>
      </c>
      <c r="K486" s="86">
        <v>29.109813648030155</v>
      </c>
      <c r="L486" s="86">
        <v>72.202014589956434</v>
      </c>
      <c r="M486" s="87">
        <v>0.02</v>
      </c>
      <c r="N486" s="86">
        <v>2.1074894675925924</v>
      </c>
      <c r="O486" s="87">
        <v>101.29182823798659</v>
      </c>
      <c r="P486" s="86">
        <v>99.184338770394007</v>
      </c>
      <c r="Q486" s="86">
        <v>70.074525122363852</v>
      </c>
      <c r="R486" s="81" t="s">
        <v>1592</v>
      </c>
    </row>
    <row r="487" spans="1:18" x14ac:dyDescent="0.25">
      <c r="A487" s="81" t="s">
        <v>1342</v>
      </c>
      <c r="B487" s="81" t="s">
        <v>1343</v>
      </c>
      <c r="C487" s="81">
        <v>1.6E-2</v>
      </c>
      <c r="D487" s="86">
        <v>0.16587847222222224</v>
      </c>
      <c r="E487" s="86">
        <v>5.0384346064814824</v>
      </c>
      <c r="F487" s="86">
        <v>3.124584</v>
      </c>
      <c r="G487" s="86">
        <v>0.44227446940604204</v>
      </c>
      <c r="H487" s="86">
        <v>442.27446940604204</v>
      </c>
      <c r="I487" s="86">
        <v>101.31182823798659</v>
      </c>
      <c r="J487" s="86">
        <v>127.07822580645158</v>
      </c>
      <c r="K487" s="86">
        <v>29.109813648030155</v>
      </c>
      <c r="L487" s="86">
        <v>72.202014589956434</v>
      </c>
      <c r="M487" s="87">
        <v>1.6E-2</v>
      </c>
      <c r="N487" s="86">
        <v>2.1234894675925924</v>
      </c>
      <c r="O487" s="87">
        <v>101.29582823798658</v>
      </c>
      <c r="P487" s="86">
        <v>99.172338770393992</v>
      </c>
      <c r="Q487" s="86">
        <v>70.062525122363837</v>
      </c>
      <c r="R487" s="81" t="s">
        <v>1592</v>
      </c>
    </row>
    <row r="488" spans="1:18" x14ac:dyDescent="0.25">
      <c r="A488" s="81" t="s">
        <v>1344</v>
      </c>
      <c r="B488" s="81" t="s">
        <v>1345</v>
      </c>
      <c r="C488" s="81">
        <v>0.04</v>
      </c>
      <c r="D488" s="86">
        <v>0.21091319444444445</v>
      </c>
      <c r="E488" s="86">
        <v>5.2493478009259267</v>
      </c>
      <c r="F488" s="86">
        <v>3.124584</v>
      </c>
      <c r="G488" s="86">
        <v>0.44227446940604204</v>
      </c>
      <c r="H488" s="86">
        <v>442.27446940604204</v>
      </c>
      <c r="I488" s="86">
        <v>101.31182823798659</v>
      </c>
      <c r="J488" s="86">
        <v>127.07822580645158</v>
      </c>
      <c r="K488" s="86">
        <v>29.109813648030155</v>
      </c>
      <c r="L488" s="86">
        <v>72.202014589956434</v>
      </c>
      <c r="M488" s="87">
        <v>0.04</v>
      </c>
      <c r="N488" s="86">
        <v>2.1634894675925924</v>
      </c>
      <c r="O488" s="87">
        <v>101.27182823798658</v>
      </c>
      <c r="P488" s="86">
        <v>99.108338770393985</v>
      </c>
      <c r="Q488" s="86">
        <v>69.99852512236383</v>
      </c>
      <c r="R488" s="81" t="s">
        <v>1592</v>
      </c>
    </row>
    <row r="489" spans="1:18" x14ac:dyDescent="0.25">
      <c r="A489" s="81" t="s">
        <v>1346</v>
      </c>
      <c r="B489" s="81" t="s">
        <v>439</v>
      </c>
      <c r="C489" s="81">
        <v>0</v>
      </c>
      <c r="D489" s="86">
        <v>0.11295138888888889</v>
      </c>
      <c r="E489" s="86">
        <v>0.11295138888888889</v>
      </c>
      <c r="F489" s="86">
        <v>18.4284</v>
      </c>
      <c r="G489" s="86">
        <v>0.44227446940604204</v>
      </c>
      <c r="H489" s="86">
        <v>442.27446940604204</v>
      </c>
      <c r="I489" s="86">
        <v>597.52430899630542</v>
      </c>
      <c r="J489" s="86">
        <v>127.07822580645158</v>
      </c>
      <c r="K489" s="86">
        <v>171.68598758470213</v>
      </c>
      <c r="L489" s="86">
        <v>425.83832141160326</v>
      </c>
      <c r="M489" s="87">
        <v>0.11295138888888889</v>
      </c>
      <c r="N489" s="86">
        <v>0.11295138888888889</v>
      </c>
      <c r="O489" s="87">
        <v>597.41135760741656</v>
      </c>
      <c r="P489" s="86">
        <v>597.2984062185277</v>
      </c>
      <c r="Q489" s="86">
        <v>425.61241863382554</v>
      </c>
      <c r="R489" s="81" t="s">
        <v>1592</v>
      </c>
    </row>
    <row r="490" spans="1:18" x14ac:dyDescent="0.25">
      <c r="A490" s="81" t="s">
        <v>1348</v>
      </c>
      <c r="B490" s="81" t="s">
        <v>145</v>
      </c>
      <c r="C490" s="81">
        <v>0.03</v>
      </c>
      <c r="D490" s="86">
        <v>0.21727777777777779</v>
      </c>
      <c r="E490" s="86">
        <v>5.4666255787037041</v>
      </c>
      <c r="F490" s="86">
        <v>3.124584</v>
      </c>
      <c r="G490" s="86">
        <v>0.44227446940604204</v>
      </c>
      <c r="H490" s="86">
        <v>442.27446940604204</v>
      </c>
      <c r="I490" s="86">
        <v>101.31182823798659</v>
      </c>
      <c r="J490" s="86">
        <v>127.07822580645158</v>
      </c>
      <c r="K490" s="86">
        <v>29.109813648030155</v>
      </c>
      <c r="L490" s="86">
        <v>72.202014589956434</v>
      </c>
      <c r="M490" s="87">
        <v>0.03</v>
      </c>
      <c r="N490" s="86">
        <v>2.1934894675925922</v>
      </c>
      <c r="O490" s="87">
        <v>101.28182823798659</v>
      </c>
      <c r="P490" s="86">
        <v>99.088338770393989</v>
      </c>
      <c r="Q490" s="86">
        <v>69.978525122363834</v>
      </c>
      <c r="R490" s="81" t="s">
        <v>1592</v>
      </c>
    </row>
    <row r="491" spans="1:18" x14ac:dyDescent="0.25">
      <c r="A491" s="81" t="s">
        <v>148</v>
      </c>
      <c r="B491" s="81" t="s">
        <v>669</v>
      </c>
      <c r="C491" s="81">
        <v>0.03</v>
      </c>
      <c r="D491" s="86">
        <v>3.7612847222222225E-2</v>
      </c>
      <c r="E491" s="86">
        <v>3.7612847222222225E-2</v>
      </c>
      <c r="F491" s="86">
        <v>18.4284</v>
      </c>
      <c r="G491" s="86">
        <v>0.44227446940604204</v>
      </c>
      <c r="H491" s="86">
        <v>442.27446940604204</v>
      </c>
      <c r="I491" s="86">
        <v>597.52430899630542</v>
      </c>
      <c r="J491" s="86">
        <v>127.07822580645158</v>
      </c>
      <c r="K491" s="86">
        <v>171.68598758470213</v>
      </c>
      <c r="L491" s="86">
        <v>425.83832141160326</v>
      </c>
      <c r="M491" s="87">
        <v>0.03</v>
      </c>
      <c r="N491" s="86">
        <v>0.03</v>
      </c>
      <c r="O491" s="87">
        <v>597.49430899630545</v>
      </c>
      <c r="P491" s="86">
        <v>597.46430899630548</v>
      </c>
      <c r="Q491" s="86">
        <v>425.77832141160332</v>
      </c>
      <c r="R491" s="81" t="s">
        <v>1592</v>
      </c>
    </row>
    <row r="492" spans="1:18" x14ac:dyDescent="0.25">
      <c r="A492" s="81" t="s">
        <v>1350</v>
      </c>
      <c r="B492" s="81" t="s">
        <v>1351</v>
      </c>
      <c r="C492" s="81">
        <v>0</v>
      </c>
      <c r="D492" s="86">
        <v>1.512847222222222E-2</v>
      </c>
      <c r="E492" s="86">
        <v>1.512847222222222E-2</v>
      </c>
      <c r="F492" s="86">
        <v>2.2491949999999998</v>
      </c>
      <c r="G492" s="86">
        <v>0.44227446940604204</v>
      </c>
      <c r="H492" s="86">
        <v>442.27446940604204</v>
      </c>
      <c r="I492" s="86">
        <v>72.928126596608777</v>
      </c>
      <c r="J492" s="86">
        <v>127.07822580645158</v>
      </c>
      <c r="K492" s="86">
        <v>20.954356582534242</v>
      </c>
      <c r="L492" s="86">
        <v>51.973770014074532</v>
      </c>
      <c r="M492" s="87">
        <v>1.512847222222222E-2</v>
      </c>
      <c r="N492" s="86">
        <v>1.512847222222222E-2</v>
      </c>
      <c r="O492" s="87">
        <v>72.912998124386561</v>
      </c>
      <c r="P492" s="86">
        <v>72.897869652164346</v>
      </c>
      <c r="Q492" s="86">
        <v>51.9435130696301</v>
      </c>
      <c r="R492" s="81" t="s">
        <v>1592</v>
      </c>
    </row>
    <row r="493" spans="1:18" x14ac:dyDescent="0.25">
      <c r="A493" s="81" t="s">
        <v>1354</v>
      </c>
      <c r="B493" s="81" t="s">
        <v>790</v>
      </c>
      <c r="C493" s="81">
        <v>0</v>
      </c>
      <c r="D493" s="86">
        <v>0.2241516203703704</v>
      </c>
      <c r="E493" s="86">
        <v>0.25101793981481485</v>
      </c>
      <c r="F493" s="86">
        <v>0.92088700000000001</v>
      </c>
      <c r="G493" s="86">
        <v>0.44227446940604204</v>
      </c>
      <c r="H493" s="86">
        <v>442.27446940604204</v>
      </c>
      <c r="I493" s="86">
        <v>29.85893340380504</v>
      </c>
      <c r="J493" s="86">
        <v>127.07822580645158</v>
      </c>
      <c r="K493" s="86">
        <v>8.5793337483945216</v>
      </c>
      <c r="L493" s="86">
        <v>21.279599655410518</v>
      </c>
      <c r="M493" s="87">
        <v>0.2241516203703704</v>
      </c>
      <c r="N493" s="86">
        <v>0.25101793981481485</v>
      </c>
      <c r="O493" s="87">
        <v>29.634781783434669</v>
      </c>
      <c r="P493" s="86">
        <v>29.383763843619853</v>
      </c>
      <c r="Q493" s="86">
        <v>20.804430095225332</v>
      </c>
      <c r="R493" s="81" t="s">
        <v>1592</v>
      </c>
    </row>
    <row r="494" spans="1:18" x14ac:dyDescent="0.25">
      <c r="A494" s="81" t="s">
        <v>1356</v>
      </c>
      <c r="B494" s="81" t="s">
        <v>1026</v>
      </c>
      <c r="C494" s="81">
        <v>0</v>
      </c>
      <c r="D494" s="86">
        <v>1.2522569444444444E-2</v>
      </c>
      <c r="E494" s="86">
        <v>16.694208912037034</v>
      </c>
      <c r="F494" s="86">
        <v>18.4284</v>
      </c>
      <c r="G494" s="86">
        <v>0.44227446940604204</v>
      </c>
      <c r="H494" s="86">
        <v>442.27446940604204</v>
      </c>
      <c r="I494" s="86">
        <v>597.52430899630542</v>
      </c>
      <c r="J494" s="86">
        <v>127.07822580645158</v>
      </c>
      <c r="K494" s="86">
        <v>171.68598758470213</v>
      </c>
      <c r="L494" s="86">
        <v>425.83832141160326</v>
      </c>
      <c r="M494" s="87">
        <v>1.2522569444444444E-2</v>
      </c>
      <c r="N494" s="86">
        <v>9.8021526620370345</v>
      </c>
      <c r="O494" s="87">
        <v>597.51178642686102</v>
      </c>
      <c r="P494" s="86">
        <v>587.70963376482393</v>
      </c>
      <c r="Q494" s="86">
        <v>416.02364618012177</v>
      </c>
      <c r="R494" s="81" t="s">
        <v>1592</v>
      </c>
    </row>
    <row r="495" spans="1:18" x14ac:dyDescent="0.25">
      <c r="A495" s="81" t="s">
        <v>1358</v>
      </c>
      <c r="B495" s="81" t="s">
        <v>195</v>
      </c>
      <c r="C495" s="81">
        <v>0</v>
      </c>
      <c r="D495" s="86">
        <v>2.1548611111111112E-2</v>
      </c>
      <c r="E495" s="86">
        <v>16.715757523148145</v>
      </c>
      <c r="F495" s="86">
        <v>18.4284</v>
      </c>
      <c r="G495" s="86">
        <v>0.44227446940604204</v>
      </c>
      <c r="H495" s="86">
        <v>442.27446940604204</v>
      </c>
      <c r="I495" s="86">
        <v>597.52430899630542</v>
      </c>
      <c r="J495" s="86">
        <v>127.07822580645158</v>
      </c>
      <c r="K495" s="86">
        <v>171.68598758470213</v>
      </c>
      <c r="L495" s="86">
        <v>425.83832141160326</v>
      </c>
      <c r="M495" s="87">
        <v>2.1548611111111112E-2</v>
      </c>
      <c r="N495" s="86">
        <v>9.8237012731481457</v>
      </c>
      <c r="O495" s="87">
        <v>597.50276038519428</v>
      </c>
      <c r="P495" s="86">
        <v>587.67905911204616</v>
      </c>
      <c r="Q495" s="86">
        <v>415.993071527344</v>
      </c>
      <c r="R495" s="81" t="s">
        <v>1592</v>
      </c>
    </row>
    <row r="496" spans="1:18" x14ac:dyDescent="0.25">
      <c r="A496" s="81" t="s">
        <v>1359</v>
      </c>
      <c r="B496" s="81" t="s">
        <v>790</v>
      </c>
      <c r="C496" s="81">
        <v>0</v>
      </c>
      <c r="D496" s="86">
        <v>1.1821180555555555E-2</v>
      </c>
      <c r="E496" s="86">
        <v>16.706030092592588</v>
      </c>
      <c r="F496" s="86">
        <v>0.92088700000000001</v>
      </c>
      <c r="G496" s="86">
        <v>0.44227446940604204</v>
      </c>
      <c r="H496" s="86">
        <v>442.27446940604204</v>
      </c>
      <c r="I496" s="86">
        <v>29.85893340380504</v>
      </c>
      <c r="J496" s="86">
        <v>127.07822580645158</v>
      </c>
      <c r="K496" s="86">
        <v>8.5793337483945216</v>
      </c>
      <c r="L496" s="86">
        <v>21.279599655410518</v>
      </c>
      <c r="M496" s="87">
        <v>1.1821180555555555E-2</v>
      </c>
      <c r="N496" s="86">
        <v>0.26283912037037038</v>
      </c>
      <c r="O496" s="87">
        <v>29.847112223249486</v>
      </c>
      <c r="P496" s="86">
        <v>29.584273102879116</v>
      </c>
      <c r="Q496" s="86">
        <v>21.004939354484595</v>
      </c>
      <c r="R496" s="81" t="s">
        <v>1592</v>
      </c>
    </row>
    <row r="497" spans="1:18" x14ac:dyDescent="0.25">
      <c r="A497" s="81" t="s">
        <v>1360</v>
      </c>
      <c r="B497" s="81" t="s">
        <v>547</v>
      </c>
      <c r="C497" s="81">
        <v>0</v>
      </c>
      <c r="D497" s="86">
        <v>6.6302083333333345E-2</v>
      </c>
      <c r="E497" s="86">
        <v>16.782059606481479</v>
      </c>
      <c r="F497" s="86">
        <v>18.4284</v>
      </c>
      <c r="G497" s="86">
        <v>0.44227446940604204</v>
      </c>
      <c r="H497" s="86">
        <v>442.27446940604204</v>
      </c>
      <c r="I497" s="86">
        <v>597.52430899630542</v>
      </c>
      <c r="J497" s="86">
        <v>127.07822580645158</v>
      </c>
      <c r="K497" s="86">
        <v>171.68598758470213</v>
      </c>
      <c r="L497" s="86">
        <v>425.83832141160326</v>
      </c>
      <c r="M497" s="87">
        <v>6.6302083333333345E-2</v>
      </c>
      <c r="N497" s="86">
        <v>9.8900033564814791</v>
      </c>
      <c r="O497" s="87">
        <v>597.45800691297211</v>
      </c>
      <c r="P497" s="86">
        <v>587.56800355649068</v>
      </c>
      <c r="Q497" s="86">
        <v>415.88201597178852</v>
      </c>
      <c r="R497" s="81" t="s">
        <v>1592</v>
      </c>
    </row>
    <row r="498" spans="1:18" x14ac:dyDescent="0.25">
      <c r="A498" s="81" t="s">
        <v>1362</v>
      </c>
      <c r="B498" s="81" t="s">
        <v>1363</v>
      </c>
      <c r="C498" s="81">
        <v>0.08</v>
      </c>
      <c r="D498" s="86">
        <v>5.8597222222222224E-2</v>
      </c>
      <c r="E498" s="86">
        <v>16.8406568287037</v>
      </c>
      <c r="F498" s="86">
        <v>18.4284</v>
      </c>
      <c r="G498" s="86">
        <v>0.44227446940604204</v>
      </c>
      <c r="H498" s="86">
        <v>442.27446940604204</v>
      </c>
      <c r="I498" s="86">
        <v>597.52430899630542</v>
      </c>
      <c r="J498" s="86">
        <v>127.07822580645158</v>
      </c>
      <c r="K498" s="86">
        <v>171.68598758470213</v>
      </c>
      <c r="L498" s="86">
        <v>425.83832141160326</v>
      </c>
      <c r="M498" s="87">
        <v>5.8597222222222224E-2</v>
      </c>
      <c r="N498" s="86">
        <v>9.9486005787037008</v>
      </c>
      <c r="O498" s="87">
        <v>597.46571177408316</v>
      </c>
      <c r="P498" s="86">
        <v>587.51711119537947</v>
      </c>
      <c r="Q498" s="86">
        <v>415.83112361067731</v>
      </c>
      <c r="R498" s="81" t="s">
        <v>1592</v>
      </c>
    </row>
    <row r="499" spans="1:18" x14ac:dyDescent="0.25">
      <c r="A499" s="81" t="s">
        <v>1365</v>
      </c>
      <c r="B499" s="81" t="s">
        <v>372</v>
      </c>
      <c r="C499" s="81">
        <v>0</v>
      </c>
      <c r="D499" s="86">
        <v>1.2895833333333332E-2</v>
      </c>
      <c r="E499" s="86">
        <v>16.853552662037036</v>
      </c>
      <c r="F499" s="86">
        <v>18.4284</v>
      </c>
      <c r="G499" s="86">
        <v>0.44227446940604204</v>
      </c>
      <c r="H499" s="86">
        <v>442.27446940604204</v>
      </c>
      <c r="I499" s="86">
        <v>597.52430899630542</v>
      </c>
      <c r="J499" s="86">
        <v>127.07822580645158</v>
      </c>
      <c r="K499" s="86">
        <v>171.68598758470213</v>
      </c>
      <c r="L499" s="86">
        <v>425.83832141160326</v>
      </c>
      <c r="M499" s="87">
        <v>1.2895833333333332E-2</v>
      </c>
      <c r="N499" s="86">
        <v>9.9614964120370342</v>
      </c>
      <c r="O499" s="87">
        <v>597.51141316297208</v>
      </c>
      <c r="P499" s="86">
        <v>587.54991675093504</v>
      </c>
      <c r="Q499" s="86">
        <v>415.86392916623288</v>
      </c>
      <c r="R499" s="81" t="s">
        <v>1592</v>
      </c>
    </row>
    <row r="500" spans="1:18" x14ac:dyDescent="0.25">
      <c r="A500" s="81" t="s">
        <v>1366</v>
      </c>
      <c r="B500" s="81" t="s">
        <v>1367</v>
      </c>
      <c r="C500" s="81">
        <v>0</v>
      </c>
      <c r="D500" s="86">
        <v>3.1368055555555552E-2</v>
      </c>
      <c r="E500" s="86">
        <v>16.884920717592593</v>
      </c>
      <c r="F500" s="86">
        <v>18.4284</v>
      </c>
      <c r="G500" s="86">
        <v>0.44227446940604204</v>
      </c>
      <c r="H500" s="86">
        <v>442.27446940604204</v>
      </c>
      <c r="I500" s="86">
        <v>597.52430899630542</v>
      </c>
      <c r="J500" s="86">
        <v>127.07822580645158</v>
      </c>
      <c r="K500" s="86">
        <v>171.68598758470213</v>
      </c>
      <c r="L500" s="86">
        <v>425.83832141160326</v>
      </c>
      <c r="M500" s="87">
        <v>3.1368055555555552E-2</v>
      </c>
      <c r="N500" s="86">
        <v>9.9928644675925895</v>
      </c>
      <c r="O500" s="87">
        <v>597.49294094074992</v>
      </c>
      <c r="P500" s="86">
        <v>587.50007647315738</v>
      </c>
      <c r="Q500" s="86">
        <v>415.81408888845522</v>
      </c>
      <c r="R500" s="81" t="s">
        <v>1592</v>
      </c>
    </row>
    <row r="501" spans="1:18" x14ac:dyDescent="0.25">
      <c r="A501" s="81" t="s">
        <v>1368</v>
      </c>
      <c r="B501" s="81" t="s">
        <v>1369</v>
      </c>
      <c r="C501" s="81">
        <v>0</v>
      </c>
      <c r="D501" s="86">
        <v>1.303472222222222E-2</v>
      </c>
      <c r="E501" s="86">
        <v>16.897955439814815</v>
      </c>
      <c r="F501" s="86">
        <v>18.4284</v>
      </c>
      <c r="G501" s="86">
        <v>0.44227446940604204</v>
      </c>
      <c r="H501" s="86">
        <v>442.27446940604204</v>
      </c>
      <c r="I501" s="86">
        <v>597.52430899630542</v>
      </c>
      <c r="J501" s="86">
        <v>127.07822580645158</v>
      </c>
      <c r="K501" s="86">
        <v>171.68598758470213</v>
      </c>
      <c r="L501" s="86">
        <v>425.83832141160326</v>
      </c>
      <c r="M501" s="87">
        <v>1.303472222222222E-2</v>
      </c>
      <c r="N501" s="86">
        <v>10.005899189814812</v>
      </c>
      <c r="O501" s="87">
        <v>597.51127427408323</v>
      </c>
      <c r="P501" s="86">
        <v>587.50537508426839</v>
      </c>
      <c r="Q501" s="86">
        <v>415.81938749956623</v>
      </c>
      <c r="R501" s="81" t="s">
        <v>1592</v>
      </c>
    </row>
    <row r="502" spans="1:18" x14ac:dyDescent="0.25">
      <c r="A502" s="81" t="s">
        <v>1371</v>
      </c>
      <c r="B502" s="81" t="s">
        <v>1372</v>
      </c>
      <c r="C502" s="81">
        <v>0</v>
      </c>
      <c r="D502" s="86">
        <v>0.16741666666666671</v>
      </c>
      <c r="E502" s="86">
        <v>1.2680457175925928</v>
      </c>
      <c r="F502" s="86">
        <v>1.455085</v>
      </c>
      <c r="G502" s="86">
        <v>0.44227446940604204</v>
      </c>
      <c r="H502" s="86">
        <v>442.27446940604204</v>
      </c>
      <c r="I502" s="86">
        <v>47.179823487437275</v>
      </c>
      <c r="J502" s="86">
        <v>127.07822580645158</v>
      </c>
      <c r="K502" s="86">
        <v>13.556125612895656</v>
      </c>
      <c r="L502" s="86">
        <v>33.62369787454162</v>
      </c>
      <c r="M502" s="87">
        <v>0.16741666666666671</v>
      </c>
      <c r="N502" s="86">
        <v>1.0845978009259261</v>
      </c>
      <c r="O502" s="87">
        <v>47.012406820770607</v>
      </c>
      <c r="P502" s="86">
        <v>45.92780901984468</v>
      </c>
      <c r="Q502" s="86">
        <v>32.371683406949025</v>
      </c>
      <c r="R502" s="81" t="s">
        <v>1592</v>
      </c>
    </row>
    <row r="503" spans="1:18" x14ac:dyDescent="0.25">
      <c r="A503" s="81" t="s">
        <v>1375</v>
      </c>
      <c r="B503" s="81" t="s">
        <v>1376</v>
      </c>
      <c r="C503" s="81">
        <v>0</v>
      </c>
      <c r="D503" s="86">
        <v>1.0746527777777778E-2</v>
      </c>
      <c r="E503" s="86">
        <v>5.4773721064814822</v>
      </c>
      <c r="F503" s="86">
        <v>3.124584</v>
      </c>
      <c r="G503" s="86">
        <v>0.44227446940604204</v>
      </c>
      <c r="H503" s="86">
        <v>442.27446940604204</v>
      </c>
      <c r="I503" s="86">
        <v>101.31182823798659</v>
      </c>
      <c r="J503" s="86">
        <v>127.07822580645158</v>
      </c>
      <c r="K503" s="86">
        <v>29.109813648030155</v>
      </c>
      <c r="L503" s="86">
        <v>72.202014589956434</v>
      </c>
      <c r="M503" s="87">
        <v>1.0746527777777778E-2</v>
      </c>
      <c r="N503" s="86">
        <v>2.2042359953703698</v>
      </c>
      <c r="O503" s="87">
        <v>101.30108171020881</v>
      </c>
      <c r="P503" s="86">
        <v>99.096845714838437</v>
      </c>
      <c r="Q503" s="86">
        <v>69.987032066808283</v>
      </c>
      <c r="R503" s="81" t="s">
        <v>1592</v>
      </c>
    </row>
    <row r="504" spans="1:18" x14ac:dyDescent="0.25">
      <c r="A504" s="81" t="s">
        <v>1379</v>
      </c>
      <c r="B504" s="81" t="s">
        <v>625</v>
      </c>
      <c r="C504" s="81">
        <v>0.18</v>
      </c>
      <c r="D504" s="86">
        <v>0.44718402777777783</v>
      </c>
      <c r="E504" s="86">
        <v>0.44718402777777783</v>
      </c>
      <c r="F504" s="86">
        <v>1.05687</v>
      </c>
      <c r="G504" s="86">
        <v>0.44227446940604204</v>
      </c>
      <c r="H504" s="86">
        <v>442.27446940604204</v>
      </c>
      <c r="I504" s="86">
        <v>34.268059975305796</v>
      </c>
      <c r="J504" s="86">
        <v>127.07822580645158</v>
      </c>
      <c r="K504" s="86">
        <v>9.8462031266221768</v>
      </c>
      <c r="L504" s="86">
        <v>24.421856848683618</v>
      </c>
      <c r="M504" s="87">
        <v>0.18</v>
      </c>
      <c r="N504" s="86">
        <v>0.18</v>
      </c>
      <c r="O504" s="87">
        <v>34.088059975305796</v>
      </c>
      <c r="P504" s="86">
        <v>33.908059975305797</v>
      </c>
      <c r="Q504" s="86">
        <v>24.061856848683618</v>
      </c>
      <c r="R504" s="81" t="s">
        <v>1592</v>
      </c>
    </row>
    <row r="505" spans="1:18" x14ac:dyDescent="0.25">
      <c r="A505" s="81" t="s">
        <v>1383</v>
      </c>
      <c r="B505" s="81" t="s">
        <v>58</v>
      </c>
      <c r="C505" s="81">
        <v>0</v>
      </c>
      <c r="D505" s="86">
        <v>1.0746527777777778E-2</v>
      </c>
      <c r="E505" s="86">
        <v>2.5806232638888891</v>
      </c>
      <c r="F505" s="86">
        <v>0.76379799999999998</v>
      </c>
      <c r="G505" s="86">
        <v>0.44227446940604204</v>
      </c>
      <c r="H505" s="86">
        <v>442.27446940604204</v>
      </c>
      <c r="I505" s="86">
        <v>24.76546374958</v>
      </c>
      <c r="J505" s="86">
        <v>127.07822580645158</v>
      </c>
      <c r="K505" s="86">
        <v>7.1158328419841279</v>
      </c>
      <c r="L505" s="86">
        <v>17.649630907595871</v>
      </c>
      <c r="M505" s="87">
        <v>1.0746527777777778E-2</v>
      </c>
      <c r="N505" s="86">
        <v>2.5913697916666667</v>
      </c>
      <c r="O505" s="87">
        <v>24.754717221802224</v>
      </c>
      <c r="P505" s="86">
        <v>22.163347430135559</v>
      </c>
      <c r="Q505" s="86">
        <v>15.047514588151431</v>
      </c>
      <c r="R505" s="81" t="s">
        <v>1592</v>
      </c>
    </row>
    <row r="506" spans="1:18" x14ac:dyDescent="0.25">
      <c r="A506" s="81" t="s">
        <v>1383</v>
      </c>
      <c r="B506" s="81" t="s">
        <v>58</v>
      </c>
      <c r="C506" s="81">
        <v>0</v>
      </c>
      <c r="D506" s="86">
        <v>1.0746527777777778E-2</v>
      </c>
      <c r="E506" s="86">
        <v>2.5913697916666667</v>
      </c>
      <c r="F506" s="86">
        <v>0.76379799999999998</v>
      </c>
      <c r="G506" s="86">
        <v>0.44227446940604204</v>
      </c>
      <c r="H506" s="86">
        <v>442.27446940604204</v>
      </c>
      <c r="I506" s="86">
        <v>24.76546374958</v>
      </c>
      <c r="J506" s="86">
        <v>127.07822580645158</v>
      </c>
      <c r="K506" s="86">
        <v>7.1158328419841279</v>
      </c>
      <c r="L506" s="86">
        <v>17.649630907595871</v>
      </c>
      <c r="M506" s="87">
        <v>1.0746527777777778E-2</v>
      </c>
      <c r="N506" s="86">
        <v>2.6021163194444443</v>
      </c>
      <c r="O506" s="87">
        <v>24.754717221802224</v>
      </c>
      <c r="P506" s="86">
        <v>22.152600902357779</v>
      </c>
      <c r="Q506" s="86">
        <v>15.036768060373651</v>
      </c>
      <c r="R506" s="81" t="s">
        <v>1592</v>
      </c>
    </row>
    <row r="507" spans="1:18" ht="51" x14ac:dyDescent="0.25">
      <c r="A507" s="75" t="s">
        <v>2</v>
      </c>
      <c r="B507" s="75" t="s">
        <v>3</v>
      </c>
      <c r="C507" s="75" t="s">
        <v>137</v>
      </c>
      <c r="D507" s="76" t="s">
        <v>34</v>
      </c>
      <c r="E507" s="76" t="s">
        <v>1589</v>
      </c>
      <c r="F507" s="75" t="s">
        <v>1590</v>
      </c>
      <c r="G507" s="77" t="s">
        <v>36</v>
      </c>
      <c r="H507" s="77" t="s">
        <v>37</v>
      </c>
      <c r="I507" s="75" t="s">
        <v>38</v>
      </c>
      <c r="J507" s="77" t="s">
        <v>39</v>
      </c>
      <c r="K507" s="77" t="s">
        <v>40</v>
      </c>
      <c r="L507" s="77" t="s">
        <v>41</v>
      </c>
      <c r="M507" s="78" t="s">
        <v>44</v>
      </c>
      <c r="N507" s="77" t="s">
        <v>138</v>
      </c>
      <c r="O507" s="77" t="s">
        <v>1587</v>
      </c>
      <c r="P507" s="77" t="s">
        <v>46</v>
      </c>
      <c r="Q507" s="77" t="s">
        <v>1591</v>
      </c>
      <c r="R507" s="77" t="s">
        <v>47</v>
      </c>
    </row>
    <row r="508" spans="1:18" x14ac:dyDescent="0.25">
      <c r="A508" s="82" t="s">
        <v>1384</v>
      </c>
      <c r="B508" s="82" t="s">
        <v>58</v>
      </c>
      <c r="C508" s="82">
        <v>0</v>
      </c>
      <c r="D508" s="84">
        <v>1.0746527777777778E-2</v>
      </c>
      <c r="E508" s="84">
        <v>2.8459872685185186</v>
      </c>
      <c r="F508" s="84">
        <v>9.6169010000000004</v>
      </c>
      <c r="G508" s="84">
        <v>3.9765002560163853E-2</v>
      </c>
      <c r="H508" s="84">
        <v>39.76500256016385</v>
      </c>
      <c r="I508" s="84">
        <v>28.035753824024567</v>
      </c>
      <c r="J508" s="84">
        <v>1.1588709677419355</v>
      </c>
      <c r="K508" s="84">
        <v>0.81704561985794943</v>
      </c>
      <c r="L508" s="84">
        <v>27.218708204166617</v>
      </c>
      <c r="M508" s="85">
        <v>1.0746527777777778E-2</v>
      </c>
      <c r="N508" s="84">
        <v>1.7320167824074075</v>
      </c>
      <c r="O508" s="85">
        <v>28.025007296246791</v>
      </c>
      <c r="P508" s="84">
        <v>26.292990513839385</v>
      </c>
      <c r="Q508" s="84">
        <v>25.475944893981435</v>
      </c>
      <c r="R508" s="82" t="s">
        <v>1528</v>
      </c>
    </row>
    <row r="509" spans="1:18" x14ac:dyDescent="0.25">
      <c r="A509" s="82" t="s">
        <v>1386</v>
      </c>
      <c r="B509" s="82" t="s">
        <v>58</v>
      </c>
      <c r="C509" s="82">
        <v>0</v>
      </c>
      <c r="D509" s="84">
        <v>1.0746527777777778E-2</v>
      </c>
      <c r="E509" s="84">
        <v>2.0391736111111114</v>
      </c>
      <c r="F509" s="84">
        <v>2.2242799999999998</v>
      </c>
      <c r="G509" s="84">
        <v>3.9765002560163853E-2</v>
      </c>
      <c r="H509" s="84">
        <v>39.76500256016385</v>
      </c>
      <c r="I509" s="84">
        <v>6.4843515094624928</v>
      </c>
      <c r="J509" s="84">
        <v>1.1588709677419355</v>
      </c>
      <c r="K509" s="84">
        <v>0.18897337420210936</v>
      </c>
      <c r="L509" s="84">
        <v>6.2953781352603837</v>
      </c>
      <c r="M509" s="85">
        <v>1.0746527777777778E-2</v>
      </c>
      <c r="N509" s="84">
        <v>0.92520312500000002</v>
      </c>
      <c r="O509" s="85">
        <v>6.4736049816847148</v>
      </c>
      <c r="P509" s="84">
        <v>5.5484018566847144</v>
      </c>
      <c r="Q509" s="84">
        <v>5.3594284824826053</v>
      </c>
      <c r="R509" s="82" t="s">
        <v>1528</v>
      </c>
    </row>
    <row r="510" spans="1:18" x14ac:dyDescent="0.25">
      <c r="A510" s="82" t="s">
        <v>1387</v>
      </c>
      <c r="B510" s="82" t="s">
        <v>58</v>
      </c>
      <c r="C510" s="82">
        <v>0</v>
      </c>
      <c r="D510" s="84">
        <v>1.0746527777777778E-2</v>
      </c>
      <c r="E510" s="84">
        <v>0.8144565972222223</v>
      </c>
      <c r="F510" s="84">
        <v>1.941336</v>
      </c>
      <c r="G510" s="84">
        <v>3.9765002560163853E-2</v>
      </c>
      <c r="H510" s="84">
        <v>39.76500256016385</v>
      </c>
      <c r="I510" s="84">
        <v>5.6594965660680669</v>
      </c>
      <c r="J510" s="84">
        <v>1.1588709677419355</v>
      </c>
      <c r="K510" s="84">
        <v>0.16493463699715244</v>
      </c>
      <c r="L510" s="84">
        <v>5.4945619290709145</v>
      </c>
      <c r="M510" s="85">
        <v>1.0746527777777778E-2</v>
      </c>
      <c r="N510" s="84">
        <v>0.8144565972222223</v>
      </c>
      <c r="O510" s="85">
        <v>5.6487500382902889</v>
      </c>
      <c r="P510" s="84">
        <v>4.8342934410680662</v>
      </c>
      <c r="Q510" s="84">
        <v>4.6693588040709137</v>
      </c>
      <c r="R510" s="82" t="s">
        <v>1528</v>
      </c>
    </row>
    <row r="511" spans="1:18" x14ac:dyDescent="0.25">
      <c r="A511" s="82" t="s">
        <v>1388</v>
      </c>
      <c r="B511" s="82" t="s">
        <v>1389</v>
      </c>
      <c r="C511" s="82">
        <v>0</v>
      </c>
      <c r="D511" s="84">
        <v>0.61629513888888898</v>
      </c>
      <c r="E511" s="84">
        <v>0.61629513888888898</v>
      </c>
      <c r="F511" s="84">
        <v>0.31607800000000003</v>
      </c>
      <c r="G511" s="84">
        <v>3.9765002560163853E-2</v>
      </c>
      <c r="H511" s="84">
        <v>39.76500256016385</v>
      </c>
      <c r="I511" s="84">
        <v>0.92144912349519226</v>
      </c>
      <c r="J511" s="84">
        <v>1.1588709677419355</v>
      </c>
      <c r="K511" s="84">
        <v>2.6853780176530982E-2</v>
      </c>
      <c r="L511" s="84">
        <v>0.89459534331866131</v>
      </c>
      <c r="M511" s="85">
        <v>0.1</v>
      </c>
      <c r="N511" s="84">
        <v>0.1</v>
      </c>
      <c r="O511" s="85">
        <v>0.82144912349519228</v>
      </c>
      <c r="P511" s="84">
        <v>0.7214491234951923</v>
      </c>
      <c r="Q511" s="84">
        <v>0.69459534331866135</v>
      </c>
      <c r="R511" s="82" t="s">
        <v>1528</v>
      </c>
    </row>
    <row r="512" spans="1:18" x14ac:dyDescent="0.25">
      <c r="A512" s="82" t="s">
        <v>1392</v>
      </c>
      <c r="B512" s="82" t="s">
        <v>1393</v>
      </c>
      <c r="C512" s="82">
        <v>0</v>
      </c>
      <c r="D512" s="84">
        <v>0.61550810185185201</v>
      </c>
      <c r="E512" s="84">
        <v>1.2318032407407409</v>
      </c>
      <c r="F512" s="84">
        <v>0.31607800000000003</v>
      </c>
      <c r="G512" s="84">
        <v>3.9765002560163853E-2</v>
      </c>
      <c r="H512" s="84">
        <v>39.76500256016385</v>
      </c>
      <c r="I512" s="84">
        <v>0.92144912349519226</v>
      </c>
      <c r="J512" s="84">
        <v>1.1588709677419355</v>
      </c>
      <c r="K512" s="84">
        <v>2.6853780176530982E-2</v>
      </c>
      <c r="L512" s="84">
        <v>0.89459534331866131</v>
      </c>
      <c r="M512" s="85">
        <v>0.1</v>
      </c>
      <c r="N512" s="84">
        <v>0.2</v>
      </c>
      <c r="O512" s="85">
        <v>0.82144912349519228</v>
      </c>
      <c r="P512" s="84">
        <v>0.62144912349519221</v>
      </c>
      <c r="Q512" s="84">
        <v>0.59459534331866126</v>
      </c>
      <c r="R512" s="82" t="s">
        <v>1528</v>
      </c>
    </row>
    <row r="513" spans="1:18" x14ac:dyDescent="0.25">
      <c r="A513" s="82" t="s">
        <v>1396</v>
      </c>
      <c r="B513" s="82" t="s">
        <v>145</v>
      </c>
      <c r="C513" s="82">
        <v>0</v>
      </c>
      <c r="D513" s="84">
        <v>0.11289583333333333</v>
      </c>
      <c r="E513" s="84">
        <v>1.3446990740740743</v>
      </c>
      <c r="F513" s="84">
        <v>0.31607800000000003</v>
      </c>
      <c r="G513" s="84">
        <v>3.9765002560163853E-2</v>
      </c>
      <c r="H513" s="84">
        <v>39.76500256016385</v>
      </c>
      <c r="I513" s="84">
        <v>0.92144912349519226</v>
      </c>
      <c r="J513" s="84">
        <v>1.1588709677419355</v>
      </c>
      <c r="K513" s="84">
        <v>2.6853780176530982E-2</v>
      </c>
      <c r="L513" s="84">
        <v>0.89459534331866131</v>
      </c>
      <c r="M513" s="85">
        <v>0.11289583333333333</v>
      </c>
      <c r="N513" s="84">
        <v>0.31289583333333337</v>
      </c>
      <c r="O513" s="85">
        <v>0.80855329016185895</v>
      </c>
      <c r="P513" s="84">
        <v>0.49565745682852558</v>
      </c>
      <c r="Q513" s="84">
        <v>0.46880367665199457</v>
      </c>
      <c r="R513" s="82" t="s">
        <v>1528</v>
      </c>
    </row>
    <row r="514" spans="1:18" x14ac:dyDescent="0.25">
      <c r="A514" s="82" t="s">
        <v>1398</v>
      </c>
      <c r="B514" s="82" t="s">
        <v>1399</v>
      </c>
      <c r="C514" s="82">
        <v>0</v>
      </c>
      <c r="D514" s="84">
        <v>8.1024305555555551E-2</v>
      </c>
      <c r="E514" s="84">
        <v>8.1024305555555551E-2</v>
      </c>
      <c r="F514" s="84">
        <v>3.190747</v>
      </c>
      <c r="G514" s="84">
        <v>3.9765002560163853E-2</v>
      </c>
      <c r="H514" s="84">
        <v>39.76500256016385</v>
      </c>
      <c r="I514" s="84">
        <v>9.3018527909089332</v>
      </c>
      <c r="J514" s="84">
        <v>1.1588709677419355</v>
      </c>
      <c r="K514" s="84">
        <v>0.27108377848798615</v>
      </c>
      <c r="L514" s="84">
        <v>9.0307690124209472</v>
      </c>
      <c r="M514" s="85">
        <v>8.1024305555555551E-2</v>
      </c>
      <c r="N514" s="84">
        <v>8.1024305555555551E-2</v>
      </c>
      <c r="O514" s="85">
        <v>9.220828485353378</v>
      </c>
      <c r="P514" s="84">
        <v>9.1398041797978227</v>
      </c>
      <c r="Q514" s="84">
        <v>8.8687204013098366</v>
      </c>
      <c r="R514" s="82" t="s">
        <v>1592</v>
      </c>
    </row>
    <row r="515" spans="1:18" x14ac:dyDescent="0.25">
      <c r="A515" s="82" t="s">
        <v>1401</v>
      </c>
      <c r="B515" s="82" t="s">
        <v>1402</v>
      </c>
      <c r="C515" s="82">
        <v>0</v>
      </c>
      <c r="D515" s="84">
        <v>3.1359374999999995E-2</v>
      </c>
      <c r="E515" s="84">
        <v>2.8773466435185187</v>
      </c>
      <c r="F515" s="84">
        <v>9.6169010000000004</v>
      </c>
      <c r="G515" s="84">
        <v>3.9765002560163853E-2</v>
      </c>
      <c r="H515" s="84">
        <v>39.76500256016385</v>
      </c>
      <c r="I515" s="84">
        <v>28.035753824024567</v>
      </c>
      <c r="J515" s="84">
        <v>1.1588709677419355</v>
      </c>
      <c r="K515" s="84">
        <v>0.81704561985794943</v>
      </c>
      <c r="L515" s="84">
        <v>27.218708204166617</v>
      </c>
      <c r="M515" s="85">
        <v>3.1359374999999995E-2</v>
      </c>
      <c r="N515" s="84">
        <v>1.7633761574074076</v>
      </c>
      <c r="O515" s="85">
        <v>28.004394449024566</v>
      </c>
      <c r="P515" s="84">
        <v>26.241018291617159</v>
      </c>
      <c r="Q515" s="84">
        <v>25.423972671759209</v>
      </c>
      <c r="R515" s="82" t="s">
        <v>1528</v>
      </c>
    </row>
    <row r="516" spans="1:18" x14ac:dyDescent="0.25">
      <c r="A516" s="82" t="s">
        <v>1404</v>
      </c>
      <c r="B516" s="82" t="s">
        <v>1405</v>
      </c>
      <c r="C516" s="82">
        <v>0</v>
      </c>
      <c r="D516" s="84">
        <v>3.7750000000000006E-2</v>
      </c>
      <c r="E516" s="84">
        <v>3.7750000000000006E-2</v>
      </c>
      <c r="F516" s="84">
        <v>1.2224299999999999</v>
      </c>
      <c r="G516" s="84">
        <v>3.9765002560163853E-2</v>
      </c>
      <c r="H516" s="84">
        <v>39.76500256016385</v>
      </c>
      <c r="I516" s="84">
        <v>3.5636996312120033</v>
      </c>
      <c r="J516" s="84">
        <v>1.1588709677419355</v>
      </c>
      <c r="K516" s="84">
        <v>0.1038568533754224</v>
      </c>
      <c r="L516" s="84">
        <v>3.459842777836581</v>
      </c>
      <c r="M516" s="85">
        <v>3.7750000000000006E-2</v>
      </c>
      <c r="N516" s="84">
        <v>3.7750000000000006E-2</v>
      </c>
      <c r="O516" s="85">
        <v>3.5259496312120033</v>
      </c>
      <c r="P516" s="84">
        <v>3.4881996312120034</v>
      </c>
      <c r="Q516" s="84">
        <v>3.3843427778365811</v>
      </c>
      <c r="R516" s="82" t="s">
        <v>1592</v>
      </c>
    </row>
    <row r="517" spans="1:18" x14ac:dyDescent="0.25">
      <c r="A517" s="82" t="s">
        <v>1407</v>
      </c>
      <c r="B517" s="82" t="s">
        <v>942</v>
      </c>
      <c r="C517" s="82">
        <v>0</v>
      </c>
      <c r="D517" s="84">
        <v>0.12125173611111112</v>
      </c>
      <c r="E517" s="84">
        <v>0.15900173611111112</v>
      </c>
      <c r="F517" s="84">
        <v>1.2224299999999999</v>
      </c>
      <c r="G517" s="84">
        <v>3.9765002560163853E-2</v>
      </c>
      <c r="H517" s="84">
        <v>39.76500256016385</v>
      </c>
      <c r="I517" s="84">
        <v>3.5636996312120033</v>
      </c>
      <c r="J517" s="84">
        <v>1.1588709677419355</v>
      </c>
      <c r="K517" s="84">
        <v>0.1038568533754224</v>
      </c>
      <c r="L517" s="84">
        <v>3.459842777836581</v>
      </c>
      <c r="M517" s="85">
        <v>0.12125173611111112</v>
      </c>
      <c r="N517" s="84">
        <v>0.15900173611111112</v>
      </c>
      <c r="O517" s="85">
        <v>3.4424478951008921</v>
      </c>
      <c r="P517" s="84">
        <v>3.283446158989781</v>
      </c>
      <c r="Q517" s="84">
        <v>3.1795893056143587</v>
      </c>
      <c r="R517" s="82" t="s">
        <v>1528</v>
      </c>
    </row>
    <row r="518" spans="1:18" x14ac:dyDescent="0.25">
      <c r="A518" s="82" t="s">
        <v>1408</v>
      </c>
      <c r="B518" s="82" t="s">
        <v>1409</v>
      </c>
      <c r="C518" s="82">
        <v>0</v>
      </c>
      <c r="D518" s="84">
        <v>6.8645833333333328E-3</v>
      </c>
      <c r="E518" s="84">
        <v>0.16586631944444447</v>
      </c>
      <c r="F518" s="84">
        <v>1.2224299999999999</v>
      </c>
      <c r="G518" s="84">
        <v>3.9765002560163853E-2</v>
      </c>
      <c r="H518" s="84">
        <v>39.76500256016385</v>
      </c>
      <c r="I518" s="84">
        <v>3.5636996312120033</v>
      </c>
      <c r="J518" s="84">
        <v>1.1588709677419355</v>
      </c>
      <c r="K518" s="84">
        <v>0.1038568533754224</v>
      </c>
      <c r="L518" s="84">
        <v>3.459842777836581</v>
      </c>
      <c r="M518" s="85">
        <v>6.8645833333333328E-3</v>
      </c>
      <c r="N518" s="84">
        <v>0.16586631944444447</v>
      </c>
      <c r="O518" s="85">
        <v>3.5568350478786699</v>
      </c>
      <c r="P518" s="84">
        <v>3.3909687284342254</v>
      </c>
      <c r="Q518" s="84">
        <v>3.2871118750588031</v>
      </c>
      <c r="R518" s="82" t="s">
        <v>1528</v>
      </c>
    </row>
    <row r="519" spans="1:18" x14ac:dyDescent="0.25">
      <c r="A519" s="82" t="s">
        <v>1410</v>
      </c>
      <c r="B519" s="82" t="s">
        <v>1411</v>
      </c>
      <c r="C519" s="82">
        <v>0</v>
      </c>
      <c r="D519" s="84">
        <v>0.65429629629629638</v>
      </c>
      <c r="E519" s="84">
        <v>0.65429629629629638</v>
      </c>
      <c r="F519" s="84">
        <v>2.7203379999999999</v>
      </c>
      <c r="G519" s="84">
        <v>3.9765002560163853E-2</v>
      </c>
      <c r="H519" s="84">
        <v>39.76500256016385</v>
      </c>
      <c r="I519" s="84">
        <v>7.9304888847394119</v>
      </c>
      <c r="J519" s="84">
        <v>1.1588709677419355</v>
      </c>
      <c r="K519" s="84">
        <v>0.2311181374782931</v>
      </c>
      <c r="L519" s="84">
        <v>7.6993707472611188</v>
      </c>
      <c r="M519" s="85">
        <v>0.65429629629629638</v>
      </c>
      <c r="N519" s="84">
        <v>0.65429629629629638</v>
      </c>
      <c r="O519" s="85">
        <v>7.2761925884431156</v>
      </c>
      <c r="P519" s="84">
        <v>6.6218962921468192</v>
      </c>
      <c r="Q519" s="84">
        <v>6.3907781546685261</v>
      </c>
      <c r="R519" s="82" t="s">
        <v>1528</v>
      </c>
    </row>
    <row r="520" spans="1:18" x14ac:dyDescent="0.25">
      <c r="A520" s="82" t="s">
        <v>1415</v>
      </c>
      <c r="B520" s="82" t="s">
        <v>1416</v>
      </c>
      <c r="C520" s="82">
        <v>0</v>
      </c>
      <c r="D520" s="85">
        <v>0.11207118055555557</v>
      </c>
      <c r="E520" s="85">
        <v>0.27793750000000006</v>
      </c>
      <c r="F520" s="85">
        <v>1.2224299999999999</v>
      </c>
      <c r="G520" s="85">
        <v>3.9765002560163853E-2</v>
      </c>
      <c r="H520" s="85">
        <v>39.76500256016385</v>
      </c>
      <c r="I520" s="85">
        <v>3.5636996312120033</v>
      </c>
      <c r="J520" s="85">
        <v>1.1588709677419355</v>
      </c>
      <c r="K520" s="85">
        <v>0.1038568533754224</v>
      </c>
      <c r="L520" s="85">
        <v>3.459842777836581</v>
      </c>
      <c r="M520" s="85">
        <v>0.11207118055555557</v>
      </c>
      <c r="N520" s="85">
        <v>0.27793750000000006</v>
      </c>
      <c r="O520" s="85">
        <v>3.4516284506564476</v>
      </c>
      <c r="P520" s="84">
        <v>3.1736909506564475</v>
      </c>
      <c r="Q520" s="84">
        <v>3.0698340972810252</v>
      </c>
      <c r="R520" s="82" t="s">
        <v>1528</v>
      </c>
    </row>
    <row r="521" spans="1:18" x14ac:dyDescent="0.25">
      <c r="A521" s="82" t="s">
        <v>1417</v>
      </c>
      <c r="B521" s="82" t="s">
        <v>1418</v>
      </c>
      <c r="C521" s="82">
        <v>0</v>
      </c>
      <c r="D521" s="85">
        <v>5.214930555555556E-2</v>
      </c>
      <c r="E521" s="85">
        <v>0.33008680555555564</v>
      </c>
      <c r="F521" s="85">
        <v>1.2224299999999999</v>
      </c>
      <c r="G521" s="85">
        <v>3.9765002560163853E-2</v>
      </c>
      <c r="H521" s="85">
        <v>39.76500256016385</v>
      </c>
      <c r="I521" s="85">
        <v>3.5636996312120033</v>
      </c>
      <c r="J521" s="85">
        <v>1.1588709677419355</v>
      </c>
      <c r="K521" s="85">
        <v>0.1038568533754224</v>
      </c>
      <c r="L521" s="85">
        <v>3.459842777836581</v>
      </c>
      <c r="M521" s="85">
        <v>5.214930555555556E-2</v>
      </c>
      <c r="N521" s="85">
        <v>0.33008680555555564</v>
      </c>
      <c r="O521" s="85">
        <v>3.5115503256564478</v>
      </c>
      <c r="P521" s="84">
        <v>3.1814635201008921</v>
      </c>
      <c r="Q521" s="84">
        <v>3.0776066667254698</v>
      </c>
      <c r="R521" s="82" t="s">
        <v>1528</v>
      </c>
    </row>
    <row r="522" spans="1:18" x14ac:dyDescent="0.25">
      <c r="A522" s="82" t="s">
        <v>1419</v>
      </c>
      <c r="B522" s="82" t="s">
        <v>808</v>
      </c>
      <c r="C522" s="82">
        <v>0</v>
      </c>
      <c r="D522" s="85">
        <v>1.9760416666666666E-2</v>
      </c>
      <c r="E522" s="85">
        <v>1.9587447916666669</v>
      </c>
      <c r="F522" s="85">
        <v>2.6319849999999998</v>
      </c>
      <c r="G522" s="85">
        <v>3.9765002560163853E-2</v>
      </c>
      <c r="H522" s="85">
        <v>39.76500256016385</v>
      </c>
      <c r="I522" s="85">
        <v>7.6729170372581867</v>
      </c>
      <c r="J522" s="85">
        <v>1.1588709677419355</v>
      </c>
      <c r="K522" s="85">
        <v>0.22361172437792848</v>
      </c>
      <c r="L522" s="85">
        <v>7.4493053128802584</v>
      </c>
      <c r="M522" s="85">
        <v>1.9760416666666666E-2</v>
      </c>
      <c r="N522" s="85">
        <v>1.5031961805555556</v>
      </c>
      <c r="O522" s="85">
        <v>7.6531566205915205</v>
      </c>
      <c r="P522" s="84">
        <v>6.1499604400359651</v>
      </c>
      <c r="Q522" s="84">
        <v>5.9263487156580368</v>
      </c>
      <c r="R522" s="82" t="s">
        <v>1528</v>
      </c>
    </row>
    <row r="523" spans="1:18" x14ac:dyDescent="0.25">
      <c r="A523" s="82" t="s">
        <v>1421</v>
      </c>
      <c r="B523" s="82" t="s">
        <v>1422</v>
      </c>
      <c r="C523" s="82">
        <v>0</v>
      </c>
      <c r="D523" s="85">
        <v>3.6069444444444446E-2</v>
      </c>
      <c r="E523" s="85">
        <v>1.9948142361111114</v>
      </c>
      <c r="F523" s="85">
        <v>2.6319849999999998</v>
      </c>
      <c r="G523" s="85">
        <v>3.9765002560163853E-2</v>
      </c>
      <c r="H523" s="85">
        <v>39.76500256016385</v>
      </c>
      <c r="I523" s="85">
        <v>7.6729170372581867</v>
      </c>
      <c r="J523" s="85">
        <v>1.1588709677419355</v>
      </c>
      <c r="K523" s="85">
        <v>0.22361172437792848</v>
      </c>
      <c r="L523" s="85">
        <v>7.4493053128802584</v>
      </c>
      <c r="M523" s="85">
        <v>3.6069444444444446E-2</v>
      </c>
      <c r="N523" s="85">
        <v>1.5392656250000001</v>
      </c>
      <c r="O523" s="85">
        <v>7.6368475928137425</v>
      </c>
      <c r="P523" s="84">
        <v>6.097581967813742</v>
      </c>
      <c r="Q523" s="84">
        <v>5.8739702434358136</v>
      </c>
      <c r="R523" s="82" t="s">
        <v>1528</v>
      </c>
    </row>
    <row r="524" spans="1:18" x14ac:dyDescent="0.25">
      <c r="A524" s="82" t="s">
        <v>1423</v>
      </c>
      <c r="B524" s="82" t="s">
        <v>1424</v>
      </c>
      <c r="C524" s="82">
        <v>0</v>
      </c>
      <c r="D524" s="85">
        <v>6.0746527777777781E-2</v>
      </c>
      <c r="E524" s="85">
        <v>0.61629513888888898</v>
      </c>
      <c r="F524" s="85">
        <v>1.7885390000000001</v>
      </c>
      <c r="G524" s="85">
        <v>3.9765002560163853E-2</v>
      </c>
      <c r="H524" s="85">
        <v>39.76500256016385</v>
      </c>
      <c r="I524" s="85">
        <v>5.2140537901624526</v>
      </c>
      <c r="J524" s="85">
        <v>1.1588709677419355</v>
      </c>
      <c r="K524" s="85">
        <v>0.1519531038008104</v>
      </c>
      <c r="L524" s="85">
        <v>5.0621006863616422</v>
      </c>
      <c r="M524" s="85">
        <v>6.0746527777777781E-2</v>
      </c>
      <c r="N524" s="85">
        <v>0.16074652777777779</v>
      </c>
      <c r="O524" s="85">
        <v>5.1533072623846747</v>
      </c>
      <c r="P524" s="84">
        <v>4.9925607346068972</v>
      </c>
      <c r="Q524" s="84">
        <v>4.8406076308060868</v>
      </c>
      <c r="R524" s="82" t="s">
        <v>1528</v>
      </c>
    </row>
    <row r="525" spans="1:18" x14ac:dyDescent="0.25">
      <c r="A525" s="82" t="s">
        <v>1426</v>
      </c>
      <c r="B525" s="82" t="s">
        <v>1427</v>
      </c>
      <c r="C525" s="82">
        <v>0</v>
      </c>
      <c r="D525" s="85">
        <v>0.12816319444444446</v>
      </c>
      <c r="E525" s="85">
        <v>0.4582500000000001</v>
      </c>
      <c r="F525" s="85">
        <v>1.2224299999999999</v>
      </c>
      <c r="G525" s="85">
        <v>3.9765002560163853E-2</v>
      </c>
      <c r="H525" s="85">
        <v>39.76500256016385</v>
      </c>
      <c r="I525" s="85">
        <v>3.5636996312120033</v>
      </c>
      <c r="J525" s="85">
        <v>1.1588709677419355</v>
      </c>
      <c r="K525" s="85">
        <v>0.1038568533754224</v>
      </c>
      <c r="L525" s="85">
        <v>3.459842777836581</v>
      </c>
      <c r="M525" s="85">
        <v>0.12816319444444446</v>
      </c>
      <c r="N525" s="85">
        <v>0.4582500000000001</v>
      </c>
      <c r="O525" s="85">
        <v>3.4355364367675589</v>
      </c>
      <c r="P525" s="84">
        <v>2.9772864367675589</v>
      </c>
      <c r="Q525" s="84">
        <v>2.8734295833921366</v>
      </c>
      <c r="R525" s="82" t="s">
        <v>1528</v>
      </c>
    </row>
    <row r="526" spans="1:18" x14ac:dyDescent="0.25">
      <c r="A526" s="82" t="s">
        <v>1428</v>
      </c>
      <c r="B526" s="82" t="s">
        <v>1429</v>
      </c>
      <c r="C526" s="82">
        <v>0</v>
      </c>
      <c r="D526" s="85">
        <v>1.2139704861111114</v>
      </c>
      <c r="E526" s="85">
        <v>2.0284270833333338</v>
      </c>
      <c r="F526" s="85">
        <v>1.941336</v>
      </c>
      <c r="G526" s="85">
        <v>3.9765002560163853E-2</v>
      </c>
      <c r="H526" s="85">
        <v>39.76500256016385</v>
      </c>
      <c r="I526" s="85">
        <v>5.6594965660680669</v>
      </c>
      <c r="J526" s="85">
        <v>1.1588709677419355</v>
      </c>
      <c r="K526" s="85">
        <v>0.16493463699715244</v>
      </c>
      <c r="L526" s="85">
        <v>5.4945619290709145</v>
      </c>
      <c r="M526" s="85">
        <v>0.1</v>
      </c>
      <c r="N526" s="85">
        <v>0.91445659722222228</v>
      </c>
      <c r="O526" s="85">
        <v>5.5594965660680673</v>
      </c>
      <c r="P526" s="84">
        <v>4.645039968845845</v>
      </c>
      <c r="Q526" s="84">
        <v>4.4801053318486925</v>
      </c>
      <c r="R526" s="82" t="s">
        <v>1528</v>
      </c>
    </row>
    <row r="527" spans="1:18" x14ac:dyDescent="0.25">
      <c r="A527" s="82" t="s">
        <v>1431</v>
      </c>
      <c r="B527" s="82" t="s">
        <v>1432</v>
      </c>
      <c r="C527" s="82">
        <v>0</v>
      </c>
      <c r="D527" s="85">
        <v>2.6269097222222221E-2</v>
      </c>
      <c r="E527" s="85">
        <v>0.48451909722222231</v>
      </c>
      <c r="F527" s="85">
        <v>1.2224299999999999</v>
      </c>
      <c r="G527" s="85">
        <v>3.9765002560163853E-2</v>
      </c>
      <c r="H527" s="85">
        <v>39.76500256016385</v>
      </c>
      <c r="I527" s="85">
        <v>3.5636996312120033</v>
      </c>
      <c r="J527" s="85">
        <v>1.1588709677419355</v>
      </c>
      <c r="K527" s="85">
        <v>0.1038568533754224</v>
      </c>
      <c r="L527" s="85">
        <v>3.459842777836581</v>
      </c>
      <c r="M527" s="85">
        <v>2.6269097222222221E-2</v>
      </c>
      <c r="N527" s="85">
        <v>0.48451909722222231</v>
      </c>
      <c r="O527" s="85">
        <v>3.5374305339897809</v>
      </c>
      <c r="P527" s="84">
        <v>3.0529114367675585</v>
      </c>
      <c r="Q527" s="84">
        <v>2.9490545833921362</v>
      </c>
      <c r="R527" s="82" t="s">
        <v>1528</v>
      </c>
    </row>
    <row r="528" spans="1:18" x14ac:dyDescent="0.25">
      <c r="A528" s="82" t="s">
        <v>1433</v>
      </c>
      <c r="B528" s="82" t="s">
        <v>1434</v>
      </c>
      <c r="C528" s="82">
        <v>1.94</v>
      </c>
      <c r="D528" s="84">
        <v>1.7895833333333333E-2</v>
      </c>
      <c r="E528" s="84">
        <v>0.50241493055555564</v>
      </c>
      <c r="F528" s="84">
        <v>1.2224299999999999</v>
      </c>
      <c r="G528" s="84">
        <v>3.9765002560163853E-2</v>
      </c>
      <c r="H528" s="84">
        <v>39.76500256016385</v>
      </c>
      <c r="I528" s="84">
        <v>3.5636996312120033</v>
      </c>
      <c r="J528" s="84">
        <v>1.1588709677419355</v>
      </c>
      <c r="K528" s="84">
        <v>0.1038568533754224</v>
      </c>
      <c r="L528" s="84">
        <v>3.459842777836581</v>
      </c>
      <c r="M528" s="85">
        <v>1.7895833333333333E-2</v>
      </c>
      <c r="N528" s="84">
        <v>0.50241493055555564</v>
      </c>
      <c r="O528" s="85">
        <v>3.5458037978786701</v>
      </c>
      <c r="P528" s="84">
        <v>3.0433888673231144</v>
      </c>
      <c r="Q528" s="84">
        <v>2.9395320139476921</v>
      </c>
      <c r="R528" s="82" t="s">
        <v>1528</v>
      </c>
    </row>
    <row r="529" spans="1:18" x14ac:dyDescent="0.25">
      <c r="A529" s="82" t="s">
        <v>1435</v>
      </c>
      <c r="B529" s="82" t="s">
        <v>1436</v>
      </c>
      <c r="C529" s="82">
        <v>0</v>
      </c>
      <c r="D529" s="84">
        <v>3.331423611111111E-2</v>
      </c>
      <c r="E529" s="84">
        <v>0.5357291666666667</v>
      </c>
      <c r="F529" s="84">
        <v>1.2224299999999999</v>
      </c>
      <c r="G529" s="84">
        <v>3.9765002560163853E-2</v>
      </c>
      <c r="H529" s="84">
        <v>39.76500256016385</v>
      </c>
      <c r="I529" s="84">
        <v>3.5636996312120033</v>
      </c>
      <c r="J529" s="84">
        <v>1.1588709677419355</v>
      </c>
      <c r="K529" s="84">
        <v>0.1038568533754224</v>
      </c>
      <c r="L529" s="84">
        <v>3.459842777836581</v>
      </c>
      <c r="M529" s="85">
        <v>3.331423611111111E-2</v>
      </c>
      <c r="N529" s="84">
        <v>0.5357291666666667</v>
      </c>
      <c r="O529" s="85">
        <v>3.5303853951008923</v>
      </c>
      <c r="P529" s="84">
        <v>2.9946562284342257</v>
      </c>
      <c r="Q529" s="84">
        <v>2.8907993750588035</v>
      </c>
      <c r="R529" s="82" t="s">
        <v>1528</v>
      </c>
    </row>
    <row r="530" spans="1:18" x14ac:dyDescent="0.25">
      <c r="A530" s="82" t="s">
        <v>1437</v>
      </c>
      <c r="B530" s="82" t="s">
        <v>1438</v>
      </c>
      <c r="C530" s="82">
        <v>0</v>
      </c>
      <c r="D530" s="84">
        <v>3.4388888888888886E-2</v>
      </c>
      <c r="E530" s="84">
        <v>0.57011805555555561</v>
      </c>
      <c r="F530" s="84">
        <v>1.2224299999999999</v>
      </c>
      <c r="G530" s="84">
        <v>3.9765002560163853E-2</v>
      </c>
      <c r="H530" s="84">
        <v>39.76500256016385</v>
      </c>
      <c r="I530" s="84">
        <v>3.5636996312120033</v>
      </c>
      <c r="J530" s="84">
        <v>1.1588709677419355</v>
      </c>
      <c r="K530" s="84">
        <v>0.1038568533754224</v>
      </c>
      <c r="L530" s="84">
        <v>3.459842777836581</v>
      </c>
      <c r="M530" s="85">
        <v>3.4388888888888886E-2</v>
      </c>
      <c r="N530" s="84">
        <v>0.57011805555555561</v>
      </c>
      <c r="O530" s="85">
        <v>3.5293107423231143</v>
      </c>
      <c r="P530" s="84">
        <v>2.9591926867675586</v>
      </c>
      <c r="Q530" s="84">
        <v>2.8553358333921364</v>
      </c>
      <c r="R530" s="82" t="s">
        <v>1528</v>
      </c>
    </row>
    <row r="531" spans="1:18" x14ac:dyDescent="0.25">
      <c r="A531" s="82" t="s">
        <v>1440</v>
      </c>
      <c r="B531" s="82" t="s">
        <v>1441</v>
      </c>
      <c r="C531" s="82">
        <v>0</v>
      </c>
      <c r="D531" s="84">
        <v>8.1024305555555551E-2</v>
      </c>
      <c r="E531" s="84">
        <v>0.65114236111111112</v>
      </c>
      <c r="F531" s="84">
        <v>1.2224299999999999</v>
      </c>
      <c r="G531" s="84">
        <v>3.9765002560163853E-2</v>
      </c>
      <c r="H531" s="84">
        <v>39.76500256016385</v>
      </c>
      <c r="I531" s="84">
        <v>3.5636996312120033</v>
      </c>
      <c r="J531" s="84">
        <v>1.1588709677419355</v>
      </c>
      <c r="K531" s="84">
        <v>0.1038568533754224</v>
      </c>
      <c r="L531" s="84">
        <v>3.459842777836581</v>
      </c>
      <c r="M531" s="85">
        <v>8.1024305555555551E-2</v>
      </c>
      <c r="N531" s="84">
        <v>0.65114236111111112</v>
      </c>
      <c r="O531" s="85">
        <v>3.4826753256564476</v>
      </c>
      <c r="P531" s="84">
        <v>2.8315329645453362</v>
      </c>
      <c r="Q531" s="84">
        <v>2.7276761111699139</v>
      </c>
      <c r="R531" s="82" t="s">
        <v>1528</v>
      </c>
    </row>
    <row r="532" spans="1:18" x14ac:dyDescent="0.25">
      <c r="A532" s="82" t="s">
        <v>1444</v>
      </c>
      <c r="B532" s="82" t="s">
        <v>1445</v>
      </c>
      <c r="C532" s="82">
        <v>0</v>
      </c>
      <c r="D532" s="84">
        <v>0.37045486111111114</v>
      </c>
      <c r="E532" s="84">
        <v>0.98675000000000013</v>
      </c>
      <c r="F532" s="84">
        <v>1.7885390000000001</v>
      </c>
      <c r="G532" s="84">
        <v>3.9765002560163853E-2</v>
      </c>
      <c r="H532" s="84">
        <v>39.76500256016385</v>
      </c>
      <c r="I532" s="84">
        <v>5.2140537901624526</v>
      </c>
      <c r="J532" s="84">
        <v>1.1588709677419355</v>
      </c>
      <c r="K532" s="84">
        <v>0.1519531038008104</v>
      </c>
      <c r="L532" s="84">
        <v>5.0621006863616422</v>
      </c>
      <c r="M532" s="85">
        <v>0.37045486111111114</v>
      </c>
      <c r="N532" s="84">
        <v>0.5312013888888889</v>
      </c>
      <c r="O532" s="85">
        <v>4.8435989290513417</v>
      </c>
      <c r="P532" s="84">
        <v>4.3123975401624524</v>
      </c>
      <c r="Q532" s="84">
        <v>4.160444436361642</v>
      </c>
      <c r="R532" s="82" t="s">
        <v>1528</v>
      </c>
    </row>
    <row r="533" spans="1:18" x14ac:dyDescent="0.25">
      <c r="A533" s="82" t="s">
        <v>1447</v>
      </c>
      <c r="B533" s="82" t="s">
        <v>980</v>
      </c>
      <c r="C533" s="82">
        <v>0</v>
      </c>
      <c r="D533" s="84">
        <v>0.57050000000000001</v>
      </c>
      <c r="E533" s="84">
        <v>1.5572500000000002</v>
      </c>
      <c r="F533" s="84">
        <v>1.7885390000000001</v>
      </c>
      <c r="G533" s="84">
        <v>3.9765002560163853E-2</v>
      </c>
      <c r="H533" s="84">
        <v>39.76500256016385</v>
      </c>
      <c r="I533" s="84">
        <v>5.2140537901624526</v>
      </c>
      <c r="J533" s="84">
        <v>1.1588709677419355</v>
      </c>
      <c r="K533" s="84">
        <v>0.1519531038008104</v>
      </c>
      <c r="L533" s="84">
        <v>5.0621006863616422</v>
      </c>
      <c r="M533" s="85">
        <v>0.57050000000000001</v>
      </c>
      <c r="N533" s="84">
        <v>1.1017013888888889</v>
      </c>
      <c r="O533" s="85">
        <v>4.6435537901624526</v>
      </c>
      <c r="P533" s="84">
        <v>3.5418524012735637</v>
      </c>
      <c r="Q533" s="84">
        <v>3.3898992974727533</v>
      </c>
      <c r="R533" s="82" t="s">
        <v>1528</v>
      </c>
    </row>
    <row r="534" spans="1:18" x14ac:dyDescent="0.25">
      <c r="A534" s="82" t="s">
        <v>1448</v>
      </c>
      <c r="B534" s="82" t="s">
        <v>1449</v>
      </c>
      <c r="C534" s="82">
        <v>0</v>
      </c>
      <c r="D534" s="84">
        <v>0.10994965277777778</v>
      </c>
      <c r="E534" s="84">
        <v>1.6671996527777779</v>
      </c>
      <c r="F534" s="84">
        <v>1.7885390000000001</v>
      </c>
      <c r="G534" s="84">
        <v>3.9765002560163853E-2</v>
      </c>
      <c r="H534" s="84">
        <v>39.76500256016385</v>
      </c>
      <c r="I534" s="84">
        <v>5.2140537901624526</v>
      </c>
      <c r="J534" s="84">
        <v>1.1588709677419355</v>
      </c>
      <c r="K534" s="84">
        <v>0.1519531038008104</v>
      </c>
      <c r="L534" s="84">
        <v>5.0621006863616422</v>
      </c>
      <c r="M534" s="85">
        <v>0.10994965277777778</v>
      </c>
      <c r="N534" s="84">
        <v>1.2116510416666666</v>
      </c>
      <c r="O534" s="85">
        <v>5.1041041373846747</v>
      </c>
      <c r="P534" s="84">
        <v>3.8924530957180083</v>
      </c>
      <c r="Q534" s="84">
        <v>3.740499991917198</v>
      </c>
      <c r="R534" s="82" t="s">
        <v>1528</v>
      </c>
    </row>
    <row r="535" spans="1:18" x14ac:dyDescent="0.25">
      <c r="A535" s="82" t="s">
        <v>1450</v>
      </c>
      <c r="B535" s="82" t="s">
        <v>1451</v>
      </c>
      <c r="C535" s="82">
        <v>0</v>
      </c>
      <c r="D535" s="84">
        <v>0.42503125000000003</v>
      </c>
      <c r="E535" s="84">
        <v>3.3023778935185186</v>
      </c>
      <c r="F535" s="84">
        <v>9.6169010000000004</v>
      </c>
      <c r="G535" s="84">
        <v>3.9765002560163853E-2</v>
      </c>
      <c r="H535" s="84">
        <v>39.76500256016385</v>
      </c>
      <c r="I535" s="84">
        <v>28.035753824024567</v>
      </c>
      <c r="J535" s="84">
        <v>1.1588709677419355</v>
      </c>
      <c r="K535" s="84">
        <v>0.81704561985794943</v>
      </c>
      <c r="L535" s="84">
        <v>27.218708204166617</v>
      </c>
      <c r="M535" s="85">
        <v>0.42503125000000003</v>
      </c>
      <c r="N535" s="84">
        <v>2.1884074074074076</v>
      </c>
      <c r="O535" s="85">
        <v>27.610722574024567</v>
      </c>
      <c r="P535" s="84">
        <v>25.42231516661716</v>
      </c>
      <c r="Q535" s="84">
        <v>24.60526954675921</v>
      </c>
      <c r="R535" s="82" t="s">
        <v>1528</v>
      </c>
    </row>
    <row r="536" spans="1:18" x14ac:dyDescent="0.25">
      <c r="A536" s="82" t="s">
        <v>1454</v>
      </c>
      <c r="B536" s="82" t="s">
        <v>384</v>
      </c>
      <c r="C536" s="82">
        <v>0</v>
      </c>
      <c r="D536" s="84">
        <v>9.8173611111111114E-2</v>
      </c>
      <c r="E536" s="84">
        <v>2.0929878472222225</v>
      </c>
      <c r="F536" s="85">
        <v>2.6319849999999998</v>
      </c>
      <c r="G536" s="85">
        <v>3.9765002560163853E-2</v>
      </c>
      <c r="H536" s="85">
        <v>39.76500256016385</v>
      </c>
      <c r="I536" s="85">
        <v>7.6729170372581867</v>
      </c>
      <c r="J536" s="85">
        <v>1.1588709677419355</v>
      </c>
      <c r="K536" s="85">
        <v>0.22361172437792848</v>
      </c>
      <c r="L536" s="85">
        <v>7.4493053128802584</v>
      </c>
      <c r="M536" s="85">
        <v>9.8173611111111114E-2</v>
      </c>
      <c r="N536" s="84">
        <v>1.6374392361111112</v>
      </c>
      <c r="O536" s="85">
        <v>7.5747434261470756</v>
      </c>
      <c r="P536" s="84">
        <v>5.9373041900359649</v>
      </c>
      <c r="Q536" s="84">
        <v>5.7136924656580366</v>
      </c>
      <c r="R536" s="82" t="s">
        <v>1528</v>
      </c>
    </row>
    <row r="537" spans="1:18" x14ac:dyDescent="0.25">
      <c r="A537" s="82" t="s">
        <v>1456</v>
      </c>
      <c r="B537" s="82" t="s">
        <v>1226</v>
      </c>
      <c r="C537" s="82">
        <v>0</v>
      </c>
      <c r="D537" s="84">
        <v>8.9671875000000012E-2</v>
      </c>
      <c r="E537" s="84">
        <v>0.74081423611111119</v>
      </c>
      <c r="F537" s="85">
        <v>1.2224299999999999</v>
      </c>
      <c r="G537" s="85">
        <v>3.9765002560163853E-2</v>
      </c>
      <c r="H537" s="85">
        <v>39.76500256016385</v>
      </c>
      <c r="I537" s="85">
        <v>3.5636996312120033</v>
      </c>
      <c r="J537" s="85">
        <v>1.1588709677419355</v>
      </c>
      <c r="K537" s="85">
        <v>0.1038568533754224</v>
      </c>
      <c r="L537" s="85">
        <v>3.459842777836581</v>
      </c>
      <c r="M537" s="85">
        <v>8.9671875000000012E-2</v>
      </c>
      <c r="N537" s="84">
        <v>0.74081423611111119</v>
      </c>
      <c r="O537" s="85">
        <v>3.4740277562120032</v>
      </c>
      <c r="P537" s="84">
        <v>2.7332135201008922</v>
      </c>
      <c r="Q537" s="84">
        <v>2.62935666672547</v>
      </c>
      <c r="R537" s="82" t="s">
        <v>1528</v>
      </c>
    </row>
    <row r="538" spans="1:18" x14ac:dyDescent="0.25">
      <c r="A538" s="82" t="s">
        <v>1458</v>
      </c>
      <c r="B538" s="82" t="s">
        <v>1459</v>
      </c>
      <c r="C538" s="82">
        <v>0</v>
      </c>
      <c r="D538" s="84">
        <v>6.2895833333333331E-2</v>
      </c>
      <c r="E538" s="84">
        <v>0.80371006944444456</v>
      </c>
      <c r="F538" s="84">
        <v>1.2224299999999999</v>
      </c>
      <c r="G538" s="84">
        <v>3.9765002560163853E-2</v>
      </c>
      <c r="H538" s="84">
        <v>39.76500256016385</v>
      </c>
      <c r="I538" s="84">
        <v>3.5636996312120033</v>
      </c>
      <c r="J538" s="84">
        <v>1.1588709677419355</v>
      </c>
      <c r="K538" s="84">
        <v>0.1038568533754224</v>
      </c>
      <c r="L538" s="84">
        <v>3.459842777836581</v>
      </c>
      <c r="M538" s="85">
        <v>6.2895833333333331E-2</v>
      </c>
      <c r="N538" s="84">
        <v>0.80371006944444456</v>
      </c>
      <c r="O538" s="85">
        <v>3.5008037978786701</v>
      </c>
      <c r="P538" s="84">
        <v>2.6970937284342256</v>
      </c>
      <c r="Q538" s="84">
        <v>2.5932368750588033</v>
      </c>
      <c r="R538" s="82" t="s">
        <v>1528</v>
      </c>
    </row>
    <row r="539" spans="1:18" x14ac:dyDescent="0.25">
      <c r="A539" s="82" t="s">
        <v>1460</v>
      </c>
      <c r="B539" s="82" t="s">
        <v>341</v>
      </c>
      <c r="C539" s="82">
        <v>0</v>
      </c>
      <c r="D539" s="84">
        <v>0.27178472222222222</v>
      </c>
      <c r="E539" s="84">
        <v>1.9389843750000002</v>
      </c>
      <c r="F539" s="84">
        <v>1.7885390000000001</v>
      </c>
      <c r="G539" s="84">
        <v>3.9765002560163853E-2</v>
      </c>
      <c r="H539" s="84">
        <v>39.76500256016385</v>
      </c>
      <c r="I539" s="84">
        <v>5.2140537901624526</v>
      </c>
      <c r="J539" s="84">
        <v>1.1588709677419355</v>
      </c>
      <c r="K539" s="84">
        <v>0.1519531038008104</v>
      </c>
      <c r="L539" s="84">
        <v>5.0621006863616422</v>
      </c>
      <c r="M539" s="85">
        <v>0.27178472222222222</v>
      </c>
      <c r="N539" s="84">
        <v>1.4834357638888889</v>
      </c>
      <c r="O539" s="85">
        <v>4.9422690679402308</v>
      </c>
      <c r="P539" s="84">
        <v>3.4588333040513417</v>
      </c>
      <c r="Q539" s="84">
        <v>3.3068802002505313</v>
      </c>
      <c r="R539" s="82" t="s">
        <v>1528</v>
      </c>
    </row>
    <row r="540" spans="1:18" x14ac:dyDescent="0.25">
      <c r="A540" s="82" t="s">
        <v>1462</v>
      </c>
      <c r="B540" s="82" t="s">
        <v>1463</v>
      </c>
      <c r="C540" s="82">
        <v>0</v>
      </c>
      <c r="D540" s="84">
        <v>6.0746527777777781E-2</v>
      </c>
      <c r="E540" s="84">
        <v>0.14177083333333335</v>
      </c>
      <c r="F540" s="84">
        <v>3.190747</v>
      </c>
      <c r="G540" s="84">
        <v>3.9765002560163853E-2</v>
      </c>
      <c r="H540" s="84">
        <v>39.76500256016385</v>
      </c>
      <c r="I540" s="84">
        <v>9.3018527909089332</v>
      </c>
      <c r="J540" s="84">
        <v>1.1588709677419355</v>
      </c>
      <c r="K540" s="84">
        <v>0.27108377848798615</v>
      </c>
      <c r="L540" s="84">
        <v>9.0307690124209472</v>
      </c>
      <c r="M540" s="85">
        <v>6.0746527777777781E-2</v>
      </c>
      <c r="N540" s="84">
        <v>0.14177083333333335</v>
      </c>
      <c r="O540" s="85">
        <v>9.2411062631311562</v>
      </c>
      <c r="P540" s="84">
        <v>9.0993354297978222</v>
      </c>
      <c r="Q540" s="84">
        <v>8.8282516513098361</v>
      </c>
      <c r="R540" s="82" t="s">
        <v>1592</v>
      </c>
    </row>
    <row r="541" spans="1:18" x14ac:dyDescent="0.25">
      <c r="A541" s="82" t="s">
        <v>1466</v>
      </c>
      <c r="B541" s="82" t="s">
        <v>1467</v>
      </c>
      <c r="C541" s="82">
        <v>0</v>
      </c>
      <c r="D541" s="84">
        <v>0.35411400462962966</v>
      </c>
      <c r="E541" s="84">
        <v>2.4471018518518521</v>
      </c>
      <c r="F541" s="84">
        <v>2.6319849999999998</v>
      </c>
      <c r="G541" s="84">
        <v>3.9765002560163853E-2</v>
      </c>
      <c r="H541" s="84">
        <v>39.76500256016385</v>
      </c>
      <c r="I541" s="84">
        <v>7.6729170372581867</v>
      </c>
      <c r="J541" s="84">
        <v>1.1588709677419355</v>
      </c>
      <c r="K541" s="84">
        <v>0.22361172437792848</v>
      </c>
      <c r="L541" s="84">
        <v>7.4493053128802584</v>
      </c>
      <c r="M541" s="85">
        <v>0.35411400462962966</v>
      </c>
      <c r="N541" s="84">
        <v>1.9915532407407408</v>
      </c>
      <c r="O541" s="85">
        <v>7.3188030326285567</v>
      </c>
      <c r="P541" s="84">
        <v>5.3272497918878159</v>
      </c>
      <c r="Q541" s="84">
        <v>5.1036380675098876</v>
      </c>
      <c r="R541" s="82" t="s">
        <v>1528</v>
      </c>
    </row>
    <row r="542" spans="1:18" x14ac:dyDescent="0.25">
      <c r="A542" s="82" t="s">
        <v>1470</v>
      </c>
      <c r="B542" s="82" t="s">
        <v>1418</v>
      </c>
      <c r="C542" s="82">
        <v>0</v>
      </c>
      <c r="D542" s="84">
        <v>0.65356944444444454</v>
      </c>
      <c r="E542" s="84">
        <v>3.1006712962962966</v>
      </c>
      <c r="F542" s="84">
        <v>2.6319849999999998</v>
      </c>
      <c r="G542" s="84">
        <v>3.9765002560163853E-2</v>
      </c>
      <c r="H542" s="84">
        <v>39.76500256016385</v>
      </c>
      <c r="I542" s="84">
        <v>7.6729170372581867</v>
      </c>
      <c r="J542" s="84">
        <v>1.1588709677419355</v>
      </c>
      <c r="K542" s="84">
        <v>0.22361172437792848</v>
      </c>
      <c r="L542" s="84">
        <v>7.4493053128802584</v>
      </c>
      <c r="M542" s="85">
        <v>0.65356944444444454</v>
      </c>
      <c r="N542" s="84">
        <v>2.6451226851851852</v>
      </c>
      <c r="O542" s="85">
        <v>7.0193475928137419</v>
      </c>
      <c r="P542" s="84">
        <v>4.3742249076285571</v>
      </c>
      <c r="Q542" s="84">
        <v>4.1506131832506288</v>
      </c>
      <c r="R542" s="82" t="s">
        <v>1528</v>
      </c>
    </row>
    <row r="543" spans="1:18" ht="51" x14ac:dyDescent="0.25">
      <c r="A543" s="75" t="s">
        <v>2</v>
      </c>
      <c r="B543" s="75" t="s">
        <v>3</v>
      </c>
      <c r="C543" s="75" t="s">
        <v>137</v>
      </c>
      <c r="D543" s="76" t="s">
        <v>34</v>
      </c>
      <c r="E543" s="76" t="s">
        <v>1589</v>
      </c>
      <c r="F543" s="75" t="s">
        <v>1590</v>
      </c>
      <c r="G543" s="77" t="s">
        <v>36</v>
      </c>
      <c r="H543" s="77" t="s">
        <v>37</v>
      </c>
      <c r="I543" s="75" t="s">
        <v>38</v>
      </c>
      <c r="J543" s="77" t="s">
        <v>39</v>
      </c>
      <c r="K543" s="77" t="s">
        <v>40</v>
      </c>
      <c r="L543" s="77" t="s">
        <v>41</v>
      </c>
      <c r="M543" s="78" t="s">
        <v>44</v>
      </c>
      <c r="N543" s="77" t="s">
        <v>138</v>
      </c>
      <c r="O543" s="77" t="s">
        <v>1587</v>
      </c>
      <c r="P543" s="77" t="s">
        <v>46</v>
      </c>
      <c r="Q543" s="77" t="s">
        <v>1591</v>
      </c>
      <c r="R543" s="77" t="s">
        <v>47</v>
      </c>
    </row>
    <row r="544" spans="1:18" x14ac:dyDescent="0.25">
      <c r="A544" s="70" t="s">
        <v>1473</v>
      </c>
      <c r="B544" s="70" t="s">
        <v>1474</v>
      </c>
      <c r="C544" s="70">
        <v>0</v>
      </c>
      <c r="D544" s="70">
        <v>1.0746527777777778E-2</v>
      </c>
      <c r="E544" s="70">
        <v>183.87032833333328</v>
      </c>
      <c r="F544" s="70">
        <v>156.62916999999999</v>
      </c>
      <c r="G544" s="70">
        <v>2.2389384466205842</v>
      </c>
      <c r="H544" s="72">
        <v>2238.9384466205843</v>
      </c>
      <c r="I544" s="72">
        <v>25709.337080216083</v>
      </c>
      <c r="J544" s="70">
        <v>501.12741935483871</v>
      </c>
      <c r="K544" s="70">
        <v>5754.3581708459724</v>
      </c>
      <c r="L544" s="70">
        <v>19954.978909370111</v>
      </c>
      <c r="M544" s="73">
        <v>1.0746527777777778E-2</v>
      </c>
      <c r="N544" s="72">
        <v>41.694746296296309</v>
      </c>
      <c r="O544" s="73">
        <v>25709.326333688306</v>
      </c>
      <c r="P544" s="72">
        <v>25667.63158739201</v>
      </c>
      <c r="Q544" s="72">
        <v>19913.273416546039</v>
      </c>
      <c r="R544" s="70" t="s">
        <v>1592</v>
      </c>
    </row>
    <row r="545" spans="1:18" x14ac:dyDescent="0.25">
      <c r="A545" s="70" t="s">
        <v>1478</v>
      </c>
      <c r="B545" s="70" t="s">
        <v>270</v>
      </c>
      <c r="C545" s="70">
        <v>0</v>
      </c>
      <c r="D545" s="70">
        <v>4.3097222222222224E-2</v>
      </c>
      <c r="E545" s="70">
        <v>183.91342555555551</v>
      </c>
      <c r="F545" s="70">
        <v>156.62916999999999</v>
      </c>
      <c r="G545" s="70">
        <v>2.2389384466205842</v>
      </c>
      <c r="H545" s="72">
        <v>2238.9384466205843</v>
      </c>
      <c r="I545" s="72">
        <v>25709.337080216083</v>
      </c>
      <c r="J545" s="70">
        <v>501.12741935483871</v>
      </c>
      <c r="K545" s="70">
        <v>5754.3581708459724</v>
      </c>
      <c r="L545" s="70">
        <v>19954.978909370111</v>
      </c>
      <c r="M545" s="73">
        <v>4.3097222222222224E-2</v>
      </c>
      <c r="N545" s="72">
        <v>41.737843518518531</v>
      </c>
      <c r="O545" s="73">
        <v>25709.293982993859</v>
      </c>
      <c r="P545" s="72">
        <v>25667.556139475339</v>
      </c>
      <c r="Q545" s="72">
        <v>19913.197968629367</v>
      </c>
      <c r="R545" s="70" t="s">
        <v>1592</v>
      </c>
    </row>
    <row r="546" spans="1:18" x14ac:dyDescent="0.25">
      <c r="H546" s="68" t="s">
        <v>58</v>
      </c>
    </row>
    <row r="547" spans="1:18" x14ac:dyDescent="0.25">
      <c r="H547" s="68" t="s">
        <v>58</v>
      </c>
    </row>
    <row r="548" spans="1:18" x14ac:dyDescent="0.25">
      <c r="H548" s="68" t="s">
        <v>58</v>
      </c>
    </row>
    <row r="549" spans="1:18" x14ac:dyDescent="0.25">
      <c r="H549" s="68" t="s">
        <v>58</v>
      </c>
    </row>
    <row r="550" spans="1:18" x14ac:dyDescent="0.25">
      <c r="H550" s="68" t="s">
        <v>58</v>
      </c>
    </row>
    <row r="551" spans="1:18" x14ac:dyDescent="0.25">
      <c r="H551" s="68" t="s">
        <v>58</v>
      </c>
    </row>
    <row r="552" spans="1:18" x14ac:dyDescent="0.25">
      <c r="H552" s="68" t="s">
        <v>58</v>
      </c>
    </row>
    <row r="553" spans="1:18" x14ac:dyDescent="0.25">
      <c r="E553" s="68" t="s">
        <v>58</v>
      </c>
    </row>
    <row r="554" spans="1:18" x14ac:dyDescent="0.25">
      <c r="E554" s="68" t="s">
        <v>58</v>
      </c>
    </row>
  </sheetData>
  <sheetProtection algorithmName="SHA-512" hashValue="AhhoGK801LC8WsoBptMvOrg6BQhcAGDaz+8PyYmIq50n+H8KgKhhaI3e4BbuuFYDaM1bsoqLJBe2PoDtEwvIWQ==" saltValue="6Ep0uhj/ZC+qI+zeL6SB1w==" spinCount="100000" sheet="1" objects="1" scenarios="1"/>
  <conditionalFormatting sqref="P1:Q1">
    <cfRule type="cellIs" dxfId="10" priority="21" operator="lessThan">
      <formula>0</formula>
    </cfRule>
  </conditionalFormatting>
  <conditionalFormatting sqref="P40:Q40">
    <cfRule type="cellIs" dxfId="9" priority="16" operator="lessThan">
      <formula>0</formula>
    </cfRule>
  </conditionalFormatting>
  <conditionalFormatting sqref="P64:Q64">
    <cfRule type="cellIs" dxfId="8" priority="15" operator="lessThan">
      <formula>0</formula>
    </cfRule>
  </conditionalFormatting>
  <conditionalFormatting sqref="P73:Q73">
    <cfRule type="cellIs" dxfId="7" priority="14" operator="lessThan">
      <formula>0</formula>
    </cfRule>
  </conditionalFormatting>
  <conditionalFormatting sqref="P127:Q127">
    <cfRule type="cellIs" dxfId="6" priority="13" operator="lessThan">
      <formula>0</formula>
    </cfRule>
  </conditionalFormatting>
  <conditionalFormatting sqref="P149:Q149">
    <cfRule type="cellIs" dxfId="5" priority="11" operator="lessThan">
      <formula>0</formula>
    </cfRule>
  </conditionalFormatting>
  <conditionalFormatting sqref="P225:Q225">
    <cfRule type="cellIs" dxfId="4" priority="9" operator="lessThan">
      <formula>0</formula>
    </cfRule>
  </conditionalFormatting>
  <conditionalFormatting sqref="P333:Q333">
    <cfRule type="cellIs" dxfId="3" priority="7" operator="lessThan">
      <formula>0</formula>
    </cfRule>
  </conditionalFormatting>
  <conditionalFormatting sqref="P421:Q421">
    <cfRule type="cellIs" dxfId="2" priority="5" operator="lessThan">
      <formula>0</formula>
    </cfRule>
  </conditionalFormatting>
  <conditionalFormatting sqref="P507:Q507">
    <cfRule type="cellIs" dxfId="1" priority="3" operator="lessThan">
      <formula>0</formula>
    </cfRule>
  </conditionalFormatting>
  <conditionalFormatting sqref="P543:Q543">
    <cfRule type="cellIs" dxfId="0" priority="1" operator="lessThan">
      <formula>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DISTRIBUCION DE CAUDALES</vt:lpstr>
      <vt:lpstr>Hoja4</vt:lpstr>
      <vt:lpstr>Caudales</vt:lpstr>
      <vt:lpstr>OF</vt:lpstr>
      <vt:lpstr>DISTRIBUCION RESUMEN</vt:lpstr>
      <vt:lpstr>DISTRIBUCION RESUMEN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SANCHEZ</dc:creator>
  <cp:keywords/>
  <dc:description/>
  <cp:lastModifiedBy>Gladys Cecilia Osorio Cavanzo</cp:lastModifiedBy>
  <cp:revision/>
  <dcterms:created xsi:type="dcterms:W3CDTF">2023-07-17T18:12:35Z</dcterms:created>
  <dcterms:modified xsi:type="dcterms:W3CDTF">2024-09-27T14:09:29Z</dcterms:modified>
  <cp:category/>
  <cp:contentStatus/>
</cp:coreProperties>
</file>