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imir I\Desktop\CAS\TR_2018\Propuesta_meta_cas\"/>
    </mc:Choice>
  </mc:AlternateContent>
  <workbookProtection workbookAlgorithmName="SHA-512" workbookHashValue="hjgk1QhVPdulXrC95R74tqrr1NSuW7zVcZyRBqGWc8Y5KaBAK6gGCcT3h0xeqesOOEZ/aO5hJdXTcSG663603A==" workbookSaltValue="7r5x16yyBgKl93573GMyGw==" workbookSpinCount="100000" lockStructure="1"/>
  <bookViews>
    <workbookView xWindow="-15" yWindow="-15" windowWidth="10200" windowHeight="7875" tabRatio="673" activeTab="2"/>
  </bookViews>
  <sheets>
    <sheet name="Parametros" sheetId="93" r:id="rId1"/>
    <sheet name="Cargas_municipios" sheetId="85" r:id="rId2"/>
    <sheet name="Autodecl" sheetId="92" r:id="rId3"/>
    <sheet name="Autodecl Barranca" sheetId="94" r:id="rId4"/>
    <sheet name="Barranca" sheetId="96" r:id="rId5"/>
  </sheets>
  <externalReferences>
    <externalReference r:id="rId6"/>
  </externalReferences>
  <definedNames>
    <definedName name="_xlnm._FilterDatabase" localSheetId="1" hidden="1">Cargas_municipios!$A$1:$AA$1</definedName>
    <definedName name="_xlnm.Print_Area" localSheetId="2">Autodecl!$A$1:$AHZ$221</definedName>
    <definedName name="_xlnm.Print_Area" localSheetId="3">'Autodecl Barranca'!$A$1:$O$144</definedName>
    <definedName name="_xlnm.Print_Area" localSheetId="4">Barranca!$A$1:$Z$1025</definedName>
  </definedNames>
  <calcPr calcId="162913"/>
</workbook>
</file>

<file path=xl/calcChain.xml><?xml version="1.0" encoding="utf-8"?>
<calcChain xmlns="http://schemas.openxmlformats.org/spreadsheetml/2006/main">
  <c r="L133" i="94" l="1"/>
  <c r="L132" i="94"/>
  <c r="E133" i="94"/>
  <c r="E132" i="94"/>
  <c r="K133" i="94" l="1"/>
  <c r="K132" i="94"/>
  <c r="K141" i="94" s="1"/>
  <c r="U9" i="94"/>
  <c r="W9" i="94" s="1"/>
  <c r="V9" i="94"/>
  <c r="X9" i="94" s="1"/>
  <c r="U10" i="94"/>
  <c r="W10" i="94" s="1"/>
  <c r="V10" i="94"/>
  <c r="X10" i="94"/>
  <c r="U11" i="94"/>
  <c r="W11" i="94" s="1"/>
  <c r="V11" i="94"/>
  <c r="X11" i="94" s="1"/>
  <c r="U12" i="94"/>
  <c r="W12" i="94" s="1"/>
  <c r="V12" i="94"/>
  <c r="X12" i="94"/>
  <c r="U13" i="94"/>
  <c r="W13" i="94" s="1"/>
  <c r="V13" i="94"/>
  <c r="X13" i="94" s="1"/>
  <c r="U14" i="94"/>
  <c r="W14" i="94" s="1"/>
  <c r="V14" i="94"/>
  <c r="X14" i="94"/>
  <c r="U15" i="94"/>
  <c r="W15" i="94" s="1"/>
  <c r="V15" i="94"/>
  <c r="X15" i="94" s="1"/>
  <c r="U16" i="94"/>
  <c r="W16" i="94" s="1"/>
  <c r="V16" i="94"/>
  <c r="X16" i="94"/>
  <c r="U17" i="94"/>
  <c r="W17" i="94" s="1"/>
  <c r="V17" i="94"/>
  <c r="X17" i="94" s="1"/>
  <c r="U18" i="94"/>
  <c r="W18" i="94" s="1"/>
  <c r="V18" i="94"/>
  <c r="X18" i="94"/>
  <c r="U19" i="94"/>
  <c r="W19" i="94" s="1"/>
  <c r="V19" i="94"/>
  <c r="X19" i="94" s="1"/>
  <c r="U20" i="94"/>
  <c r="W20" i="94" s="1"/>
  <c r="V20" i="94"/>
  <c r="X20" i="94"/>
  <c r="U21" i="94"/>
  <c r="W21" i="94" s="1"/>
  <c r="V21" i="94"/>
  <c r="X21" i="94" s="1"/>
  <c r="U22" i="94"/>
  <c r="W22" i="94" s="1"/>
  <c r="V22" i="94"/>
  <c r="X22" i="94"/>
  <c r="U23" i="94"/>
  <c r="W23" i="94" s="1"/>
  <c r="V23" i="94"/>
  <c r="X23" i="94" s="1"/>
  <c r="U24" i="94"/>
  <c r="W24" i="94" s="1"/>
  <c r="V24" i="94"/>
  <c r="X24" i="94"/>
  <c r="U25" i="94"/>
  <c r="W25" i="94" s="1"/>
  <c r="V25" i="94"/>
  <c r="X25" i="94" s="1"/>
  <c r="U26" i="94"/>
  <c r="W26" i="94" s="1"/>
  <c r="V26" i="94"/>
  <c r="X26" i="94"/>
  <c r="U27" i="94"/>
  <c r="W27" i="94" s="1"/>
  <c r="V27" i="94"/>
  <c r="X27" i="94" s="1"/>
  <c r="U28" i="94"/>
  <c r="W28" i="94" s="1"/>
  <c r="V28" i="94"/>
  <c r="X28" i="94"/>
  <c r="U29" i="94"/>
  <c r="W29" i="94" s="1"/>
  <c r="V29" i="94"/>
  <c r="X29" i="94" s="1"/>
  <c r="U30" i="94"/>
  <c r="W30" i="94" s="1"/>
  <c r="V30" i="94"/>
  <c r="X30" i="94"/>
  <c r="U31" i="94"/>
  <c r="W31" i="94" s="1"/>
  <c r="V31" i="94"/>
  <c r="X31" i="94" s="1"/>
  <c r="U32" i="94"/>
  <c r="W32" i="94" s="1"/>
  <c r="V32" i="94"/>
  <c r="X32" i="94"/>
  <c r="U33" i="94"/>
  <c r="W33" i="94" s="1"/>
  <c r="V33" i="94"/>
  <c r="X33" i="94" s="1"/>
  <c r="U34" i="94"/>
  <c r="W34" i="94" s="1"/>
  <c r="V34" i="94"/>
  <c r="X34" i="94"/>
  <c r="U35" i="94"/>
  <c r="W35" i="94" s="1"/>
  <c r="V35" i="94"/>
  <c r="X35" i="94" s="1"/>
  <c r="U36" i="94"/>
  <c r="W36" i="94" s="1"/>
  <c r="V36" i="94"/>
  <c r="X36" i="94"/>
  <c r="U37" i="94"/>
  <c r="W37" i="94" s="1"/>
  <c r="V37" i="94"/>
  <c r="X37" i="94" s="1"/>
  <c r="U38" i="94"/>
  <c r="W38" i="94" s="1"/>
  <c r="V38" i="94"/>
  <c r="X38" i="94"/>
  <c r="U39" i="94"/>
  <c r="W39" i="94" s="1"/>
  <c r="V39" i="94"/>
  <c r="X39" i="94" s="1"/>
  <c r="U40" i="94"/>
  <c r="W40" i="94" s="1"/>
  <c r="V40" i="94"/>
  <c r="X40" i="94"/>
  <c r="U41" i="94"/>
  <c r="W41" i="94" s="1"/>
  <c r="V41" i="94"/>
  <c r="X41" i="94" s="1"/>
  <c r="U42" i="94"/>
  <c r="W42" i="94" s="1"/>
  <c r="V42" i="94"/>
  <c r="X42" i="94"/>
  <c r="U43" i="94"/>
  <c r="W43" i="94" s="1"/>
  <c r="V43" i="94"/>
  <c r="X43" i="94" s="1"/>
  <c r="U44" i="94"/>
  <c r="W44" i="94" s="1"/>
  <c r="V44" i="94"/>
  <c r="X44" i="94"/>
  <c r="U45" i="94"/>
  <c r="W45" i="94" s="1"/>
  <c r="V45" i="94"/>
  <c r="X45" i="94" s="1"/>
  <c r="U46" i="94"/>
  <c r="W46" i="94" s="1"/>
  <c r="V46" i="94"/>
  <c r="X46" i="94"/>
  <c r="U47" i="94"/>
  <c r="W47" i="94" s="1"/>
  <c r="V47" i="94"/>
  <c r="X47" i="94" s="1"/>
  <c r="U48" i="94"/>
  <c r="W48" i="94" s="1"/>
  <c r="V48" i="94"/>
  <c r="X48" i="94"/>
  <c r="U49" i="94"/>
  <c r="W49" i="94" s="1"/>
  <c r="V49" i="94"/>
  <c r="X49" i="94" s="1"/>
  <c r="U50" i="94"/>
  <c r="W50" i="94" s="1"/>
  <c r="V50" i="94"/>
  <c r="X50" i="94"/>
  <c r="U51" i="94"/>
  <c r="W51" i="94" s="1"/>
  <c r="V51" i="94"/>
  <c r="X51" i="94" s="1"/>
  <c r="U52" i="94"/>
  <c r="W52" i="94" s="1"/>
  <c r="V52" i="94"/>
  <c r="X52" i="94"/>
  <c r="U53" i="94"/>
  <c r="W53" i="94" s="1"/>
  <c r="V53" i="94"/>
  <c r="X53" i="94" s="1"/>
  <c r="U54" i="94"/>
  <c r="W54" i="94" s="1"/>
  <c r="V54" i="94"/>
  <c r="X54" i="94"/>
  <c r="U55" i="94"/>
  <c r="W55" i="94" s="1"/>
  <c r="V55" i="94"/>
  <c r="X55" i="94" s="1"/>
  <c r="U56" i="94"/>
  <c r="W56" i="94" s="1"/>
  <c r="V56" i="94"/>
  <c r="X56" i="94"/>
  <c r="U57" i="94"/>
  <c r="W57" i="94" s="1"/>
  <c r="V57" i="94"/>
  <c r="X57" i="94" s="1"/>
  <c r="U58" i="94"/>
  <c r="W58" i="94" s="1"/>
  <c r="V58" i="94"/>
  <c r="X58" i="94"/>
  <c r="U59" i="94"/>
  <c r="W59" i="94" s="1"/>
  <c r="V59" i="94"/>
  <c r="X59" i="94" s="1"/>
  <c r="U60" i="94"/>
  <c r="W60" i="94" s="1"/>
  <c r="V60" i="94"/>
  <c r="X60" i="94"/>
  <c r="U61" i="94"/>
  <c r="W61" i="94" s="1"/>
  <c r="V61" i="94"/>
  <c r="X61" i="94" s="1"/>
  <c r="U62" i="94"/>
  <c r="W62" i="94" s="1"/>
  <c r="V62" i="94"/>
  <c r="X62" i="94"/>
  <c r="U63" i="94"/>
  <c r="W63" i="94" s="1"/>
  <c r="V63" i="94"/>
  <c r="X63" i="94" s="1"/>
  <c r="U64" i="94"/>
  <c r="W64" i="94" s="1"/>
  <c r="V64" i="94"/>
  <c r="X64" i="94"/>
  <c r="U65" i="94"/>
  <c r="W65" i="94" s="1"/>
  <c r="V65" i="94"/>
  <c r="X65" i="94" s="1"/>
  <c r="U66" i="94"/>
  <c r="W66" i="94" s="1"/>
  <c r="V66" i="94"/>
  <c r="X66" i="94"/>
  <c r="U67" i="94"/>
  <c r="W67" i="94" s="1"/>
  <c r="V67" i="94"/>
  <c r="X67" i="94"/>
  <c r="U68" i="94"/>
  <c r="W68" i="94" s="1"/>
  <c r="V68" i="94"/>
  <c r="X68" i="94"/>
  <c r="U69" i="94"/>
  <c r="W69" i="94" s="1"/>
  <c r="V69" i="94"/>
  <c r="X69" i="94" s="1"/>
  <c r="U70" i="94"/>
  <c r="W70" i="94" s="1"/>
  <c r="V70" i="94"/>
  <c r="X70" i="94"/>
  <c r="U71" i="94"/>
  <c r="W71" i="94" s="1"/>
  <c r="V71" i="94"/>
  <c r="X71" i="94"/>
  <c r="U72" i="94"/>
  <c r="W72" i="94" s="1"/>
  <c r="V72" i="94"/>
  <c r="X72" i="94"/>
  <c r="U73" i="94"/>
  <c r="W73" i="94" s="1"/>
  <c r="V73" i="94"/>
  <c r="X73" i="94" s="1"/>
  <c r="U74" i="94"/>
  <c r="W74" i="94" s="1"/>
  <c r="V74" i="94"/>
  <c r="X74" i="94"/>
  <c r="U75" i="94"/>
  <c r="W75" i="94" s="1"/>
  <c r="V75" i="94"/>
  <c r="X75" i="94"/>
  <c r="U76" i="94"/>
  <c r="W76" i="94" s="1"/>
  <c r="V76" i="94"/>
  <c r="X76" i="94"/>
  <c r="U77" i="94"/>
  <c r="W77" i="94" s="1"/>
  <c r="V77" i="94"/>
  <c r="X77" i="94" s="1"/>
  <c r="U78" i="94"/>
  <c r="W78" i="94" s="1"/>
  <c r="V78" i="94"/>
  <c r="X78" i="94"/>
  <c r="U79" i="94"/>
  <c r="W79" i="94" s="1"/>
  <c r="V79" i="94"/>
  <c r="X79" i="94"/>
  <c r="U80" i="94"/>
  <c r="W80" i="94" s="1"/>
  <c r="V80" i="94"/>
  <c r="X80" i="94"/>
  <c r="U81" i="94"/>
  <c r="W81" i="94" s="1"/>
  <c r="V81" i="94"/>
  <c r="X81" i="94" s="1"/>
  <c r="U82" i="94"/>
  <c r="W82" i="94" s="1"/>
  <c r="V82" i="94"/>
  <c r="X82" i="94"/>
  <c r="U83" i="94"/>
  <c r="W83" i="94" s="1"/>
  <c r="V83" i="94"/>
  <c r="X83" i="94"/>
  <c r="U84" i="94"/>
  <c r="W84" i="94" s="1"/>
  <c r="V84" i="94"/>
  <c r="X84" i="94"/>
  <c r="U85" i="94"/>
  <c r="W85" i="94" s="1"/>
  <c r="V85" i="94"/>
  <c r="X85" i="94" s="1"/>
  <c r="U86" i="94"/>
  <c r="W86" i="94" s="1"/>
  <c r="V86" i="94"/>
  <c r="X86" i="94"/>
  <c r="U87" i="94"/>
  <c r="W87" i="94" s="1"/>
  <c r="V87" i="94"/>
  <c r="X87" i="94"/>
  <c r="U88" i="94"/>
  <c r="W88" i="94" s="1"/>
  <c r="V88" i="94"/>
  <c r="X88" i="94"/>
  <c r="U89" i="94"/>
  <c r="W89" i="94" s="1"/>
  <c r="V89" i="94"/>
  <c r="X89" i="94" s="1"/>
  <c r="U90" i="94"/>
  <c r="W90" i="94" s="1"/>
  <c r="V90" i="94"/>
  <c r="X90" i="94"/>
  <c r="U91" i="94"/>
  <c r="W91" i="94" s="1"/>
  <c r="V91" i="94"/>
  <c r="X91" i="94"/>
  <c r="U92" i="94"/>
  <c r="W92" i="94" s="1"/>
  <c r="V92" i="94"/>
  <c r="X92" i="94"/>
  <c r="U93" i="94"/>
  <c r="W93" i="94" s="1"/>
  <c r="V93" i="94"/>
  <c r="X93" i="94" s="1"/>
  <c r="U94" i="94"/>
  <c r="W94" i="94" s="1"/>
  <c r="V94" i="94"/>
  <c r="X94" i="94"/>
  <c r="U95" i="94"/>
  <c r="W95" i="94" s="1"/>
  <c r="V95" i="94"/>
  <c r="X95" i="94"/>
  <c r="U96" i="94"/>
  <c r="W96" i="94" s="1"/>
  <c r="V96" i="94"/>
  <c r="X96" i="94"/>
  <c r="U97" i="94"/>
  <c r="W97" i="94" s="1"/>
  <c r="V97" i="94"/>
  <c r="X97" i="94" s="1"/>
  <c r="U98" i="94"/>
  <c r="W98" i="94" s="1"/>
  <c r="V98" i="94"/>
  <c r="X98" i="94"/>
  <c r="U99" i="94"/>
  <c r="W99" i="94" s="1"/>
  <c r="V99" i="94"/>
  <c r="X99" i="94"/>
  <c r="U100" i="94"/>
  <c r="W100" i="94" s="1"/>
  <c r="V100" i="94"/>
  <c r="X100" i="94"/>
  <c r="U101" i="94"/>
  <c r="W101" i="94" s="1"/>
  <c r="V101" i="94"/>
  <c r="X101" i="94" s="1"/>
  <c r="U102" i="94"/>
  <c r="W102" i="94" s="1"/>
  <c r="V102" i="94"/>
  <c r="X102" i="94"/>
  <c r="U103" i="94"/>
  <c r="W103" i="94" s="1"/>
  <c r="V103" i="94"/>
  <c r="X103" i="94"/>
  <c r="U104" i="94"/>
  <c r="W104" i="94" s="1"/>
  <c r="V104" i="94"/>
  <c r="X104" i="94"/>
  <c r="U105" i="94"/>
  <c r="W105" i="94" s="1"/>
  <c r="V105" i="94"/>
  <c r="X105" i="94" s="1"/>
  <c r="U106" i="94"/>
  <c r="W106" i="94" s="1"/>
  <c r="V106" i="94"/>
  <c r="X106" i="94"/>
  <c r="U107" i="94"/>
  <c r="W107" i="94" s="1"/>
  <c r="V107" i="94"/>
  <c r="X107" i="94"/>
  <c r="U108" i="94"/>
  <c r="W108" i="94" s="1"/>
  <c r="V108" i="94"/>
  <c r="X108" i="94"/>
  <c r="U109" i="94"/>
  <c r="W109" i="94" s="1"/>
  <c r="V109" i="94"/>
  <c r="X109" i="94" s="1"/>
  <c r="U110" i="94"/>
  <c r="W110" i="94" s="1"/>
  <c r="V110" i="94"/>
  <c r="X110" i="94"/>
  <c r="U111" i="94"/>
  <c r="W111" i="94" s="1"/>
  <c r="V111" i="94"/>
  <c r="X111" i="94"/>
  <c r="U112" i="94"/>
  <c r="W112" i="94" s="1"/>
  <c r="V112" i="94"/>
  <c r="X112" i="94"/>
  <c r="U113" i="94"/>
  <c r="W113" i="94" s="1"/>
  <c r="V113" i="94"/>
  <c r="X113" i="94" s="1"/>
  <c r="U114" i="94"/>
  <c r="W114" i="94" s="1"/>
  <c r="V114" i="94"/>
  <c r="X114" i="94"/>
  <c r="U115" i="94"/>
  <c r="W115" i="94" s="1"/>
  <c r="V115" i="94"/>
  <c r="X115" i="94"/>
  <c r="U116" i="94"/>
  <c r="W116" i="94" s="1"/>
  <c r="V116" i="94"/>
  <c r="X116" i="94"/>
  <c r="U117" i="94"/>
  <c r="W117" i="94" s="1"/>
  <c r="V117" i="94"/>
  <c r="X117" i="94" s="1"/>
  <c r="U118" i="94"/>
  <c r="W118" i="94" s="1"/>
  <c r="V118" i="94"/>
  <c r="X118" i="94"/>
  <c r="U119" i="94"/>
  <c r="W119" i="94" s="1"/>
  <c r="V119" i="94"/>
  <c r="X119" i="94"/>
  <c r="U120" i="94"/>
  <c r="W120" i="94" s="1"/>
  <c r="V120" i="94"/>
  <c r="X120" i="94"/>
  <c r="U121" i="94"/>
  <c r="W121" i="94" s="1"/>
  <c r="V121" i="94"/>
  <c r="X121" i="94" s="1"/>
  <c r="U122" i="94"/>
  <c r="W122" i="94" s="1"/>
  <c r="V122" i="94"/>
  <c r="X122" i="94"/>
  <c r="V8" i="94"/>
  <c r="U8" i="94"/>
  <c r="K142" i="94"/>
  <c r="K143" i="94" l="1"/>
  <c r="M143" i="94" s="1"/>
  <c r="KX58" i="92"/>
  <c r="KZ9" i="92" s="1"/>
  <c r="KZ57" i="92"/>
  <c r="KZ58" i="92" s="1"/>
  <c r="KY57" i="92"/>
  <c r="KY58" i="92" s="1"/>
  <c r="KX57" i="92"/>
  <c r="LB56" i="92"/>
  <c r="LA56" i="92"/>
  <c r="LB55" i="92"/>
  <c r="LA55" i="92"/>
  <c r="LB54" i="92"/>
  <c r="LB57" i="92" s="1"/>
  <c r="LB58" i="92" s="1"/>
  <c r="LA9" i="92" s="1"/>
  <c r="LA54" i="92"/>
  <c r="KZ49" i="92"/>
  <c r="KZ50" i="92" s="1"/>
  <c r="KY49" i="92"/>
  <c r="KY50" i="92" s="1"/>
  <c r="KX49" i="92"/>
  <c r="KX50" i="92" s="1"/>
  <c r="KZ8" i="92" s="1"/>
  <c r="LB48" i="92"/>
  <c r="LA48" i="92"/>
  <c r="LB47" i="92"/>
  <c r="LA47" i="92"/>
  <c r="LB46" i="92"/>
  <c r="LA46" i="92"/>
  <c r="KX9" i="92"/>
  <c r="KX8" i="92"/>
  <c r="AHQ32" i="92"/>
  <c r="AHX34" i="92" s="1"/>
  <c r="AHQ31" i="92"/>
  <c r="AHQ33" i="92" s="1"/>
  <c r="AHP32" i="92"/>
  <c r="AHP41" i="92" s="1"/>
  <c r="AHP31" i="92"/>
  <c r="AHP40" i="92" s="1"/>
  <c r="AHI32" i="92"/>
  <c r="AHI41" i="92" s="1"/>
  <c r="AHI31" i="92"/>
  <c r="AHI40" i="92" s="1"/>
  <c r="AFS32" i="92"/>
  <c r="AFS41" i="92" s="1"/>
  <c r="AFS31" i="92"/>
  <c r="AFS40" i="92" s="1"/>
  <c r="AFE32" i="92"/>
  <c r="AFE41" i="92" s="1"/>
  <c r="AFE31" i="92"/>
  <c r="AFE40" i="92" s="1"/>
  <c r="AEQ154" i="92"/>
  <c r="AEQ155" i="92" s="1"/>
  <c r="AEP154" i="92"/>
  <c r="AEP155" i="92" s="1"/>
  <c r="AEO153" i="92"/>
  <c r="AES153" i="92" s="1"/>
  <c r="AEO152" i="92"/>
  <c r="AES152" i="92" s="1"/>
  <c r="AEO151" i="92"/>
  <c r="AEP147" i="92"/>
  <c r="AEQ146" i="92"/>
  <c r="AEQ147" i="92" s="1"/>
  <c r="AEP146" i="92"/>
  <c r="AEO145" i="92"/>
  <c r="AES145" i="92" s="1"/>
  <c r="AEO144" i="92"/>
  <c r="AER144" i="92" s="1"/>
  <c r="AER143" i="92"/>
  <c r="AEO143" i="92"/>
  <c r="AES143" i="92" s="1"/>
  <c r="AEQ138" i="92"/>
  <c r="AEQ139" i="92" s="1"/>
  <c r="AEP138" i="92"/>
  <c r="AEP139" i="92" s="1"/>
  <c r="AES137" i="92"/>
  <c r="AEO137" i="92"/>
  <c r="AER137" i="92" s="1"/>
  <c r="AEO136" i="92"/>
  <c r="AES136" i="92" s="1"/>
  <c r="AES135" i="92"/>
  <c r="AEO135" i="92"/>
  <c r="AEQ130" i="92"/>
  <c r="AEQ131" i="92" s="1"/>
  <c r="AEP130" i="92"/>
  <c r="AEP131" i="92" s="1"/>
  <c r="AEO129" i="92"/>
  <c r="AES129" i="92" s="1"/>
  <c r="AES128" i="92"/>
  <c r="AEO128" i="92"/>
  <c r="AEO127" i="92"/>
  <c r="AES127" i="92" s="1"/>
  <c r="AEQ122" i="92"/>
  <c r="AEQ123" i="92" s="1"/>
  <c r="AEP122" i="92"/>
  <c r="AEP123" i="92" s="1"/>
  <c r="AEO121" i="92"/>
  <c r="AER121" i="92" s="1"/>
  <c r="AER120" i="92"/>
  <c r="AEO120" i="92"/>
  <c r="AES120" i="92" s="1"/>
  <c r="AEO119" i="92"/>
  <c r="AES119" i="92" s="1"/>
  <c r="AEQ114" i="92"/>
  <c r="AEQ115" i="92" s="1"/>
  <c r="AEP114" i="92"/>
  <c r="AEP115" i="92" s="1"/>
  <c r="AEO113" i="92"/>
  <c r="AES113" i="92" s="1"/>
  <c r="AEO112" i="92"/>
  <c r="AEO114" i="92" s="1"/>
  <c r="AEO115" i="92" s="1"/>
  <c r="AEQ16" i="92" s="1"/>
  <c r="AEO111" i="92"/>
  <c r="AES111" i="92" s="1"/>
  <c r="AEQ106" i="92"/>
  <c r="AEQ107" i="92" s="1"/>
  <c r="AEP106" i="92"/>
  <c r="AEP107" i="92" s="1"/>
  <c r="AEO105" i="92"/>
  <c r="AES105" i="92" s="1"/>
  <c r="AES104" i="92"/>
  <c r="AEO104" i="92"/>
  <c r="AER104" i="92" s="1"/>
  <c r="AEO103" i="92"/>
  <c r="AES103" i="92" s="1"/>
  <c r="AEQ98" i="92"/>
  <c r="AEQ99" i="92" s="1"/>
  <c r="AEP98" i="92"/>
  <c r="AEP99" i="92" s="1"/>
  <c r="AES97" i="92"/>
  <c r="AEO97" i="92"/>
  <c r="AER97" i="92" s="1"/>
  <c r="AEO96" i="92"/>
  <c r="AES96" i="92" s="1"/>
  <c r="AEO95" i="92"/>
  <c r="AES95" i="92" s="1"/>
  <c r="AEQ90" i="92"/>
  <c r="AEQ91" i="92" s="1"/>
  <c r="AEP90" i="92"/>
  <c r="AEP91" i="92" s="1"/>
  <c r="AEO89" i="92"/>
  <c r="AES89" i="92" s="1"/>
  <c r="AEO88" i="92"/>
  <c r="AES88" i="92" s="1"/>
  <c r="AES87" i="92"/>
  <c r="AEO87" i="92"/>
  <c r="AEP83" i="92"/>
  <c r="AEQ82" i="92"/>
  <c r="AEQ83" i="92" s="1"/>
  <c r="AEP82" i="92"/>
  <c r="AEO82" i="92"/>
  <c r="AEO83" i="92" s="1"/>
  <c r="AEQ12" i="92" s="1"/>
  <c r="AEO81" i="92"/>
  <c r="AES81" i="92" s="1"/>
  <c r="AES80" i="92"/>
  <c r="AEO80" i="92"/>
  <c r="AER80" i="92" s="1"/>
  <c r="AER79" i="92"/>
  <c r="AEO79" i="92"/>
  <c r="AES79" i="92" s="1"/>
  <c r="AEQ74" i="92"/>
  <c r="AEQ75" i="92" s="1"/>
  <c r="AEP74" i="92"/>
  <c r="AEP75" i="92" s="1"/>
  <c r="AEO73" i="92"/>
  <c r="AER73" i="92" s="1"/>
  <c r="AEO72" i="92"/>
  <c r="AES72" i="92" s="1"/>
  <c r="AEO71" i="92"/>
  <c r="AEP67" i="92"/>
  <c r="AEQ66" i="92"/>
  <c r="AEQ67" i="92" s="1"/>
  <c r="AEP66" i="92"/>
  <c r="AER65" i="92"/>
  <c r="AEO65" i="92"/>
  <c r="AES65" i="92" s="1"/>
  <c r="AES64" i="92"/>
  <c r="AEO64" i="92"/>
  <c r="AEO66" i="92" s="1"/>
  <c r="AEO67" i="92" s="1"/>
  <c r="AEQ10" i="92" s="1"/>
  <c r="AES63" i="92"/>
  <c r="AER63" i="92"/>
  <c r="AEO63" i="92"/>
  <c r="AEQ58" i="92"/>
  <c r="AEQ59" i="92" s="1"/>
  <c r="AEP58" i="92"/>
  <c r="AEP59" i="92" s="1"/>
  <c r="AES57" i="92"/>
  <c r="AEO57" i="92"/>
  <c r="AER57" i="92" s="1"/>
  <c r="AEO56" i="92"/>
  <c r="AES56" i="92" s="1"/>
  <c r="AEO55" i="92"/>
  <c r="AES55" i="92" s="1"/>
  <c r="AEQ50" i="92"/>
  <c r="AEQ51" i="92" s="1"/>
  <c r="AEP50" i="92"/>
  <c r="AEP51" i="92" s="1"/>
  <c r="AER49" i="92"/>
  <c r="AEO49" i="92"/>
  <c r="AES49" i="92" s="1"/>
  <c r="AEO48" i="92"/>
  <c r="AEO50" i="92" s="1"/>
  <c r="AEO51" i="92" s="1"/>
  <c r="AEQ8" i="92" s="1"/>
  <c r="AER47" i="92"/>
  <c r="AEO47" i="92"/>
  <c r="AES47" i="92" s="1"/>
  <c r="AEC50" i="92"/>
  <c r="AEC51" i="92" s="1"/>
  <c r="AEB50" i="92"/>
  <c r="AEB51" i="92" s="1"/>
  <c r="AEA50" i="92"/>
  <c r="AEA51" i="92" s="1"/>
  <c r="AEE49" i="92"/>
  <c r="AED49" i="92"/>
  <c r="AED50" i="92" s="1"/>
  <c r="AED51" i="92" s="1"/>
  <c r="AEE8" i="92" s="1"/>
  <c r="AEC31" i="92" s="1"/>
  <c r="AEE48" i="92"/>
  <c r="AED48" i="92"/>
  <c r="AEE47" i="92"/>
  <c r="AEE50" i="92" s="1"/>
  <c r="AEE51" i="92" s="1"/>
  <c r="AED8" i="92" s="1"/>
  <c r="AEC32" i="92" s="1"/>
  <c r="AEC41" i="92" s="1"/>
  <c r="AED47" i="92"/>
  <c r="ADA32" i="92"/>
  <c r="ADA41" i="92" s="1"/>
  <c r="ADA31" i="92"/>
  <c r="ADA40" i="92" s="1"/>
  <c r="ACM74" i="92"/>
  <c r="ACM75" i="92" s="1"/>
  <c r="ACL74" i="92"/>
  <c r="ACL75" i="92" s="1"/>
  <c r="ACK74" i="92"/>
  <c r="ACK75" i="92" s="1"/>
  <c r="ACO73" i="92"/>
  <c r="ACN73" i="92"/>
  <c r="ACO72" i="92"/>
  <c r="ACN72" i="92"/>
  <c r="ACO71" i="92"/>
  <c r="ACN71" i="92"/>
  <c r="ACN74" i="92" s="1"/>
  <c r="ACN75" i="92" s="1"/>
  <c r="ACM66" i="92"/>
  <c r="ACM67" i="92" s="1"/>
  <c r="ACL66" i="92"/>
  <c r="ACL67" i="92" s="1"/>
  <c r="ACK66" i="92"/>
  <c r="ACK67" i="92" s="1"/>
  <c r="ACO65" i="92"/>
  <c r="ACN65" i="92"/>
  <c r="ACO64" i="92"/>
  <c r="ACN64" i="92"/>
  <c r="ACO63" i="92"/>
  <c r="ACN63" i="92"/>
  <c r="ACL59" i="92"/>
  <c r="ACM58" i="92"/>
  <c r="ACM59" i="92" s="1"/>
  <c r="ACL58" i="92"/>
  <c r="ACK58" i="92"/>
  <c r="ACK59" i="92" s="1"/>
  <c r="ACO57" i="92"/>
  <c r="ACN57" i="92"/>
  <c r="ACO56" i="92"/>
  <c r="ACN56" i="92"/>
  <c r="ACO55" i="92"/>
  <c r="ACO58" i="92" s="1"/>
  <c r="ACO59" i="92" s="1"/>
  <c r="ACN55" i="92"/>
  <c r="ACL51" i="92"/>
  <c r="ACM50" i="92"/>
  <c r="ACM51" i="92" s="1"/>
  <c r="ACN10" i="92" s="1"/>
  <c r="ACL50" i="92"/>
  <c r="ACK50" i="92"/>
  <c r="ACK51" i="92" s="1"/>
  <c r="ACO49" i="92"/>
  <c r="ACN49" i="92"/>
  <c r="ACO48" i="92"/>
  <c r="ACN48" i="92"/>
  <c r="ACO47" i="92"/>
  <c r="ACN47" i="92"/>
  <c r="ABY32" i="92"/>
  <c r="ABY41" i="92" s="1"/>
  <c r="ABY31" i="92"/>
  <c r="ABY40" i="92" s="1"/>
  <c r="ABK32" i="92"/>
  <c r="ABK41" i="92" s="1"/>
  <c r="ABK31" i="92"/>
  <c r="ABK40" i="92" s="1"/>
  <c r="AAW32" i="92"/>
  <c r="AAW41" i="92" s="1"/>
  <c r="AAW31" i="92"/>
  <c r="AAY31" i="92" s="1"/>
  <c r="AAY33" i="92" s="1"/>
  <c r="AAI32" i="92"/>
  <c r="AAI41" i="92" s="1"/>
  <c r="AAI31" i="92"/>
  <c r="AAI40" i="92" s="1"/>
  <c r="ZG32" i="92"/>
  <c r="ZG41" i="92" s="1"/>
  <c r="ZG31" i="92"/>
  <c r="ZG40" i="92" s="1"/>
  <c r="YU32" i="92"/>
  <c r="YU34" i="92" s="1"/>
  <c r="YU31" i="92"/>
  <c r="YU33" i="92" s="1"/>
  <c r="YS32" i="92"/>
  <c r="YS41" i="92" s="1"/>
  <c r="YS31" i="92"/>
  <c r="YS40" i="92" s="1"/>
  <c r="YG32" i="92"/>
  <c r="YG34" i="92" s="1"/>
  <c r="YE32" i="92"/>
  <c r="YE41" i="92" s="1"/>
  <c r="YE31" i="92"/>
  <c r="YE40" i="92" s="1"/>
  <c r="XQ32" i="92"/>
  <c r="XQ41" i="92" s="1"/>
  <c r="XQ31" i="92"/>
  <c r="XQ40" i="92" s="1"/>
  <c r="XC32" i="92"/>
  <c r="XC41" i="92" s="1"/>
  <c r="XC31" i="92"/>
  <c r="XC40" i="92" s="1"/>
  <c r="WO32" i="92"/>
  <c r="WO41" i="92" s="1"/>
  <c r="WO31" i="92"/>
  <c r="WO40" i="92" s="1"/>
  <c r="VM32" i="92"/>
  <c r="VM41" i="92" s="1"/>
  <c r="VM31" i="92"/>
  <c r="VM40" i="92" s="1"/>
  <c r="UW51" i="92"/>
  <c r="UY50" i="92"/>
  <c r="UX50" i="92"/>
  <c r="UW50" i="92"/>
  <c r="VA49" i="92"/>
  <c r="UZ49" i="92"/>
  <c r="VA48" i="92"/>
  <c r="UZ48" i="92"/>
  <c r="VA47" i="92"/>
  <c r="VA50" i="92" s="1"/>
  <c r="VA51" i="92" s="1"/>
  <c r="UY31" i="92" s="1"/>
  <c r="UY40" i="92" s="1"/>
  <c r="UZ47" i="92"/>
  <c r="UZ50" i="92" s="1"/>
  <c r="UZ51" i="92" s="1"/>
  <c r="UY32" i="92" s="1"/>
  <c r="UY41" i="92" s="1"/>
  <c r="UD32" i="92"/>
  <c r="UF32" i="92" s="1"/>
  <c r="UF34" i="92" s="1"/>
  <c r="UD31" i="92"/>
  <c r="UD40" i="92" s="1"/>
  <c r="TN119" i="92"/>
  <c r="TP118" i="92"/>
  <c r="TO118" i="92"/>
  <c r="TN118" i="92"/>
  <c r="TP14" i="92" s="1"/>
  <c r="TR117" i="92"/>
  <c r="TQ117" i="92"/>
  <c r="TR116" i="92"/>
  <c r="TQ116" i="92"/>
  <c r="TR115" i="92"/>
  <c r="TR118" i="92" s="1"/>
  <c r="TR119" i="92" s="1"/>
  <c r="TR14" i="92" s="1"/>
  <c r="TQ115" i="92"/>
  <c r="TN111" i="92"/>
  <c r="TP110" i="92"/>
  <c r="TO110" i="92"/>
  <c r="TN110" i="92"/>
  <c r="TR109" i="92"/>
  <c r="TQ109" i="92"/>
  <c r="TR108" i="92"/>
  <c r="TQ108" i="92"/>
  <c r="TR107" i="92"/>
  <c r="TR110" i="92" s="1"/>
  <c r="TR111" i="92" s="1"/>
  <c r="TQ107" i="92"/>
  <c r="TQ110" i="92" s="1"/>
  <c r="TQ111" i="92" s="1"/>
  <c r="TQ13" i="92" s="1"/>
  <c r="TN103" i="92"/>
  <c r="TP102" i="92"/>
  <c r="TO102" i="92"/>
  <c r="TN102" i="92"/>
  <c r="TP12" i="92" s="1"/>
  <c r="TR101" i="92"/>
  <c r="TQ101" i="92"/>
  <c r="TR100" i="92"/>
  <c r="TQ100" i="92"/>
  <c r="TR99" i="92"/>
  <c r="TR102" i="92" s="1"/>
  <c r="TR103" i="92" s="1"/>
  <c r="TQ99" i="92"/>
  <c r="TN95" i="92"/>
  <c r="TP94" i="92"/>
  <c r="TO94" i="92"/>
  <c r="TN94" i="92"/>
  <c r="TR93" i="92"/>
  <c r="TQ93" i="92"/>
  <c r="TR92" i="92"/>
  <c r="TQ92" i="92"/>
  <c r="TR91" i="92"/>
  <c r="TQ91" i="92"/>
  <c r="TN87" i="92"/>
  <c r="TP86" i="92"/>
  <c r="TO86" i="92"/>
  <c r="TN86" i="92"/>
  <c r="TP10" i="92" s="1"/>
  <c r="TR85" i="92"/>
  <c r="TQ85" i="92"/>
  <c r="TR84" i="92"/>
  <c r="TQ84" i="92"/>
  <c r="TR83" i="92"/>
  <c r="TR86" i="92" s="1"/>
  <c r="TR87" i="92" s="1"/>
  <c r="TQ83" i="92"/>
  <c r="TN79" i="92"/>
  <c r="TP78" i="92"/>
  <c r="TO78" i="92"/>
  <c r="TN78" i="92"/>
  <c r="TP9" i="92" s="1"/>
  <c r="TR77" i="92"/>
  <c r="TQ77" i="92"/>
  <c r="TR76" i="92"/>
  <c r="TQ76" i="92"/>
  <c r="TR75" i="92"/>
  <c r="TR78" i="92" s="1"/>
  <c r="TR79" i="92" s="1"/>
  <c r="TQ75" i="92"/>
  <c r="TN71" i="92"/>
  <c r="TP70" i="92"/>
  <c r="TO70" i="92"/>
  <c r="TN70" i="92"/>
  <c r="TP8" i="92" s="1"/>
  <c r="TR69" i="92"/>
  <c r="TQ69" i="92"/>
  <c r="TR68" i="92"/>
  <c r="TQ68" i="92"/>
  <c r="TR67" i="92"/>
  <c r="TR70" i="92" s="1"/>
  <c r="TR71" i="92" s="1"/>
  <c r="TQ67" i="92"/>
  <c r="TN63" i="92"/>
  <c r="TP62" i="92"/>
  <c r="TO62" i="92"/>
  <c r="TN62" i="92"/>
  <c r="TR61" i="92"/>
  <c r="TQ61" i="92"/>
  <c r="TR60" i="92"/>
  <c r="TQ60" i="92"/>
  <c r="TR59" i="92"/>
  <c r="TR62" i="92" s="1"/>
  <c r="TR63" i="92" s="1"/>
  <c r="TQ59" i="92"/>
  <c r="TQ62" i="92" s="1"/>
  <c r="TQ63" i="92" s="1"/>
  <c r="TN55" i="92"/>
  <c r="TP54" i="92"/>
  <c r="TO54" i="92"/>
  <c r="TN54" i="92"/>
  <c r="TR53" i="92"/>
  <c r="TQ53" i="92"/>
  <c r="TR52" i="92"/>
  <c r="TQ52" i="92"/>
  <c r="TQ54" i="92" s="1"/>
  <c r="TQ55" i="92" s="1"/>
  <c r="TR51" i="92"/>
  <c r="TR54" i="92" s="1"/>
  <c r="TR55" i="92" s="1"/>
  <c r="TQ51" i="92"/>
  <c r="TN14" i="92"/>
  <c r="TP13" i="92"/>
  <c r="TN13" i="92"/>
  <c r="TN12" i="92"/>
  <c r="TP11" i="92"/>
  <c r="TN11" i="92"/>
  <c r="TN10" i="92"/>
  <c r="TN9" i="92"/>
  <c r="TN8" i="92"/>
  <c r="SZ119" i="92"/>
  <c r="TB118" i="92"/>
  <c r="TA118" i="92"/>
  <c r="SZ118" i="92"/>
  <c r="TD117" i="92"/>
  <c r="TC117" i="92"/>
  <c r="TD116" i="92"/>
  <c r="TC116" i="92"/>
  <c r="TD115" i="92"/>
  <c r="TD118" i="92" s="1"/>
  <c r="TD119" i="92" s="1"/>
  <c r="TC115" i="92"/>
  <c r="SZ111" i="92"/>
  <c r="TB110" i="92"/>
  <c r="TA110" i="92"/>
  <c r="SZ110" i="92"/>
  <c r="TD109" i="92"/>
  <c r="TD110" i="92" s="1"/>
  <c r="TD111" i="92" s="1"/>
  <c r="TC109" i="92"/>
  <c r="TD108" i="92"/>
  <c r="TC108" i="92"/>
  <c r="TD107" i="92"/>
  <c r="TC107" i="92"/>
  <c r="TC110" i="92" s="1"/>
  <c r="TC111" i="92" s="1"/>
  <c r="SZ103" i="92"/>
  <c r="TB102" i="92"/>
  <c r="TA102" i="92"/>
  <c r="SZ102" i="92"/>
  <c r="TD101" i="92"/>
  <c r="TC101" i="92"/>
  <c r="TD100" i="92"/>
  <c r="TC100" i="92"/>
  <c r="TD99" i="92"/>
  <c r="TC99" i="92"/>
  <c r="TC102" i="92" s="1"/>
  <c r="TC103" i="92" s="1"/>
  <c r="SZ95" i="92"/>
  <c r="TB94" i="92"/>
  <c r="TA94" i="92"/>
  <c r="SZ94" i="92"/>
  <c r="TD93" i="92"/>
  <c r="TC93" i="92"/>
  <c r="TD92" i="92"/>
  <c r="TC92" i="92"/>
  <c r="TD91" i="92"/>
  <c r="TC91" i="92"/>
  <c r="TC94" i="92" s="1"/>
  <c r="TC95" i="92" s="1"/>
  <c r="SZ87" i="92"/>
  <c r="TB86" i="92"/>
  <c r="TA86" i="92"/>
  <c r="SZ86" i="92"/>
  <c r="TD85" i="92"/>
  <c r="TC85" i="92"/>
  <c r="TD84" i="92"/>
  <c r="TC84" i="92"/>
  <c r="TD83" i="92"/>
  <c r="TD86" i="92" s="1"/>
  <c r="TD87" i="92" s="1"/>
  <c r="TC83" i="92"/>
  <c r="TC86" i="92" s="1"/>
  <c r="TC87" i="92" s="1"/>
  <c r="SZ79" i="92"/>
  <c r="TB78" i="92"/>
  <c r="TA78" i="92"/>
  <c r="SZ78" i="92"/>
  <c r="TD77" i="92"/>
  <c r="TC77" i="92"/>
  <c r="TD76" i="92"/>
  <c r="TC76" i="92"/>
  <c r="TD75" i="92"/>
  <c r="TC75" i="92"/>
  <c r="TC78" i="92" s="1"/>
  <c r="TC79" i="92" s="1"/>
  <c r="SZ71" i="92"/>
  <c r="TB70" i="92"/>
  <c r="TA70" i="92"/>
  <c r="SZ70" i="92"/>
  <c r="TD69" i="92"/>
  <c r="TC69" i="92"/>
  <c r="TD68" i="92"/>
  <c r="TD70" i="92" s="1"/>
  <c r="TD71" i="92" s="1"/>
  <c r="TC68" i="92"/>
  <c r="TD67" i="92"/>
  <c r="TC67" i="92"/>
  <c r="SZ63" i="92"/>
  <c r="TC62" i="92"/>
  <c r="TC63" i="92" s="1"/>
  <c r="TB62" i="92"/>
  <c r="TA62" i="92"/>
  <c r="SZ62" i="92"/>
  <c r="TB9" i="92" s="1"/>
  <c r="TD61" i="92"/>
  <c r="TC61" i="92"/>
  <c r="TD60" i="92"/>
  <c r="TC60" i="92"/>
  <c r="TD59" i="92"/>
  <c r="TC59" i="92"/>
  <c r="SZ55" i="92"/>
  <c r="TB54" i="92"/>
  <c r="TA54" i="92"/>
  <c r="SZ54" i="92"/>
  <c r="TB8" i="92" s="1"/>
  <c r="TD53" i="92"/>
  <c r="TC53" i="92"/>
  <c r="TD52" i="92"/>
  <c r="TC52" i="92"/>
  <c r="TD51" i="92"/>
  <c r="TD54" i="92" s="1"/>
  <c r="TD55" i="92" s="1"/>
  <c r="TC51" i="92"/>
  <c r="TC54" i="92" s="1"/>
  <c r="TC55" i="92" s="1"/>
  <c r="SN32" i="92"/>
  <c r="SN41" i="92" s="1"/>
  <c r="SN31" i="92"/>
  <c r="SN40" i="92" s="1"/>
  <c r="RZ32" i="92"/>
  <c r="RZ41" i="92" s="1"/>
  <c r="RZ31" i="92"/>
  <c r="RZ40" i="92" s="1"/>
  <c r="RL32" i="92"/>
  <c r="RL41" i="92" s="1"/>
  <c r="RL31" i="92"/>
  <c r="RL40" i="92" s="1"/>
  <c r="QZ34" i="92"/>
  <c r="QZ31" i="92"/>
  <c r="QZ33" i="92" s="1"/>
  <c r="QX41" i="92"/>
  <c r="QX32" i="92"/>
  <c r="QZ32" i="92" s="1"/>
  <c r="QX31" i="92"/>
  <c r="QX40" i="92" s="1"/>
  <c r="PV32" i="92"/>
  <c r="PV41" i="92" s="1"/>
  <c r="PV31" i="92"/>
  <c r="PX31" i="92" s="1"/>
  <c r="PX33" i="92" s="1"/>
  <c r="PH32" i="92"/>
  <c r="PH41" i="92" s="1"/>
  <c r="PH31" i="92"/>
  <c r="PH40" i="92" s="1"/>
  <c r="OT32" i="92"/>
  <c r="OV32" i="92" s="1"/>
  <c r="OV34" i="92" s="1"/>
  <c r="OT31" i="92"/>
  <c r="OT40" i="92" s="1"/>
  <c r="OD116" i="92"/>
  <c r="OF115" i="92"/>
  <c r="OE115" i="92"/>
  <c r="OD115" i="92"/>
  <c r="OF12" i="92" s="1"/>
  <c r="OH114" i="92"/>
  <c r="OG114" i="92"/>
  <c r="OH113" i="92"/>
  <c r="OG113" i="92"/>
  <c r="OH112" i="92"/>
  <c r="OG112" i="92"/>
  <c r="OD108" i="92"/>
  <c r="OF107" i="92"/>
  <c r="OE107" i="92"/>
  <c r="OD107" i="92"/>
  <c r="OH106" i="92"/>
  <c r="OG106" i="92"/>
  <c r="OH105" i="92"/>
  <c r="OG105" i="92"/>
  <c r="OH104" i="92"/>
  <c r="OG104" i="92"/>
  <c r="OG107" i="92" s="1"/>
  <c r="OD100" i="92"/>
  <c r="OF99" i="92"/>
  <c r="OE99" i="92"/>
  <c r="OD99" i="92"/>
  <c r="OF10" i="92" s="1"/>
  <c r="OH98" i="92"/>
  <c r="OG98" i="92"/>
  <c r="OH97" i="92"/>
  <c r="OG97" i="92"/>
  <c r="OH96" i="92"/>
  <c r="OH99" i="92" s="1"/>
  <c r="OH100" i="92" s="1"/>
  <c r="OH10" i="92" s="1"/>
  <c r="OG96" i="92"/>
  <c r="OD92" i="92"/>
  <c r="OF91" i="92"/>
  <c r="OE91" i="92"/>
  <c r="OD91" i="92"/>
  <c r="OF9" i="92" s="1"/>
  <c r="OH90" i="92"/>
  <c r="OG90" i="92"/>
  <c r="OH89" i="92"/>
  <c r="OG89" i="92"/>
  <c r="OH88" i="92"/>
  <c r="OG88" i="92"/>
  <c r="OD84" i="92"/>
  <c r="OG83" i="92"/>
  <c r="OG84" i="92" s="1"/>
  <c r="OG8" i="92" s="1"/>
  <c r="OF83" i="92"/>
  <c r="OE83" i="92"/>
  <c r="OD83" i="92"/>
  <c r="OF8" i="92" s="1"/>
  <c r="OH82" i="92"/>
  <c r="OG82" i="92"/>
  <c r="OH81" i="92"/>
  <c r="OG81" i="92"/>
  <c r="OH80" i="92"/>
  <c r="OH83" i="92" s="1"/>
  <c r="OH84" i="92" s="1"/>
  <c r="OH8" i="92" s="1"/>
  <c r="OG80" i="92"/>
  <c r="OD75" i="92"/>
  <c r="OF74" i="92"/>
  <c r="OE74" i="92"/>
  <c r="OD74" i="92"/>
  <c r="OH73" i="92"/>
  <c r="OG73" i="92"/>
  <c r="OH72" i="92"/>
  <c r="OH74" i="92" s="1"/>
  <c r="OH75" i="92" s="1"/>
  <c r="OG72" i="92"/>
  <c r="OH71" i="92"/>
  <c r="OG71" i="92"/>
  <c r="OD67" i="92"/>
  <c r="OF66" i="92"/>
  <c r="OE66" i="92"/>
  <c r="OD66" i="92"/>
  <c r="OH65" i="92"/>
  <c r="OG65" i="92"/>
  <c r="OH64" i="92"/>
  <c r="OG64" i="92"/>
  <c r="OH63" i="92"/>
  <c r="OG63" i="92"/>
  <c r="OD59" i="92"/>
  <c r="OF58" i="92"/>
  <c r="OE58" i="92"/>
  <c r="OD58" i="92"/>
  <c r="OH57" i="92"/>
  <c r="OG57" i="92"/>
  <c r="OH56" i="92"/>
  <c r="OG56" i="92"/>
  <c r="OH55" i="92"/>
  <c r="OH58" i="92" s="1"/>
  <c r="OH59" i="92" s="1"/>
  <c r="OG55" i="92"/>
  <c r="OG58" i="92" s="1"/>
  <c r="OG59" i="92" s="1"/>
  <c r="OD51" i="92"/>
  <c r="OF50" i="92"/>
  <c r="OE50" i="92"/>
  <c r="OD50" i="92"/>
  <c r="OH49" i="92"/>
  <c r="OG49" i="92"/>
  <c r="OH48" i="92"/>
  <c r="OG48" i="92"/>
  <c r="OG50" i="92" s="1"/>
  <c r="OH47" i="92"/>
  <c r="OH50" i="92" s="1"/>
  <c r="OH51" i="92" s="1"/>
  <c r="OG47" i="92"/>
  <c r="OD12" i="92"/>
  <c r="OF11" i="92"/>
  <c r="OD11" i="92"/>
  <c r="OD10" i="92"/>
  <c r="OD9" i="92"/>
  <c r="OD8" i="92"/>
  <c r="NT32" i="92"/>
  <c r="NT34" i="92" s="1"/>
  <c r="NT31" i="92"/>
  <c r="NT33" i="92" s="1"/>
  <c r="NR41" i="92"/>
  <c r="NR32" i="92"/>
  <c r="NR31" i="92"/>
  <c r="NR40" i="92" s="1"/>
  <c r="NR42" i="92" s="1"/>
  <c r="ND32" i="92"/>
  <c r="ND41" i="92" s="1"/>
  <c r="ND31" i="92"/>
  <c r="ND40" i="92" s="1"/>
  <c r="MP32" i="92"/>
  <c r="MP41" i="92" s="1"/>
  <c r="MP31" i="92"/>
  <c r="MP40" i="92" s="1"/>
  <c r="KE32" i="92"/>
  <c r="KE41" i="92" s="1"/>
  <c r="KE31" i="92"/>
  <c r="KE40" i="92" s="1"/>
  <c r="JO69" i="92"/>
  <c r="JP65" i="92"/>
  <c r="JP60" i="92"/>
  <c r="JP54" i="92"/>
  <c r="JO47" i="92" s="1"/>
  <c r="JQ50" i="92"/>
  <c r="JQ51" i="92" s="1"/>
  <c r="JP50" i="92"/>
  <c r="JP51" i="92" s="1"/>
  <c r="JS48" i="92"/>
  <c r="JR48" i="92"/>
  <c r="JO48" i="92"/>
  <c r="JC32" i="92"/>
  <c r="JE32" i="92" s="1"/>
  <c r="JE34" i="92" s="1"/>
  <c r="JC31" i="92"/>
  <c r="JC40" i="92" s="1"/>
  <c r="IQ31" i="92"/>
  <c r="IQ33" i="92" s="1"/>
  <c r="IO32" i="92"/>
  <c r="IQ32" i="92" s="1"/>
  <c r="IQ34" i="92" s="1"/>
  <c r="IO31" i="92"/>
  <c r="IO40" i="92" s="1"/>
  <c r="GK32" i="92"/>
  <c r="GK41" i="92" s="1"/>
  <c r="GK31" i="92"/>
  <c r="GK40" i="92" s="1"/>
  <c r="FW32" i="92"/>
  <c r="FW41" i="92" s="1"/>
  <c r="FW31" i="92"/>
  <c r="FI115" i="92"/>
  <c r="FH115" i="92"/>
  <c r="FG115" i="92"/>
  <c r="FI114" i="92"/>
  <c r="FH114" i="92"/>
  <c r="FG114" i="92"/>
  <c r="FK113" i="92"/>
  <c r="FJ113" i="92"/>
  <c r="FK112" i="92"/>
  <c r="FJ112" i="92"/>
  <c r="FK111" i="92"/>
  <c r="FJ111" i="92"/>
  <c r="FI107" i="92"/>
  <c r="FH107" i="92"/>
  <c r="FG107" i="92"/>
  <c r="FI106" i="92"/>
  <c r="FH106" i="92"/>
  <c r="FG106" i="92"/>
  <c r="FK105" i="92"/>
  <c r="FJ105" i="92"/>
  <c r="FK104" i="92"/>
  <c r="FJ104" i="92"/>
  <c r="FK103" i="92"/>
  <c r="FJ103" i="92"/>
  <c r="FI99" i="92"/>
  <c r="FH99" i="92"/>
  <c r="FG99" i="92"/>
  <c r="FI98" i="92"/>
  <c r="FH98" i="92"/>
  <c r="FG98" i="92"/>
  <c r="FK97" i="92"/>
  <c r="FJ97" i="92"/>
  <c r="FK96" i="92"/>
  <c r="FJ96" i="92"/>
  <c r="FK95" i="92"/>
  <c r="FJ95" i="92"/>
  <c r="FI91" i="92"/>
  <c r="FH91" i="92"/>
  <c r="FG91" i="92"/>
  <c r="FI13" i="92" s="1"/>
  <c r="FI90" i="92"/>
  <c r="FH90" i="92"/>
  <c r="FG90" i="92"/>
  <c r="FK89" i="92"/>
  <c r="FJ89" i="92"/>
  <c r="FK88" i="92"/>
  <c r="FJ88" i="92"/>
  <c r="FK87" i="92"/>
  <c r="FJ87" i="92"/>
  <c r="FI83" i="92"/>
  <c r="FH83" i="92"/>
  <c r="FG83" i="92"/>
  <c r="FI82" i="92"/>
  <c r="FH82" i="92"/>
  <c r="FG82" i="92"/>
  <c r="FK81" i="92"/>
  <c r="FJ81" i="92"/>
  <c r="FK80" i="92"/>
  <c r="FJ80" i="92"/>
  <c r="FK79" i="92"/>
  <c r="FJ79" i="92"/>
  <c r="FI75" i="92"/>
  <c r="FH75" i="92"/>
  <c r="FG75" i="92"/>
  <c r="FI74" i="92"/>
  <c r="FH74" i="92"/>
  <c r="FG74" i="92"/>
  <c r="FK73" i="92"/>
  <c r="FJ73" i="92"/>
  <c r="FK72" i="92"/>
  <c r="FJ72" i="92"/>
  <c r="FK71" i="92"/>
  <c r="FJ71" i="92"/>
  <c r="FI67" i="92"/>
  <c r="FH67" i="92"/>
  <c r="FG67" i="92"/>
  <c r="FI66" i="92"/>
  <c r="FH66" i="92"/>
  <c r="FG66" i="92"/>
  <c r="FK65" i="92"/>
  <c r="FJ65" i="92"/>
  <c r="FK64" i="92"/>
  <c r="FJ64" i="92"/>
  <c r="FK63" i="92"/>
  <c r="FJ63" i="92"/>
  <c r="FH59" i="92"/>
  <c r="FG59" i="92"/>
  <c r="FI58" i="92"/>
  <c r="FI59" i="92" s="1"/>
  <c r="FH58" i="92"/>
  <c r="FG58" i="92"/>
  <c r="FK57" i="92"/>
  <c r="FJ57" i="92"/>
  <c r="FK56" i="92"/>
  <c r="FJ56" i="92"/>
  <c r="FK55" i="92"/>
  <c r="FJ55" i="92"/>
  <c r="FH51" i="92"/>
  <c r="FI50" i="92"/>
  <c r="FI51" i="92" s="1"/>
  <c r="FH50" i="92"/>
  <c r="FG50" i="92"/>
  <c r="FG51" i="92" s="1"/>
  <c r="FK49" i="92"/>
  <c r="FJ49" i="92"/>
  <c r="FK48" i="92"/>
  <c r="FJ48" i="92"/>
  <c r="FK47" i="92"/>
  <c r="FJ47" i="92"/>
  <c r="FJ50" i="92" s="1"/>
  <c r="FJ51" i="92" s="1"/>
  <c r="FI16" i="92"/>
  <c r="FI15" i="92"/>
  <c r="FI14" i="92"/>
  <c r="FI12" i="92"/>
  <c r="FI10" i="92"/>
  <c r="EV106" i="92"/>
  <c r="EV107" i="92" s="1"/>
  <c r="EU106" i="92"/>
  <c r="EU107" i="92" s="1"/>
  <c r="ET106" i="92"/>
  <c r="ET107" i="92" s="1"/>
  <c r="ES106" i="92"/>
  <c r="ES107" i="92" s="1"/>
  <c r="EW105" i="92"/>
  <c r="EV105" i="92"/>
  <c r="EW104" i="92"/>
  <c r="EV104" i="92"/>
  <c r="EW103" i="92"/>
  <c r="EV103" i="92"/>
  <c r="EU98" i="92"/>
  <c r="EU99" i="92" s="1"/>
  <c r="ET98" i="92"/>
  <c r="ET99" i="92" s="1"/>
  <c r="ES98" i="92"/>
  <c r="ES99" i="92" s="1"/>
  <c r="EU14" i="92" s="1"/>
  <c r="EW97" i="92"/>
  <c r="EV97" i="92"/>
  <c r="EW96" i="92"/>
  <c r="EV96" i="92"/>
  <c r="EV98" i="92" s="1"/>
  <c r="EV99" i="92" s="1"/>
  <c r="EW95" i="92"/>
  <c r="EV95" i="92"/>
  <c r="EU90" i="92"/>
  <c r="EU91" i="92" s="1"/>
  <c r="ET90" i="92"/>
  <c r="ET91" i="92" s="1"/>
  <c r="ES90" i="92"/>
  <c r="ES91" i="92" s="1"/>
  <c r="EU13" i="92" s="1"/>
  <c r="EW89" i="92"/>
  <c r="EV89" i="92"/>
  <c r="EW88" i="92"/>
  <c r="EV88" i="92"/>
  <c r="EW87" i="92"/>
  <c r="EV87" i="92"/>
  <c r="EV82" i="92"/>
  <c r="EU82" i="92"/>
  <c r="EU83" i="92" s="1"/>
  <c r="ET82" i="92"/>
  <c r="ET83" i="92" s="1"/>
  <c r="ES82" i="92"/>
  <c r="ES83" i="92" s="1"/>
  <c r="EU12" i="92" s="1"/>
  <c r="EW81" i="92"/>
  <c r="EV81" i="92"/>
  <c r="EW80" i="92"/>
  <c r="EV80" i="92"/>
  <c r="EW79" i="92"/>
  <c r="EV79" i="92"/>
  <c r="EU74" i="92"/>
  <c r="EU75" i="92" s="1"/>
  <c r="ET74" i="92"/>
  <c r="ET75" i="92" s="1"/>
  <c r="ES74" i="92"/>
  <c r="ES75" i="92" s="1"/>
  <c r="EU11" i="92" s="1"/>
  <c r="EW73" i="92"/>
  <c r="EV73" i="92"/>
  <c r="EW72" i="92"/>
  <c r="EV72" i="92"/>
  <c r="EW71" i="92"/>
  <c r="EV71" i="92"/>
  <c r="EV74" i="92" s="1"/>
  <c r="EV75" i="92" s="1"/>
  <c r="EU66" i="92"/>
  <c r="EU67" i="92" s="1"/>
  <c r="ET66" i="92"/>
  <c r="ET67" i="92" s="1"/>
  <c r="ES66" i="92"/>
  <c r="ES67" i="92" s="1"/>
  <c r="EU10" i="92" s="1"/>
  <c r="EW65" i="92"/>
  <c r="EV65" i="92"/>
  <c r="EW64" i="92"/>
  <c r="EV64" i="92"/>
  <c r="EV66" i="92" s="1"/>
  <c r="EV67" i="92" s="1"/>
  <c r="EW10" i="92" s="1"/>
  <c r="EW63" i="92"/>
  <c r="EV63" i="92"/>
  <c r="EU58" i="92"/>
  <c r="EU59" i="92" s="1"/>
  <c r="ET58" i="92"/>
  <c r="ET59" i="92" s="1"/>
  <c r="ES58" i="92"/>
  <c r="ES59" i="92" s="1"/>
  <c r="EU9" i="92" s="1"/>
  <c r="EW57" i="92"/>
  <c r="EV57" i="92"/>
  <c r="EW56" i="92"/>
  <c r="EV56" i="92"/>
  <c r="EW55" i="92"/>
  <c r="EV55" i="92"/>
  <c r="EU50" i="92"/>
  <c r="EU51" i="92" s="1"/>
  <c r="ET50" i="92"/>
  <c r="ET51" i="92" s="1"/>
  <c r="ES50" i="92"/>
  <c r="ES51" i="92" s="1"/>
  <c r="EU8" i="92" s="1"/>
  <c r="EW49" i="92"/>
  <c r="EV49" i="92"/>
  <c r="EW48" i="92"/>
  <c r="EV48" i="92"/>
  <c r="EW47" i="92"/>
  <c r="EV47" i="92"/>
  <c r="EG32" i="92"/>
  <c r="EG41" i="92" s="1"/>
  <c r="EG31" i="92"/>
  <c r="EG40" i="92" s="1"/>
  <c r="DE32" i="92"/>
  <c r="DE41" i="92" s="1"/>
  <c r="DE31" i="92"/>
  <c r="DE40" i="92" s="1"/>
  <c r="CQ32" i="92"/>
  <c r="CQ41" i="92" s="1"/>
  <c r="CQ31" i="92"/>
  <c r="CQ40" i="92" s="1"/>
  <c r="CC32" i="92"/>
  <c r="CC41" i="92" s="1"/>
  <c r="CC31" i="92"/>
  <c r="CC40" i="92" s="1"/>
  <c r="BO32" i="92"/>
  <c r="BQ32" i="92" s="1"/>
  <c r="BQ34" i="92" s="1"/>
  <c r="BO31" i="92"/>
  <c r="BA221" i="92"/>
  <c r="AY221" i="92"/>
  <c r="BA19" i="92" s="1"/>
  <c r="BA220" i="92"/>
  <c r="AZ220" i="92"/>
  <c r="AZ221" i="92" s="1"/>
  <c r="AY220" i="92"/>
  <c r="BC219" i="92"/>
  <c r="BB219" i="92"/>
  <c r="BC218" i="92"/>
  <c r="BB218" i="92"/>
  <c r="BB220" i="92" s="1"/>
  <c r="BB221" i="92" s="1"/>
  <c r="BC217" i="92"/>
  <c r="BB217" i="92"/>
  <c r="AY213" i="92"/>
  <c r="BA18" i="92" s="1"/>
  <c r="BA212" i="92"/>
  <c r="BA213" i="92" s="1"/>
  <c r="AZ212" i="92"/>
  <c r="AZ213" i="92" s="1"/>
  <c r="AY212" i="92"/>
  <c r="BC211" i="92"/>
  <c r="BB211" i="92"/>
  <c r="BC210" i="92"/>
  <c r="BB210" i="92"/>
  <c r="BC209" i="92"/>
  <c r="BB209" i="92"/>
  <c r="AY205" i="92"/>
  <c r="BA17" i="92" s="1"/>
  <c r="BA204" i="92"/>
  <c r="BA205" i="92" s="1"/>
  <c r="AZ204" i="92"/>
  <c r="AZ205" i="92" s="1"/>
  <c r="AY204" i="92"/>
  <c r="BC203" i="92"/>
  <c r="BB203" i="92"/>
  <c r="BC202" i="92"/>
  <c r="BB202" i="92"/>
  <c r="BC201" i="92"/>
  <c r="BB201" i="92"/>
  <c r="BA197" i="92"/>
  <c r="AY197" i="92"/>
  <c r="BA10" i="92" s="1"/>
  <c r="BA196" i="92"/>
  <c r="AZ196" i="92"/>
  <c r="AZ197" i="92" s="1"/>
  <c r="AY196" i="92"/>
  <c r="BC195" i="92"/>
  <c r="BB195" i="92"/>
  <c r="BC194" i="92"/>
  <c r="BB194" i="92"/>
  <c r="BB196" i="92" s="1"/>
  <c r="BC193" i="92"/>
  <c r="BB193" i="92"/>
  <c r="BA189" i="92"/>
  <c r="AZ189" i="92"/>
  <c r="AY189" i="92"/>
  <c r="BA188" i="92"/>
  <c r="AZ188" i="92"/>
  <c r="AY188" i="92"/>
  <c r="BC187" i="92"/>
  <c r="BB187" i="92"/>
  <c r="BC186" i="92"/>
  <c r="BB186" i="92"/>
  <c r="BC185" i="92"/>
  <c r="BB185" i="92"/>
  <c r="BA181" i="92"/>
  <c r="AZ181" i="92"/>
  <c r="AY181" i="92"/>
  <c r="BA180" i="92"/>
  <c r="AZ180" i="92"/>
  <c r="AY180" i="92"/>
  <c r="BC179" i="92"/>
  <c r="BB179" i="92"/>
  <c r="BC178" i="92"/>
  <c r="BB178" i="92"/>
  <c r="BC177" i="92"/>
  <c r="BB177" i="92"/>
  <c r="BA173" i="92"/>
  <c r="AZ173" i="92"/>
  <c r="AY173" i="92"/>
  <c r="BA16" i="92" s="1"/>
  <c r="BA172" i="92"/>
  <c r="AZ172" i="92"/>
  <c r="AY172" i="92"/>
  <c r="BC171" i="92"/>
  <c r="BB171" i="92"/>
  <c r="BC170" i="92"/>
  <c r="BB170" i="92"/>
  <c r="BC169" i="92"/>
  <c r="BB169" i="92"/>
  <c r="BA165" i="92"/>
  <c r="AY165" i="92"/>
  <c r="BA15" i="92" s="1"/>
  <c r="BA164" i="92"/>
  <c r="AZ164" i="92"/>
  <c r="AZ165" i="92" s="1"/>
  <c r="AY164" i="92"/>
  <c r="BC163" i="92"/>
  <c r="BB163" i="92"/>
  <c r="BC162" i="92"/>
  <c r="BB162" i="92"/>
  <c r="BC161" i="92"/>
  <c r="BB161" i="92"/>
  <c r="AY157" i="92"/>
  <c r="BA14" i="92" s="1"/>
  <c r="BA156" i="92"/>
  <c r="BA157" i="92" s="1"/>
  <c r="AZ156" i="92"/>
  <c r="AZ157" i="92" s="1"/>
  <c r="AY156" i="92"/>
  <c r="BC155" i="92"/>
  <c r="BB155" i="92"/>
  <c r="BC154" i="92"/>
  <c r="BB154" i="92"/>
  <c r="BC153" i="92"/>
  <c r="BB153" i="92"/>
  <c r="AY149" i="92"/>
  <c r="BA13" i="92" s="1"/>
  <c r="BA148" i="92"/>
  <c r="BA149" i="92" s="1"/>
  <c r="AZ148" i="92"/>
  <c r="AZ149" i="92" s="1"/>
  <c r="AY148" i="92"/>
  <c r="BC147" i="92"/>
  <c r="BB147" i="92"/>
  <c r="BC146" i="92"/>
  <c r="BB146" i="92"/>
  <c r="BC145" i="92"/>
  <c r="BC148" i="92" s="1"/>
  <c r="BB145" i="92"/>
  <c r="AY141" i="92"/>
  <c r="BA12" i="92" s="1"/>
  <c r="BA140" i="92"/>
  <c r="BA141" i="92" s="1"/>
  <c r="AZ140" i="92"/>
  <c r="AZ141" i="92" s="1"/>
  <c r="AY140" i="92"/>
  <c r="BC139" i="92"/>
  <c r="BB139" i="92"/>
  <c r="BC138" i="92"/>
  <c r="BB138" i="92"/>
  <c r="BC137" i="92"/>
  <c r="BB137" i="92"/>
  <c r="AY133" i="92"/>
  <c r="BA11" i="92" s="1"/>
  <c r="BB132" i="92"/>
  <c r="BA132" i="92"/>
  <c r="BA133" i="92" s="1"/>
  <c r="AZ132" i="92"/>
  <c r="AZ133" i="92" s="1"/>
  <c r="AY132" i="92"/>
  <c r="BC131" i="92"/>
  <c r="BB131" i="92"/>
  <c r="BC130" i="92"/>
  <c r="BB130" i="92"/>
  <c r="BC129" i="92"/>
  <c r="BB129" i="92"/>
  <c r="AZ125" i="92"/>
  <c r="AY125" i="92"/>
  <c r="BA9" i="92" s="1"/>
  <c r="BA124" i="92"/>
  <c r="BA125" i="92" s="1"/>
  <c r="AZ124" i="92"/>
  <c r="AY124" i="92"/>
  <c r="BC123" i="92"/>
  <c r="BB123" i="92"/>
  <c r="BC122" i="92"/>
  <c r="BB122" i="92"/>
  <c r="BC121" i="92"/>
  <c r="BB121" i="92"/>
  <c r="AY117" i="92"/>
  <c r="BA8" i="92" s="1"/>
  <c r="BA116" i="92"/>
  <c r="BA117" i="92" s="1"/>
  <c r="AZ116" i="92"/>
  <c r="AZ117" i="92" s="1"/>
  <c r="AY116" i="92"/>
  <c r="BC115" i="92"/>
  <c r="BB115" i="92"/>
  <c r="BC114" i="92"/>
  <c r="BB114" i="92"/>
  <c r="BC113" i="92"/>
  <c r="BB113" i="92"/>
  <c r="BA107" i="92"/>
  <c r="AZ107" i="92"/>
  <c r="AY107" i="92"/>
  <c r="BA106" i="92"/>
  <c r="AZ106" i="92"/>
  <c r="AY106" i="92"/>
  <c r="BC105" i="92"/>
  <c r="BB105" i="92"/>
  <c r="BC104" i="92"/>
  <c r="BB104" i="92"/>
  <c r="BC103" i="92"/>
  <c r="BB103" i="92"/>
  <c r="AY99" i="92"/>
  <c r="BA98" i="92"/>
  <c r="BA99" i="92" s="1"/>
  <c r="AZ98" i="92"/>
  <c r="AZ99" i="92" s="1"/>
  <c r="AY98" i="92"/>
  <c r="BC97" i="92"/>
  <c r="BB97" i="92"/>
  <c r="BC96" i="92"/>
  <c r="BB96" i="92"/>
  <c r="BC95" i="92"/>
  <c r="BB95" i="92"/>
  <c r="AY91" i="92"/>
  <c r="BA90" i="92"/>
  <c r="BA91" i="92" s="1"/>
  <c r="AZ90" i="92"/>
  <c r="AZ91" i="92" s="1"/>
  <c r="AY90" i="92"/>
  <c r="BC89" i="92"/>
  <c r="BB89" i="92"/>
  <c r="BC88" i="92"/>
  <c r="BB88" i="92"/>
  <c r="BC87" i="92"/>
  <c r="BB87" i="92"/>
  <c r="AY83" i="92"/>
  <c r="BA82" i="92"/>
  <c r="BA83" i="92" s="1"/>
  <c r="AZ82" i="92"/>
  <c r="AZ83" i="92" s="1"/>
  <c r="AY82" i="92"/>
  <c r="BC81" i="92"/>
  <c r="BB81" i="92"/>
  <c r="BC80" i="92"/>
  <c r="BB80" i="92"/>
  <c r="BC79" i="92"/>
  <c r="BB79" i="92"/>
  <c r="AY75" i="92"/>
  <c r="BA74" i="92"/>
  <c r="BA75" i="92" s="1"/>
  <c r="AZ74" i="92"/>
  <c r="AZ75" i="92" s="1"/>
  <c r="AY74" i="92"/>
  <c r="BC73" i="92"/>
  <c r="BB73" i="92"/>
  <c r="BC72" i="92"/>
  <c r="BB72" i="92"/>
  <c r="BC71" i="92"/>
  <c r="BC74" i="92" s="1"/>
  <c r="BC75" i="92" s="1"/>
  <c r="BB71" i="92"/>
  <c r="BB74" i="92" s="1"/>
  <c r="BB75" i="92" s="1"/>
  <c r="AY67" i="92"/>
  <c r="BA66" i="92"/>
  <c r="BA67" i="92" s="1"/>
  <c r="AZ66" i="92"/>
  <c r="AZ67" i="92" s="1"/>
  <c r="AY66" i="92"/>
  <c r="BC65" i="92"/>
  <c r="BB65" i="92"/>
  <c r="BC64" i="92"/>
  <c r="BB64" i="92"/>
  <c r="BC63" i="92"/>
  <c r="BB63" i="92"/>
  <c r="AY59" i="92"/>
  <c r="BA58" i="92"/>
  <c r="BA59" i="92" s="1"/>
  <c r="AZ58" i="92"/>
  <c r="AZ59" i="92" s="1"/>
  <c r="AY58" i="92"/>
  <c r="BC57" i="92"/>
  <c r="BB57" i="92"/>
  <c r="BC56" i="92"/>
  <c r="BB56" i="92"/>
  <c r="BC55" i="92"/>
  <c r="BB55" i="92"/>
  <c r="BB58" i="92" s="1"/>
  <c r="AY51" i="92"/>
  <c r="BA50" i="92"/>
  <c r="BA51" i="92" s="1"/>
  <c r="AZ50" i="92"/>
  <c r="AZ51" i="92" s="1"/>
  <c r="AY50" i="92"/>
  <c r="BC49" i="92"/>
  <c r="BB49" i="92"/>
  <c r="BC48" i="92"/>
  <c r="BB48" i="92"/>
  <c r="BC47" i="92"/>
  <c r="BB47" i="92"/>
  <c r="AM32" i="92"/>
  <c r="AM41" i="92" s="1"/>
  <c r="AM31" i="92"/>
  <c r="AM40" i="92" s="1"/>
  <c r="Y32" i="92"/>
  <c r="Y41" i="92" s="1"/>
  <c r="Y31" i="92"/>
  <c r="Y40" i="92" s="1"/>
  <c r="BB66" i="92" l="1"/>
  <c r="EV50" i="92"/>
  <c r="EV51" i="92" s="1"/>
  <c r="JS47" i="92"/>
  <c r="JR47" i="92"/>
  <c r="OG108" i="92"/>
  <c r="BB59" i="92"/>
  <c r="FY31" i="92"/>
  <c r="FY33" i="92" s="1"/>
  <c r="FW40" i="92"/>
  <c r="AEC40" i="92"/>
  <c r="AEC42" i="92" s="1"/>
  <c r="AEE31" i="92"/>
  <c r="AEE33" i="92" s="1"/>
  <c r="OG51" i="92"/>
  <c r="OH66" i="92"/>
  <c r="OH67" i="92" s="1"/>
  <c r="BO40" i="92"/>
  <c r="BQ31" i="92"/>
  <c r="BQ33" i="92" s="1"/>
  <c r="IO41" i="92"/>
  <c r="ACN66" i="92"/>
  <c r="ACN67" i="92" s="1"/>
  <c r="AES73" i="92"/>
  <c r="AER111" i="92"/>
  <c r="AER127" i="92"/>
  <c r="AEO138" i="92"/>
  <c r="AEO139" i="92" s="1"/>
  <c r="AEQ19" i="92" s="1"/>
  <c r="ACO66" i="92"/>
  <c r="ACO67" i="92" s="1"/>
  <c r="AER81" i="92"/>
  <c r="AER88" i="92"/>
  <c r="AEO130" i="92"/>
  <c r="AEO131" i="92" s="1"/>
  <c r="AEQ18" i="92" s="1"/>
  <c r="OG91" i="92"/>
  <c r="OG92" i="92" s="1"/>
  <c r="OH107" i="92"/>
  <c r="OH108" i="92" s="1"/>
  <c r="OH115" i="92"/>
  <c r="OH116" i="92" s="1"/>
  <c r="TD102" i="92"/>
  <c r="TD103" i="92" s="1"/>
  <c r="TQ70" i="92"/>
  <c r="TQ71" i="92" s="1"/>
  <c r="TQ86" i="92"/>
  <c r="TQ87" i="92" s="1"/>
  <c r="YS42" i="92"/>
  <c r="AAK32" i="92"/>
  <c r="AAK34" i="92" s="1"/>
  <c r="ACO74" i="92"/>
  <c r="ACO75" i="92" s="1"/>
  <c r="AER56" i="92"/>
  <c r="AEO74" i="92"/>
  <c r="AEO75" i="92" s="1"/>
  <c r="AEQ11" i="92" s="1"/>
  <c r="AEO98" i="92"/>
  <c r="AEO99" i="92" s="1"/>
  <c r="AEQ14" i="92" s="1"/>
  <c r="AES121" i="92"/>
  <c r="AER136" i="92"/>
  <c r="AEO154" i="92"/>
  <c r="AEO155" i="92" s="1"/>
  <c r="AEQ21" i="92" s="1"/>
  <c r="WQ32" i="92"/>
  <c r="WQ34" i="92" s="1"/>
  <c r="AAK31" i="92"/>
  <c r="AAK33" i="92" s="1"/>
  <c r="ACN50" i="92"/>
  <c r="ACN51" i="92" s="1"/>
  <c r="AES71" i="92"/>
  <c r="AES82" i="92"/>
  <c r="AES83" i="92" s="1"/>
  <c r="AER113" i="92"/>
  <c r="AER129" i="92"/>
  <c r="AES144" i="92"/>
  <c r="AES151" i="92"/>
  <c r="AHQ34" i="92"/>
  <c r="EW82" i="92"/>
  <c r="EW83" i="92" s="1"/>
  <c r="EV83" i="92"/>
  <c r="OG66" i="92"/>
  <c r="OG67" i="92" s="1"/>
  <c r="OG99" i="92"/>
  <c r="OG100" i="92" s="1"/>
  <c r="OG10" i="92" s="1"/>
  <c r="TD78" i="92"/>
  <c r="TD79" i="92" s="1"/>
  <c r="TR94" i="92"/>
  <c r="TR95" i="92" s="1"/>
  <c r="XE32" i="92"/>
  <c r="XE34" i="92" s="1"/>
  <c r="ACO50" i="92"/>
  <c r="ACO51" i="92" s="1"/>
  <c r="AER82" i="92"/>
  <c r="AER83" i="92" s="1"/>
  <c r="AES98" i="92"/>
  <c r="AHX33" i="92"/>
  <c r="LA49" i="92"/>
  <c r="LA50" i="92" s="1"/>
  <c r="LB8" i="92" s="1"/>
  <c r="OH91" i="92"/>
  <c r="OH92" i="92" s="1"/>
  <c r="OG115" i="92"/>
  <c r="OG116" i="92" s="1"/>
  <c r="TQ94" i="92"/>
  <c r="TQ95" i="92" s="1"/>
  <c r="BC212" i="92"/>
  <c r="EW50" i="92"/>
  <c r="EW51" i="92" s="1"/>
  <c r="FJ82" i="92"/>
  <c r="FJ83" i="92" s="1"/>
  <c r="FJ98" i="92"/>
  <c r="FJ99" i="92" s="1"/>
  <c r="FJ114" i="92"/>
  <c r="FJ115" i="92" s="1"/>
  <c r="BB116" i="92"/>
  <c r="BB117" i="92" s="1"/>
  <c r="BB180" i="92"/>
  <c r="BB181" i="92" s="1"/>
  <c r="BB212" i="92"/>
  <c r="BB213" i="92" s="1"/>
  <c r="EV58" i="92"/>
  <c r="EV59" i="92" s="1"/>
  <c r="OG74" i="92"/>
  <c r="OG75" i="92" s="1"/>
  <c r="QX42" i="92"/>
  <c r="TC70" i="92"/>
  <c r="TC71" i="92" s="1"/>
  <c r="TD94" i="92"/>
  <c r="TD95" i="92" s="1"/>
  <c r="TQ78" i="92"/>
  <c r="TQ79" i="92" s="1"/>
  <c r="TQ102" i="92"/>
  <c r="TQ103" i="92" s="1"/>
  <c r="TQ118" i="92"/>
  <c r="TQ119" i="92" s="1"/>
  <c r="TQ14" i="92" s="1"/>
  <c r="TP32" i="92" s="1"/>
  <c r="XS32" i="92"/>
  <c r="XS34" i="92" s="1"/>
  <c r="ACN58" i="92"/>
  <c r="ACN59" i="92" s="1"/>
  <c r="AEE32" i="92"/>
  <c r="AEE34" i="92" s="1"/>
  <c r="AES66" i="92"/>
  <c r="AES67" i="92" s="1"/>
  <c r="AER72" i="92"/>
  <c r="AEO90" i="92"/>
  <c r="AEO91" i="92" s="1"/>
  <c r="AEQ13" i="92" s="1"/>
  <c r="AER95" i="92"/>
  <c r="AER145" i="92"/>
  <c r="AER146" i="92" s="1"/>
  <c r="AER147" i="92" s="1"/>
  <c r="AER152" i="92"/>
  <c r="LB49" i="92"/>
  <c r="LB50" i="92" s="1"/>
  <c r="LA8" i="92" s="1"/>
  <c r="KZ32" i="92" s="1"/>
  <c r="LB32" i="92" s="1"/>
  <c r="LB34" i="92" s="1"/>
  <c r="TD62" i="92"/>
  <c r="TD63" i="92" s="1"/>
  <c r="TC118" i="92"/>
  <c r="TC119" i="92" s="1"/>
  <c r="EV90" i="92"/>
  <c r="EV91" i="92" s="1"/>
  <c r="FJ66" i="92"/>
  <c r="FJ67" i="92" s="1"/>
  <c r="BB82" i="92"/>
  <c r="BB83" i="92" s="1"/>
  <c r="BB140" i="92"/>
  <c r="BB141" i="92" s="1"/>
  <c r="JQ54" i="92"/>
  <c r="AES122" i="92"/>
  <c r="AEO146" i="92"/>
  <c r="AEO147" i="92" s="1"/>
  <c r="AEQ20" i="92" s="1"/>
  <c r="LA57" i="92"/>
  <c r="LA58" i="92" s="1"/>
  <c r="KZ31" i="92"/>
  <c r="LB31" i="92" s="1"/>
  <c r="AHP42" i="92"/>
  <c r="AHK31" i="92"/>
  <c r="AHK33" i="92" s="1"/>
  <c r="AHK32" i="92"/>
  <c r="AHK34" i="92" s="1"/>
  <c r="AHI42" i="92"/>
  <c r="AFU31" i="92"/>
  <c r="AFU33" i="92" s="1"/>
  <c r="AFU32" i="92"/>
  <c r="AFU34" i="92" s="1"/>
  <c r="AFS42" i="92"/>
  <c r="AFG31" i="92"/>
  <c r="AFG33" i="92" s="1"/>
  <c r="AFG32" i="92"/>
  <c r="AFG34" i="92" s="1"/>
  <c r="AFE42" i="92"/>
  <c r="AES74" i="92"/>
  <c r="AES75" i="92" s="1"/>
  <c r="AES154" i="92"/>
  <c r="AES155" i="92" s="1"/>
  <c r="AES21" i="92" s="1"/>
  <c r="AES90" i="92"/>
  <c r="AES91" i="92" s="1"/>
  <c r="AES106" i="92"/>
  <c r="AES107" i="92" s="1"/>
  <c r="AES130" i="92"/>
  <c r="AES58" i="92"/>
  <c r="AES138" i="92"/>
  <c r="AES146" i="92"/>
  <c r="AES147" i="92" s="1"/>
  <c r="AER64" i="92"/>
  <c r="AER66" i="92" s="1"/>
  <c r="AER67" i="92" s="1"/>
  <c r="AER71" i="92"/>
  <c r="AER74" i="92" s="1"/>
  <c r="AER75" i="92" s="1"/>
  <c r="AER128" i="92"/>
  <c r="AER130" i="92" s="1"/>
  <c r="AER131" i="92" s="1"/>
  <c r="AER135" i="92"/>
  <c r="AER138" i="92" s="1"/>
  <c r="AER139" i="92" s="1"/>
  <c r="AER48" i="92"/>
  <c r="AER50" i="92" s="1"/>
  <c r="AER51" i="92" s="1"/>
  <c r="AER55" i="92"/>
  <c r="AEO58" i="92"/>
  <c r="AEO59" i="92" s="1"/>
  <c r="AEQ9" i="92" s="1"/>
  <c r="AER105" i="92"/>
  <c r="AER112" i="92"/>
  <c r="AER114" i="92" s="1"/>
  <c r="AER115" i="92" s="1"/>
  <c r="AER119" i="92"/>
  <c r="AER122" i="92" s="1"/>
  <c r="AEO122" i="92"/>
  <c r="AEO123" i="92" s="1"/>
  <c r="AEQ17" i="92" s="1"/>
  <c r="AES48" i="92"/>
  <c r="AES50" i="92" s="1"/>
  <c r="AES51" i="92" s="1"/>
  <c r="AES112" i="92"/>
  <c r="AES114" i="92" s="1"/>
  <c r="AES115" i="92" s="1"/>
  <c r="AER89" i="92"/>
  <c r="AER96" i="92"/>
  <c r="AER98" i="92" s="1"/>
  <c r="AER103" i="92"/>
  <c r="AEO106" i="92"/>
  <c r="AEO107" i="92" s="1"/>
  <c r="AEQ15" i="92" s="1"/>
  <c r="AER153" i="92"/>
  <c r="AER87" i="92"/>
  <c r="AER90" i="92" s="1"/>
  <c r="AER91" i="92" s="1"/>
  <c r="AER151" i="92"/>
  <c r="AER154" i="92" s="1"/>
  <c r="AER155" i="92" s="1"/>
  <c r="AER21" i="92" s="1"/>
  <c r="ADC31" i="92"/>
  <c r="ADC33" i="92" s="1"/>
  <c r="ADC32" i="92"/>
  <c r="ADC34" i="92" s="1"/>
  <c r="ADA42" i="92"/>
  <c r="ACM32" i="92"/>
  <c r="ACM31" i="92"/>
  <c r="ACA31" i="92"/>
  <c r="ACA33" i="92" s="1"/>
  <c r="ACA32" i="92"/>
  <c r="ACA34" i="92" s="1"/>
  <c r="ABY42" i="92"/>
  <c r="ABM31" i="92"/>
  <c r="ABM33" i="92" s="1"/>
  <c r="ABM32" i="92"/>
  <c r="ABM34" i="92" s="1"/>
  <c r="ABK42" i="92"/>
  <c r="AAW40" i="92"/>
  <c r="AAW42" i="92" s="1"/>
  <c r="AAY32" i="92"/>
  <c r="AAY34" i="92" s="1"/>
  <c r="AAI42" i="92"/>
  <c r="ZI31" i="92"/>
  <c r="ZI33" i="92" s="1"/>
  <c r="ZI32" i="92"/>
  <c r="ZI34" i="92" s="1"/>
  <c r="ZG42" i="92"/>
  <c r="YG31" i="92"/>
  <c r="YG33" i="92" s="1"/>
  <c r="YE42" i="92"/>
  <c r="XS31" i="92"/>
  <c r="XS33" i="92" s="1"/>
  <c r="XQ42" i="92"/>
  <c r="XE31" i="92"/>
  <c r="XE33" i="92" s="1"/>
  <c r="XC42" i="92"/>
  <c r="WQ31" i="92"/>
  <c r="WQ33" i="92" s="1"/>
  <c r="WO42" i="92"/>
  <c r="VO31" i="92"/>
  <c r="VO33" i="92" s="1"/>
  <c r="VO32" i="92"/>
  <c r="VO34" i="92" s="1"/>
  <c r="VM42" i="92"/>
  <c r="VA31" i="92"/>
  <c r="VA33" i="92" s="1"/>
  <c r="VA32" i="92"/>
  <c r="VA34" i="92" s="1"/>
  <c r="UY42" i="92"/>
  <c r="UF31" i="92"/>
  <c r="UF33" i="92" s="1"/>
  <c r="UD41" i="92"/>
  <c r="UD42" i="92" s="1"/>
  <c r="TP31" i="92"/>
  <c r="TB32" i="92"/>
  <c r="TB31" i="92"/>
  <c r="SP31" i="92"/>
  <c r="SP33" i="92" s="1"/>
  <c r="SP32" i="92"/>
  <c r="SP34" i="92" s="1"/>
  <c r="SN42" i="92"/>
  <c r="SB31" i="92"/>
  <c r="SB33" i="92" s="1"/>
  <c r="SB32" i="92"/>
  <c r="SB34" i="92" s="1"/>
  <c r="RZ42" i="92"/>
  <c r="RN32" i="92"/>
  <c r="RN34" i="92" s="1"/>
  <c r="RN31" i="92"/>
  <c r="RN33" i="92" s="1"/>
  <c r="RL42" i="92"/>
  <c r="PV40" i="92"/>
  <c r="PV42" i="92" s="1"/>
  <c r="PX32" i="92"/>
  <c r="PX34" i="92" s="1"/>
  <c r="PJ31" i="92"/>
  <c r="PJ33" i="92" s="1"/>
  <c r="PJ32" i="92"/>
  <c r="PJ34" i="92" s="1"/>
  <c r="PH42" i="92"/>
  <c r="OT41" i="92"/>
  <c r="OT42" i="92" s="1"/>
  <c r="OV31" i="92"/>
  <c r="OV33" i="92" s="1"/>
  <c r="OF32" i="92"/>
  <c r="OF31" i="92"/>
  <c r="ND42" i="92"/>
  <c r="NF31" i="92"/>
  <c r="NF33" i="92" s="1"/>
  <c r="NF32" i="92"/>
  <c r="NF34" i="92" s="1"/>
  <c r="MP42" i="92"/>
  <c r="BB98" i="92"/>
  <c r="BB99" i="92" s="1"/>
  <c r="BB156" i="92"/>
  <c r="BB157" i="92" s="1"/>
  <c r="BB204" i="92"/>
  <c r="BB205" i="92" s="1"/>
  <c r="FK66" i="92"/>
  <c r="FK67" i="92" s="1"/>
  <c r="FK82" i="92"/>
  <c r="FK83" i="92" s="1"/>
  <c r="FJ12" i="92" s="1"/>
  <c r="FK98" i="92"/>
  <c r="FK99" i="92" s="1"/>
  <c r="FK114" i="92"/>
  <c r="FK115" i="92" s="1"/>
  <c r="FY32" i="92"/>
  <c r="FY34" i="92" s="1"/>
  <c r="JC41" i="92"/>
  <c r="JC42" i="92" s="1"/>
  <c r="JO49" i="92"/>
  <c r="JR49" i="92" s="1"/>
  <c r="JR50" i="92" s="1"/>
  <c r="BB124" i="92"/>
  <c r="BB125" i="92" s="1"/>
  <c r="BC140" i="92"/>
  <c r="BC141" i="92" s="1"/>
  <c r="BB148" i="92"/>
  <c r="BB149" i="92" s="1"/>
  <c r="DE42" i="92"/>
  <c r="EW58" i="92"/>
  <c r="EW59" i="92" s="1"/>
  <c r="EW90" i="92"/>
  <c r="EW91" i="92" s="1"/>
  <c r="MR31" i="92"/>
  <c r="MR33" i="92" s="1"/>
  <c r="BB106" i="92"/>
  <c r="BB107" i="92" s="1"/>
  <c r="EI32" i="92"/>
  <c r="EI34" i="92" s="1"/>
  <c r="MR32" i="92"/>
  <c r="MR34" i="92" s="1"/>
  <c r="BC66" i="92"/>
  <c r="BC67" i="92" s="1"/>
  <c r="BC82" i="92"/>
  <c r="BC83" i="92" s="1"/>
  <c r="BC196" i="92"/>
  <c r="EW66" i="92"/>
  <c r="EW67" i="92" s="1"/>
  <c r="EV10" i="92" s="1"/>
  <c r="EW98" i="92"/>
  <c r="EW99" i="92" s="1"/>
  <c r="EV14" i="92" s="1"/>
  <c r="FK50" i="92"/>
  <c r="FK51" i="92" s="1"/>
  <c r="FJ74" i="92"/>
  <c r="FJ75" i="92" s="1"/>
  <c r="FJ90" i="92"/>
  <c r="FJ91" i="92" s="1"/>
  <c r="FJ106" i="92"/>
  <c r="FJ107" i="92" s="1"/>
  <c r="BB50" i="92"/>
  <c r="BB51" i="92" s="1"/>
  <c r="EG42" i="92"/>
  <c r="FJ58" i="92"/>
  <c r="FJ59" i="92" s="1"/>
  <c r="FK74" i="92"/>
  <c r="FK75" i="92" s="1"/>
  <c r="FK90" i="92"/>
  <c r="FK91" i="92" s="1"/>
  <c r="FK106" i="92"/>
  <c r="FK107" i="92" s="1"/>
  <c r="BB90" i="92"/>
  <c r="BB91" i="92" s="1"/>
  <c r="BC132" i="92"/>
  <c r="BC133" i="92" s="1"/>
  <c r="BB164" i="92"/>
  <c r="BB165" i="92" s="1"/>
  <c r="EW74" i="92"/>
  <c r="EW75" i="92" s="1"/>
  <c r="EW106" i="92"/>
  <c r="EW107" i="92" s="1"/>
  <c r="FK58" i="92"/>
  <c r="FK59" i="92" s="1"/>
  <c r="JE31" i="92"/>
  <c r="JE33" i="92" s="1"/>
  <c r="BC149" i="92"/>
  <c r="BB172" i="92"/>
  <c r="BB173" i="92" s="1"/>
  <c r="BB188" i="92"/>
  <c r="BB189" i="92" s="1"/>
  <c r="CS32" i="92"/>
  <c r="CS34" i="92" s="1"/>
  <c r="KG31" i="92"/>
  <c r="KG33" i="92" s="1"/>
  <c r="KG32" i="92"/>
  <c r="KG34" i="92" s="1"/>
  <c r="KE42" i="92"/>
  <c r="JS49" i="92"/>
  <c r="JS50" i="92" s="1"/>
  <c r="JO50" i="92"/>
  <c r="JO51" i="92" s="1"/>
  <c r="JQ8" i="92" s="1"/>
  <c r="IO42" i="92"/>
  <c r="GM31" i="92"/>
  <c r="GM33" i="92" s="1"/>
  <c r="GM32" i="92"/>
  <c r="GM34" i="92" s="1"/>
  <c r="GK42" i="92"/>
  <c r="FW42" i="92"/>
  <c r="FI31" i="92"/>
  <c r="FI32" i="92"/>
  <c r="EU32" i="92"/>
  <c r="EU31" i="92"/>
  <c r="EI31" i="92"/>
  <c r="EI33" i="92" s="1"/>
  <c r="DG31" i="92"/>
  <c r="DG33" i="92" s="1"/>
  <c r="DG32" i="92"/>
  <c r="DG34" i="92" s="1"/>
  <c r="CS31" i="92"/>
  <c r="CS33" i="92" s="1"/>
  <c r="CQ42" i="92"/>
  <c r="CE31" i="92"/>
  <c r="CE33" i="92" s="1"/>
  <c r="CE32" i="92"/>
  <c r="CE34" i="92" s="1"/>
  <c r="CC42" i="92"/>
  <c r="BO41" i="92"/>
  <c r="BC98" i="92"/>
  <c r="BC99" i="92" s="1"/>
  <c r="BC164" i="92"/>
  <c r="BC165" i="92" s="1"/>
  <c r="BC204" i="92"/>
  <c r="BC205" i="92" s="1"/>
  <c r="BC220" i="92"/>
  <c r="BC221" i="92" s="1"/>
  <c r="BC50" i="92"/>
  <c r="BC51" i="92" s="1"/>
  <c r="BC116" i="92"/>
  <c r="BC117" i="92" s="1"/>
  <c r="BB8" i="92" s="1"/>
  <c r="BA32" i="92" s="1"/>
  <c r="BC32" i="92" s="1"/>
  <c r="BC34" i="92" s="1"/>
  <c r="BC180" i="92"/>
  <c r="BC181" i="92" s="1"/>
  <c r="BC90" i="92"/>
  <c r="BC91" i="92" s="1"/>
  <c r="BC156" i="92"/>
  <c r="BC157" i="92" s="1"/>
  <c r="BB67" i="92"/>
  <c r="BB133" i="92"/>
  <c r="BC197" i="92"/>
  <c r="BB197" i="92"/>
  <c r="BC213" i="92"/>
  <c r="BC106" i="92"/>
  <c r="BC107" i="92" s="1"/>
  <c r="BC172" i="92"/>
  <c r="BC173" i="92" s="1"/>
  <c r="AO31" i="92"/>
  <c r="AO33" i="92" s="1"/>
  <c r="AO32" i="92"/>
  <c r="AO34" i="92" s="1"/>
  <c r="BC58" i="92"/>
  <c r="BC59" i="92" s="1"/>
  <c r="BC124" i="92"/>
  <c r="BC125" i="92" s="1"/>
  <c r="BC188" i="92"/>
  <c r="BC189" i="92" s="1"/>
  <c r="BA31" i="92"/>
  <c r="BC31" i="92" s="1"/>
  <c r="BC33" i="92" s="1"/>
  <c r="AM42" i="92"/>
  <c r="AA31" i="92"/>
  <c r="AA33" i="92" s="1"/>
  <c r="AA32" i="92"/>
  <c r="AA34" i="92" s="1"/>
  <c r="Y42" i="92"/>
  <c r="J41" i="92"/>
  <c r="J40" i="92"/>
  <c r="K32" i="92"/>
  <c r="M32" i="92" s="1"/>
  <c r="M34" i="92" s="1"/>
  <c r="K31" i="92"/>
  <c r="M31" i="92" s="1"/>
  <c r="M33" i="92" s="1"/>
  <c r="AES139" i="92" l="1"/>
  <c r="AER58" i="92"/>
  <c r="AER59" i="92" s="1"/>
  <c r="AEQ32" i="92" s="1"/>
  <c r="AER99" i="92"/>
  <c r="BO42" i="92"/>
  <c r="AES131" i="92"/>
  <c r="AES99" i="92"/>
  <c r="LB33" i="92"/>
  <c r="KZ40" i="92"/>
  <c r="KZ41" i="92"/>
  <c r="TB40" i="92"/>
  <c r="TB42" i="92" s="1"/>
  <c r="TD31" i="92"/>
  <c r="TD33" i="92" s="1"/>
  <c r="TB41" i="92"/>
  <c r="TD32" i="92"/>
  <c r="TD34" i="92" s="1"/>
  <c r="AES59" i="92"/>
  <c r="AEQ31" i="92" s="1"/>
  <c r="AER123" i="92"/>
  <c r="AER106" i="92"/>
  <c r="AER107" i="92" s="1"/>
  <c r="AES123" i="92"/>
  <c r="ACM40" i="92"/>
  <c r="ACO31" i="92"/>
  <c r="ACO33" i="92" s="1"/>
  <c r="ACM41" i="92"/>
  <c r="ACM42" i="92" s="1"/>
  <c r="ACO32" i="92"/>
  <c r="ACO34" i="92" s="1"/>
  <c r="TP40" i="92"/>
  <c r="TR31" i="92"/>
  <c r="TR33" i="92" s="1"/>
  <c r="TP41" i="92"/>
  <c r="TR32" i="92"/>
  <c r="TR34" i="92" s="1"/>
  <c r="OF40" i="92"/>
  <c r="OH31" i="92"/>
  <c r="OH33" i="92" s="1"/>
  <c r="OF41" i="92"/>
  <c r="OH32" i="92"/>
  <c r="OH34" i="92" s="1"/>
  <c r="JS51" i="92"/>
  <c r="JR8" i="92" s="1"/>
  <c r="JQ32" i="92"/>
  <c r="JR51" i="92"/>
  <c r="JQ31" i="92" s="1"/>
  <c r="FI40" i="92"/>
  <c r="FK31" i="92"/>
  <c r="FK33" i="92" s="1"/>
  <c r="FI41" i="92"/>
  <c r="FK32" i="92"/>
  <c r="FK34" i="92" s="1"/>
  <c r="EU40" i="92"/>
  <c r="EW31" i="92"/>
  <c r="EW33" i="92" s="1"/>
  <c r="EU41" i="92"/>
  <c r="EW32" i="92"/>
  <c r="EW34" i="92" s="1"/>
  <c r="BA40" i="92"/>
  <c r="BA41" i="92"/>
  <c r="K40" i="92"/>
  <c r="K41" i="92"/>
  <c r="UP51" i="92"/>
  <c r="UR50" i="92"/>
  <c r="UQ50" i="92"/>
  <c r="UP50" i="92"/>
  <c r="UT49" i="92"/>
  <c r="US49" i="92"/>
  <c r="UT48" i="92"/>
  <c r="US48" i="92"/>
  <c r="UT47" i="92"/>
  <c r="US47" i="92"/>
  <c r="KZ42" i="92" l="1"/>
  <c r="AEQ40" i="92"/>
  <c r="AES31" i="92"/>
  <c r="AES33" i="92" s="1"/>
  <c r="AEQ41" i="92"/>
  <c r="AES32" i="92"/>
  <c r="AES34" i="92" s="1"/>
  <c r="TP42" i="92"/>
  <c r="OF42" i="92"/>
  <c r="FI42" i="92"/>
  <c r="JQ41" i="92"/>
  <c r="JS32" i="92"/>
  <c r="JS34" i="92" s="1"/>
  <c r="JQ40" i="92"/>
  <c r="JS31" i="92"/>
  <c r="JS33" i="92" s="1"/>
  <c r="EU42" i="92"/>
  <c r="BA42" i="92"/>
  <c r="K42" i="92"/>
  <c r="US50" i="92"/>
  <c r="US51" i="92" s="1"/>
  <c r="US8" i="92" s="1"/>
  <c r="UR32" i="92" s="1"/>
  <c r="UT50" i="92"/>
  <c r="UT51" i="92" s="1"/>
  <c r="UT8" i="92" s="1"/>
  <c r="UR31" i="92" s="1"/>
  <c r="MB51" i="92"/>
  <c r="MA51" i="92"/>
  <c r="LZ51" i="92"/>
  <c r="MB8" i="92" s="1"/>
  <c r="MB50" i="92"/>
  <c r="MA50" i="92"/>
  <c r="LZ50" i="92"/>
  <c r="MD49" i="92"/>
  <c r="MC49" i="92"/>
  <c r="MD48" i="92"/>
  <c r="MC48" i="92"/>
  <c r="MD47" i="92"/>
  <c r="MC47" i="92"/>
  <c r="UR40" i="92" l="1"/>
  <c r="US31" i="92"/>
  <c r="UR41" i="92"/>
  <c r="US32" i="92"/>
  <c r="JQ42" i="92"/>
  <c r="AEQ42" i="92"/>
  <c r="MB32" i="92"/>
  <c r="MC32" i="92" s="1"/>
  <c r="MC34" i="92" s="1"/>
  <c r="MC50" i="92"/>
  <c r="MC51" i="92" s="1"/>
  <c r="MD8" i="92" s="1"/>
  <c r="MB31" i="92" s="1"/>
  <c r="MC31" i="92" s="1"/>
  <c r="MC33" i="92" s="1"/>
  <c r="MD50" i="92"/>
  <c r="MD51" i="92" s="1"/>
  <c r="MC8" i="92" s="1"/>
  <c r="HN8" i="92"/>
  <c r="HM51" i="92"/>
  <c r="HL51" i="92"/>
  <c r="HK51" i="92"/>
  <c r="HM8" i="92" s="1"/>
  <c r="HM50" i="92"/>
  <c r="HL50" i="92"/>
  <c r="HK50" i="92"/>
  <c r="HO49" i="92"/>
  <c r="HN49" i="92"/>
  <c r="HO48" i="92"/>
  <c r="HN48" i="92"/>
  <c r="HO47" i="92"/>
  <c r="HN47" i="92"/>
  <c r="DS90" i="92"/>
  <c r="DS91" i="92" s="1"/>
  <c r="DR90" i="92"/>
  <c r="DR91" i="92" s="1"/>
  <c r="DQ90" i="92"/>
  <c r="DQ91" i="92" s="1"/>
  <c r="DS13" i="92" s="1"/>
  <c r="DU89" i="92"/>
  <c r="DT89" i="92"/>
  <c r="DU88" i="92"/>
  <c r="DT88" i="92"/>
  <c r="DU87" i="92"/>
  <c r="DT87" i="92"/>
  <c r="DS82" i="92"/>
  <c r="DS83" i="92" s="1"/>
  <c r="DR82" i="92"/>
  <c r="DR83" i="92" s="1"/>
  <c r="DQ82" i="92"/>
  <c r="DQ83" i="92" s="1"/>
  <c r="DS12" i="92" s="1"/>
  <c r="DU81" i="92"/>
  <c r="DT81" i="92"/>
  <c r="DU80" i="92"/>
  <c r="DT80" i="92"/>
  <c r="DU79" i="92"/>
  <c r="DT79" i="92"/>
  <c r="DR75" i="92"/>
  <c r="DQ75" i="92"/>
  <c r="DS11" i="92" s="1"/>
  <c r="DS74" i="92"/>
  <c r="DS75" i="92" s="1"/>
  <c r="DR74" i="92"/>
  <c r="DQ74" i="92"/>
  <c r="DU73" i="92"/>
  <c r="DT73" i="92"/>
  <c r="DU72" i="92"/>
  <c r="DT72" i="92"/>
  <c r="DU71" i="92"/>
  <c r="DT71" i="92"/>
  <c r="DS66" i="92"/>
  <c r="DS67" i="92" s="1"/>
  <c r="DR66" i="92"/>
  <c r="DR67" i="92" s="1"/>
  <c r="DQ66" i="92"/>
  <c r="DQ67" i="92" s="1"/>
  <c r="DS10" i="92" s="1"/>
  <c r="DU65" i="92"/>
  <c r="DT65" i="92"/>
  <c r="DU64" i="92"/>
  <c r="DT64" i="92"/>
  <c r="DU63" i="92"/>
  <c r="DT63" i="92"/>
  <c r="DS58" i="92"/>
  <c r="DS59" i="92" s="1"/>
  <c r="DR58" i="92"/>
  <c r="DR59" i="92" s="1"/>
  <c r="DQ58" i="92"/>
  <c r="DQ59" i="92" s="1"/>
  <c r="DS9" i="92" s="1"/>
  <c r="DU57" i="92"/>
  <c r="DT57" i="92"/>
  <c r="DU56" i="92"/>
  <c r="DU58" i="92" s="1"/>
  <c r="DT56" i="92"/>
  <c r="DU55" i="92"/>
  <c r="DT55" i="92"/>
  <c r="DR51" i="92"/>
  <c r="DS50" i="92"/>
  <c r="DS51" i="92" s="1"/>
  <c r="DR50" i="92"/>
  <c r="DQ50" i="92"/>
  <c r="DQ51" i="92" s="1"/>
  <c r="DS8" i="92" s="1"/>
  <c r="DU49" i="92"/>
  <c r="DT49" i="92"/>
  <c r="DU48" i="92"/>
  <c r="DT48" i="92"/>
  <c r="DU47" i="92"/>
  <c r="DT47" i="92"/>
  <c r="AGG32" i="92"/>
  <c r="AGI32" i="92" s="1"/>
  <c r="AGI34" i="92" s="1"/>
  <c r="AGG31" i="92"/>
  <c r="ADO121" i="92"/>
  <c r="ADO122" i="92" s="1"/>
  <c r="ADN121" i="92"/>
  <c r="ADN122" i="92" s="1"/>
  <c r="ADM121" i="92"/>
  <c r="ADM122" i="92" s="1"/>
  <c r="ADO17" i="92" s="1"/>
  <c r="ADQ120" i="92"/>
  <c r="ADP120" i="92"/>
  <c r="ADP121" i="92" s="1"/>
  <c r="ADQ119" i="92"/>
  <c r="ADP119" i="92"/>
  <c r="ADO114" i="92"/>
  <c r="ADO115" i="92" s="1"/>
  <c r="ADN114" i="92"/>
  <c r="ADN115" i="92" s="1"/>
  <c r="ADM114" i="92"/>
  <c r="ADM115" i="92" s="1"/>
  <c r="ADO16" i="92" s="1"/>
  <c r="ADQ113" i="92"/>
  <c r="ADP113" i="92"/>
  <c r="ADQ112" i="92"/>
  <c r="ADP112" i="92"/>
  <c r="ADQ111" i="92"/>
  <c r="ADP111" i="92"/>
  <c r="ADO106" i="92"/>
  <c r="ADO107" i="92" s="1"/>
  <c r="ADN106" i="92"/>
  <c r="ADN107" i="92" s="1"/>
  <c r="ADM106" i="92"/>
  <c r="ADM107" i="92" s="1"/>
  <c r="ADO15" i="92" s="1"/>
  <c r="ADQ105" i="92"/>
  <c r="ADP105" i="92"/>
  <c r="ADQ104" i="92"/>
  <c r="ADP104" i="92"/>
  <c r="ADQ103" i="92"/>
  <c r="ADP103" i="92"/>
  <c r="ADO98" i="92"/>
  <c r="ADO99" i="92" s="1"/>
  <c r="ADN98" i="92"/>
  <c r="ADN99" i="92" s="1"/>
  <c r="ADM98" i="92"/>
  <c r="ADM99" i="92" s="1"/>
  <c r="ADO14" i="92" s="1"/>
  <c r="ADQ97" i="92"/>
  <c r="ADP97" i="92"/>
  <c r="ADQ96" i="92"/>
  <c r="ADP96" i="92"/>
  <c r="ADP98" i="92" s="1"/>
  <c r="ADQ95" i="92"/>
  <c r="ADP95" i="92"/>
  <c r="ADO90" i="92"/>
  <c r="ADO91" i="92" s="1"/>
  <c r="ADN90" i="92"/>
  <c r="ADN91" i="92" s="1"/>
  <c r="ADM90" i="92"/>
  <c r="ADM91" i="92" s="1"/>
  <c r="ADO13" i="92" s="1"/>
  <c r="ADQ89" i="92"/>
  <c r="ADP89" i="92"/>
  <c r="ADQ88" i="92"/>
  <c r="ADQ90" i="92" s="1"/>
  <c r="ADP88" i="92"/>
  <c r="ADQ87" i="92"/>
  <c r="ADP87" i="92"/>
  <c r="ADO82" i="92"/>
  <c r="ADO83" i="92" s="1"/>
  <c r="ADN82" i="92"/>
  <c r="ADN83" i="92" s="1"/>
  <c r="ADM82" i="92"/>
  <c r="ADM83" i="92" s="1"/>
  <c r="ADO12" i="92" s="1"/>
  <c r="ADQ81" i="92"/>
  <c r="ADP81" i="92"/>
  <c r="ADQ80" i="92"/>
  <c r="ADP80" i="92"/>
  <c r="ADQ79" i="92"/>
  <c r="ADP79" i="92"/>
  <c r="ADO74" i="92"/>
  <c r="ADO75" i="92" s="1"/>
  <c r="ADN74" i="92"/>
  <c r="ADN75" i="92" s="1"/>
  <c r="ADM74" i="92"/>
  <c r="ADM75" i="92" s="1"/>
  <c r="ADO11" i="92" s="1"/>
  <c r="ADQ73" i="92"/>
  <c r="ADP73" i="92"/>
  <c r="ADQ72" i="92"/>
  <c r="ADP72" i="92"/>
  <c r="ADQ71" i="92"/>
  <c r="ADP71" i="92"/>
  <c r="ADO66" i="92"/>
  <c r="ADO67" i="92" s="1"/>
  <c r="ADN66" i="92"/>
  <c r="ADN67" i="92" s="1"/>
  <c r="ADM66" i="92"/>
  <c r="ADM67" i="92" s="1"/>
  <c r="ADO10" i="92" s="1"/>
  <c r="ADQ65" i="92"/>
  <c r="ADP65" i="92"/>
  <c r="ADQ64" i="92"/>
  <c r="ADP64" i="92"/>
  <c r="ADP66" i="92" s="1"/>
  <c r="ADP67" i="92" s="1"/>
  <c r="ADQ63" i="92"/>
  <c r="ADP63" i="92"/>
  <c r="ADO58" i="92"/>
  <c r="ADO59" i="92" s="1"/>
  <c r="ADN58" i="92"/>
  <c r="ADN59" i="92" s="1"/>
  <c r="ADM58" i="92"/>
  <c r="ADM59" i="92" s="1"/>
  <c r="ADO9" i="92" s="1"/>
  <c r="ADQ57" i="92"/>
  <c r="ADP57" i="92"/>
  <c r="ADQ56" i="92"/>
  <c r="ADQ58" i="92" s="1"/>
  <c r="ADP56" i="92"/>
  <c r="ADQ55" i="92"/>
  <c r="ADP55" i="92"/>
  <c r="ADO50" i="92"/>
  <c r="ADO51" i="92" s="1"/>
  <c r="ADN50" i="92"/>
  <c r="ADN51" i="92" s="1"/>
  <c r="ADM50" i="92"/>
  <c r="ADM51" i="92" s="1"/>
  <c r="ADO8" i="92" s="1"/>
  <c r="ADQ49" i="92"/>
  <c r="ADP49" i="92"/>
  <c r="ADQ48" i="92"/>
  <c r="ADP48" i="92"/>
  <c r="ADQ47" i="92"/>
  <c r="ADP47" i="92"/>
  <c r="ZU58" i="92"/>
  <c r="ZU59" i="92" s="1"/>
  <c r="ZT58" i="92"/>
  <c r="ZT59" i="92" s="1"/>
  <c r="ZS58" i="92"/>
  <c r="ZW57" i="92"/>
  <c r="ZV57" i="92"/>
  <c r="ZW56" i="92"/>
  <c r="ZV56" i="92"/>
  <c r="ZW55" i="92"/>
  <c r="ZV55" i="92"/>
  <c r="ZU50" i="92"/>
  <c r="ZU51" i="92" s="1"/>
  <c r="ZT50" i="92"/>
  <c r="ZT51" i="92" s="1"/>
  <c r="ZS50" i="92"/>
  <c r="ZW49" i="92"/>
  <c r="ZV49" i="92"/>
  <c r="ZW48" i="92"/>
  <c r="ZV48" i="92"/>
  <c r="ZW47" i="92"/>
  <c r="ZV47" i="92"/>
  <c r="WA50" i="92"/>
  <c r="WA51" i="92" s="1"/>
  <c r="VZ50" i="92"/>
  <c r="VZ51" i="92" s="1"/>
  <c r="VY50" i="92"/>
  <c r="VY51" i="92" s="1"/>
  <c r="WA8" i="92" s="1"/>
  <c r="WC49" i="92"/>
  <c r="WB49" i="92"/>
  <c r="WC48" i="92"/>
  <c r="WB48" i="92"/>
  <c r="WC47" i="92"/>
  <c r="WB47" i="92"/>
  <c r="LU51" i="92"/>
  <c r="LT51" i="92"/>
  <c r="LS51" i="92"/>
  <c r="LU50" i="92"/>
  <c r="LT50" i="92"/>
  <c r="LS50" i="92"/>
  <c r="LW49" i="92"/>
  <c r="LV49" i="92"/>
  <c r="LW48" i="92"/>
  <c r="LV48" i="92"/>
  <c r="LW47" i="92"/>
  <c r="LV47" i="92"/>
  <c r="LU32" i="92"/>
  <c r="LU31" i="92"/>
  <c r="AGU31" i="92"/>
  <c r="QL34" i="92"/>
  <c r="QL33" i="92"/>
  <c r="QH12" i="92"/>
  <c r="QH11" i="92"/>
  <c r="QH10" i="92"/>
  <c r="QH9" i="92"/>
  <c r="QH8" i="92"/>
  <c r="QH83" i="92"/>
  <c r="QJ12" i="92" s="1"/>
  <c r="QJ82" i="92"/>
  <c r="QI82" i="92"/>
  <c r="QH82" i="92"/>
  <c r="QL81" i="92"/>
  <c r="QK81" i="92"/>
  <c r="QL80" i="92"/>
  <c r="QK80" i="92"/>
  <c r="QL79" i="92"/>
  <c r="QK79" i="92"/>
  <c r="QH75" i="92"/>
  <c r="QJ11" i="92" s="1"/>
  <c r="QJ74" i="92"/>
  <c r="QI74" i="92"/>
  <c r="QH74" i="92"/>
  <c r="QL73" i="92"/>
  <c r="QK73" i="92"/>
  <c r="QL72" i="92"/>
  <c r="QK72" i="92"/>
  <c r="QL71" i="92"/>
  <c r="QK71" i="92"/>
  <c r="QH67" i="92"/>
  <c r="QJ10" i="92" s="1"/>
  <c r="QJ66" i="92"/>
  <c r="QI66" i="92"/>
  <c r="QH66" i="92"/>
  <c r="QL65" i="92"/>
  <c r="QK65" i="92"/>
  <c r="QL64" i="92"/>
  <c r="QK64" i="92"/>
  <c r="QL63" i="92"/>
  <c r="QK63" i="92"/>
  <c r="QH59" i="92"/>
  <c r="QJ9" i="92" s="1"/>
  <c r="QJ58" i="92"/>
  <c r="QI58" i="92"/>
  <c r="QH58" i="92"/>
  <c r="QL57" i="92"/>
  <c r="QK57" i="92"/>
  <c r="QL56" i="92"/>
  <c r="QK56" i="92"/>
  <c r="QL55" i="92"/>
  <c r="QK55" i="92"/>
  <c r="QH51" i="92"/>
  <c r="QJ8" i="92" s="1"/>
  <c r="QJ50" i="92"/>
  <c r="QI50" i="92"/>
  <c r="QH50" i="92"/>
  <c r="QL49" i="92"/>
  <c r="QK49" i="92"/>
  <c r="QL48" i="92"/>
  <c r="QK48" i="92"/>
  <c r="QL47" i="92"/>
  <c r="QK47" i="92"/>
  <c r="ADQ91" i="92" l="1"/>
  <c r="US33" i="92"/>
  <c r="UZ33" i="92"/>
  <c r="DT58" i="92"/>
  <c r="ZV50" i="92"/>
  <c r="UZ34" i="92"/>
  <c r="US34" i="92"/>
  <c r="AGG40" i="92"/>
  <c r="AGI31" i="92"/>
  <c r="AGI33" i="92" s="1"/>
  <c r="UR42" i="92"/>
  <c r="AGU40" i="92"/>
  <c r="AGW31" i="92"/>
  <c r="AGW33" i="92" s="1"/>
  <c r="WB50" i="92"/>
  <c r="WB51" i="92" s="1"/>
  <c r="DU50" i="92"/>
  <c r="DU51" i="92" s="1"/>
  <c r="DU90" i="92"/>
  <c r="DU91" i="92" s="1"/>
  <c r="DT59" i="92"/>
  <c r="DU9" i="92" s="1"/>
  <c r="LU40" i="92"/>
  <c r="LU42" i="92" s="1"/>
  <c r="LW31" i="92"/>
  <c r="LW33" i="92" s="1"/>
  <c r="DU59" i="92"/>
  <c r="DT9" i="92" s="1"/>
  <c r="DS32" i="92" s="1"/>
  <c r="DU32" i="92" s="1"/>
  <c r="DU34" i="92" s="1"/>
  <c r="LV50" i="92"/>
  <c r="ADQ66" i="92"/>
  <c r="ADQ67" i="92" s="1"/>
  <c r="LU41" i="92"/>
  <c r="LW32" i="92"/>
  <c r="LW34" i="92" s="1"/>
  <c r="ADQ59" i="92"/>
  <c r="ZV58" i="92"/>
  <c r="ZV59" i="92" s="1"/>
  <c r="ADP74" i="92"/>
  <c r="ADP75" i="92" s="1"/>
  <c r="LW50" i="92"/>
  <c r="LW51" i="92" s="1"/>
  <c r="QL58" i="92"/>
  <c r="QL59" i="92" s="1"/>
  <c r="QK9" i="92" s="1"/>
  <c r="WC50" i="92"/>
  <c r="WC51" i="92" s="1"/>
  <c r="WB8" i="92" s="1"/>
  <c r="WA32" i="92" s="1"/>
  <c r="WC32" i="92" s="1"/>
  <c r="WC34" i="92" s="1"/>
  <c r="ZW50" i="92"/>
  <c r="ZW51" i="92" s="1"/>
  <c r="ADQ74" i="92"/>
  <c r="ADQ75" i="92" s="1"/>
  <c r="ADP82" i="92"/>
  <c r="ADP83" i="92" s="1"/>
  <c r="AGG41" i="92"/>
  <c r="AGG42" i="92" s="1"/>
  <c r="DU74" i="92"/>
  <c r="DU75" i="92" s="1"/>
  <c r="DT82" i="92"/>
  <c r="DT83" i="92" s="1"/>
  <c r="LV51" i="92"/>
  <c r="ADQ82" i="92"/>
  <c r="ADQ83" i="92" s="1"/>
  <c r="ADP90" i="92"/>
  <c r="ADP91" i="92" s="1"/>
  <c r="ADP99" i="92"/>
  <c r="ADP114" i="92"/>
  <c r="ADP115" i="92" s="1"/>
  <c r="ADP122" i="92"/>
  <c r="DT66" i="92"/>
  <c r="DT67" i="92" s="1"/>
  <c r="MB41" i="92"/>
  <c r="ZW58" i="92"/>
  <c r="ZW59" i="92" s="1"/>
  <c r="ADQ98" i="92"/>
  <c r="ADQ99" i="92" s="1"/>
  <c r="ADP106" i="92"/>
  <c r="ADP107" i="92" s="1"/>
  <c r="DU82" i="92"/>
  <c r="DU83" i="92" s="1"/>
  <c r="DT90" i="92"/>
  <c r="DT91" i="92" s="1"/>
  <c r="ADP50" i="92"/>
  <c r="ADP51" i="92" s="1"/>
  <c r="ADQ106" i="92"/>
  <c r="ADQ107" i="92" s="1"/>
  <c r="ADP15" i="92" s="1"/>
  <c r="ADO32" i="92" s="1"/>
  <c r="ADQ32" i="92" s="1"/>
  <c r="ADQ34" i="92" s="1"/>
  <c r="ADQ121" i="92"/>
  <c r="ADQ122" i="92" s="1"/>
  <c r="DT50" i="92"/>
  <c r="DT51" i="92" s="1"/>
  <c r="QK82" i="92"/>
  <c r="QK83" i="92" s="1"/>
  <c r="QL12" i="92" s="1"/>
  <c r="ZV51" i="92"/>
  <c r="ADQ50" i="92"/>
  <c r="ADQ51" i="92" s="1"/>
  <c r="ADP58" i="92"/>
  <c r="ADP59" i="92" s="1"/>
  <c r="ADQ114" i="92"/>
  <c r="ADQ115" i="92" s="1"/>
  <c r="DU66" i="92"/>
  <c r="DU67" i="92" s="1"/>
  <c r="DT74" i="92"/>
  <c r="DT75" i="92" s="1"/>
  <c r="DU11" i="92" s="1"/>
  <c r="DS31" i="92" s="1"/>
  <c r="DU31" i="92" s="1"/>
  <c r="DU33" i="92" s="1"/>
  <c r="HM32" i="92"/>
  <c r="MB40" i="92"/>
  <c r="HN50" i="92"/>
  <c r="HO50" i="92"/>
  <c r="HO51" i="92" s="1"/>
  <c r="HO8" i="92" s="1"/>
  <c r="HM31" i="92" s="1"/>
  <c r="ADO31" i="92"/>
  <c r="ADQ31" i="92" s="1"/>
  <c r="ADQ33" i="92" s="1"/>
  <c r="ZS51" i="92"/>
  <c r="ZU9" i="92" s="1"/>
  <c r="ZS59" i="92"/>
  <c r="ZU8" i="92" s="1"/>
  <c r="WA31" i="92"/>
  <c r="WC31" i="92" s="1"/>
  <c r="WC33" i="92" s="1"/>
  <c r="AGU32" i="92"/>
  <c r="AGW32" i="92" s="1"/>
  <c r="AGW34" i="92" s="1"/>
  <c r="QL82" i="92"/>
  <c r="QL83" i="92" s="1"/>
  <c r="QK12" i="92" s="1"/>
  <c r="QK74" i="92"/>
  <c r="QK75" i="92" s="1"/>
  <c r="QL11" i="92" s="1"/>
  <c r="QL74" i="92"/>
  <c r="QL75" i="92" s="1"/>
  <c r="QK11" i="92" s="1"/>
  <c r="QK66" i="92"/>
  <c r="QK67" i="92" s="1"/>
  <c r="QL10" i="92" s="1"/>
  <c r="QL66" i="92"/>
  <c r="QL67" i="92" s="1"/>
  <c r="QK10" i="92" s="1"/>
  <c r="QK58" i="92"/>
  <c r="QK59" i="92" s="1"/>
  <c r="QL9" i="92" s="1"/>
  <c r="QK50" i="92"/>
  <c r="QK51" i="92" s="1"/>
  <c r="QL8" i="92" s="1"/>
  <c r="QL50" i="92"/>
  <c r="QL51" i="92" s="1"/>
  <c r="QK8" i="92" s="1"/>
  <c r="MB42" i="92" l="1"/>
  <c r="WA41" i="92"/>
  <c r="HM40" i="92"/>
  <c r="HO31" i="92"/>
  <c r="HO33" i="92" s="1"/>
  <c r="HN31" i="92"/>
  <c r="HN33" i="92" s="1"/>
  <c r="HM41" i="92"/>
  <c r="HN32" i="92"/>
  <c r="HN34" i="92" s="1"/>
  <c r="HO32" i="92"/>
  <c r="HO34" i="92" s="1"/>
  <c r="DS40" i="92"/>
  <c r="DS41" i="92"/>
  <c r="DS42" i="92" s="1"/>
  <c r="ADO40" i="92"/>
  <c r="ADO41" i="92"/>
  <c r="ZU31" i="92"/>
  <c r="ZW31" i="92" s="1"/>
  <c r="ZW33" i="92" s="1"/>
  <c r="ZU32" i="92"/>
  <c r="ZW32" i="92" s="1"/>
  <c r="ZW34" i="92" s="1"/>
  <c r="WA40" i="92"/>
  <c r="WA42" i="92" s="1"/>
  <c r="AGU41" i="92"/>
  <c r="AGU42" i="92" s="1"/>
  <c r="QJ32" i="92"/>
  <c r="QK32" i="92" s="1"/>
  <c r="QK34" i="92" s="1"/>
  <c r="QJ31" i="92"/>
  <c r="QK31" i="92" s="1"/>
  <c r="QK33" i="92" s="1"/>
  <c r="HM42" i="92" l="1"/>
  <c r="ADO42" i="92"/>
  <c r="ZU40" i="92"/>
  <c r="ZU42" i="92" s="1"/>
  <c r="ZU41" i="92"/>
  <c r="QJ40" i="92"/>
  <c r="QJ41" i="92"/>
  <c r="QJ42" i="92" l="1"/>
  <c r="KQ9" i="92" l="1"/>
  <c r="KQ8" i="92"/>
  <c r="KS57" i="92"/>
  <c r="KS58" i="92" s="1"/>
  <c r="KR57" i="92"/>
  <c r="KR58" i="92" s="1"/>
  <c r="KU56" i="92"/>
  <c r="KU55" i="92"/>
  <c r="KU54" i="92"/>
  <c r="KQ57" i="92"/>
  <c r="KQ58" i="92" s="1"/>
  <c r="KS9" i="92" s="1"/>
  <c r="KS49" i="92"/>
  <c r="KS50" i="92" s="1"/>
  <c r="KR49" i="92"/>
  <c r="KR50" i="92" s="1"/>
  <c r="KU48" i="92"/>
  <c r="KU47" i="92"/>
  <c r="KQ49" i="92"/>
  <c r="KQ50" i="92" s="1"/>
  <c r="KS8" i="92" s="1"/>
  <c r="HY8" i="92"/>
  <c r="IA50" i="92"/>
  <c r="HZ50" i="92"/>
  <c r="HY50" i="92"/>
  <c r="IA8" i="92" s="1"/>
  <c r="IA49" i="92"/>
  <c r="HZ49" i="92"/>
  <c r="HY49" i="92"/>
  <c r="IC48" i="92"/>
  <c r="IB48" i="92"/>
  <c r="IC47" i="92"/>
  <c r="IB47" i="92"/>
  <c r="IC46" i="92"/>
  <c r="IB46" i="92"/>
  <c r="KU57" i="92" l="1"/>
  <c r="KU58" i="92" s="1"/>
  <c r="KT9" i="92" s="1"/>
  <c r="KT56" i="92"/>
  <c r="KU46" i="92"/>
  <c r="KU49" i="92" s="1"/>
  <c r="KU50" i="92" s="1"/>
  <c r="KT8" i="92" s="1"/>
  <c r="KT55" i="92"/>
  <c r="KT54" i="92"/>
  <c r="KT47" i="92"/>
  <c r="KT48" i="92"/>
  <c r="KT46" i="92"/>
  <c r="IC49" i="92"/>
  <c r="IC50" i="92" s="1"/>
  <c r="IB8" i="92" s="1"/>
  <c r="IA32" i="92" s="1"/>
  <c r="IB49" i="92"/>
  <c r="IB50" i="92" s="1"/>
  <c r="IC8" i="92" s="1"/>
  <c r="IA31" i="92" s="1"/>
  <c r="KS32" i="92" l="1"/>
  <c r="KT32" i="92" s="1"/>
  <c r="IC31" i="92"/>
  <c r="IC33" i="92" s="1"/>
  <c r="IB31" i="92"/>
  <c r="IB33" i="92" s="1"/>
  <c r="IB32" i="92"/>
  <c r="IB34" i="92" s="1"/>
  <c r="IC32" i="92"/>
  <c r="IC34" i="92" s="1"/>
  <c r="IA41" i="92"/>
  <c r="IA40" i="92"/>
  <c r="KS41" i="92"/>
  <c r="KT49" i="92"/>
  <c r="KT50" i="92" s="1"/>
  <c r="KU8" i="92" s="1"/>
  <c r="KT57" i="92"/>
  <c r="KT58" i="92" s="1"/>
  <c r="KU9" i="92" s="1"/>
  <c r="KT34" i="92" l="1"/>
  <c r="LA34" i="92"/>
  <c r="KS31" i="92"/>
  <c r="KT31" i="92" s="1"/>
  <c r="IA42" i="92"/>
  <c r="KT33" i="92" l="1"/>
  <c r="LA33" i="92"/>
  <c r="KS40" i="92"/>
  <c r="KS42" i="92" s="1"/>
  <c r="GY139" i="92"/>
  <c r="GX139" i="92"/>
  <c r="GW139" i="92"/>
  <c r="GY138" i="92"/>
  <c r="GX138" i="92"/>
  <c r="GW138" i="92"/>
  <c r="HA137" i="92"/>
  <c r="GZ137" i="92"/>
  <c r="HA136" i="92"/>
  <c r="GZ136" i="92"/>
  <c r="HA135" i="92"/>
  <c r="GZ135" i="92"/>
  <c r="GY131" i="92"/>
  <c r="GX131" i="92"/>
  <c r="GW131" i="92"/>
  <c r="GY18" i="92" s="1"/>
  <c r="GY130" i="92"/>
  <c r="GX130" i="92"/>
  <c r="GW130" i="92"/>
  <c r="HA129" i="92"/>
  <c r="GZ129" i="92"/>
  <c r="HA128" i="92"/>
  <c r="GZ128" i="92"/>
  <c r="HA127" i="92"/>
  <c r="GZ127" i="92"/>
  <c r="GZ130" i="92" s="1"/>
  <c r="GZ131" i="92" s="1"/>
  <c r="HA18" i="92" s="1"/>
  <c r="GY123" i="92"/>
  <c r="GX123" i="92"/>
  <c r="GW123" i="92"/>
  <c r="GY122" i="92"/>
  <c r="GX122" i="92"/>
  <c r="GW122" i="92"/>
  <c r="HA121" i="92"/>
  <c r="GZ121" i="92"/>
  <c r="HA120" i="92"/>
  <c r="GZ120" i="92"/>
  <c r="HA119" i="92"/>
  <c r="GZ119" i="92"/>
  <c r="GY115" i="92"/>
  <c r="GX115" i="92"/>
  <c r="GW115" i="92"/>
  <c r="GY16" i="92" s="1"/>
  <c r="GY114" i="92"/>
  <c r="GX114" i="92"/>
  <c r="GW114" i="92"/>
  <c r="HA113" i="92"/>
  <c r="GZ113" i="92"/>
  <c r="HA112" i="92"/>
  <c r="GZ112" i="92"/>
  <c r="HA111" i="92"/>
  <c r="GZ111" i="92"/>
  <c r="GY107" i="92"/>
  <c r="GX107" i="92"/>
  <c r="GW107" i="92"/>
  <c r="GY106" i="92"/>
  <c r="GX106" i="92"/>
  <c r="GW106" i="92"/>
  <c r="HA105" i="92"/>
  <c r="GZ105" i="92"/>
  <c r="HA104" i="92"/>
  <c r="GZ104" i="92"/>
  <c r="HA103" i="92"/>
  <c r="GZ103" i="92"/>
  <c r="GY99" i="92"/>
  <c r="GX99" i="92"/>
  <c r="GW99" i="92"/>
  <c r="GY14" i="92" s="1"/>
  <c r="GY98" i="92"/>
  <c r="GX98" i="92"/>
  <c r="GW98" i="92"/>
  <c r="HA14" i="92" s="1"/>
  <c r="HA97" i="92"/>
  <c r="GZ97" i="92"/>
  <c r="HA96" i="92"/>
  <c r="GZ96" i="92"/>
  <c r="HA95" i="92"/>
  <c r="GZ95" i="92"/>
  <c r="GY91" i="92"/>
  <c r="GX91" i="92"/>
  <c r="GW91" i="92"/>
  <c r="GY90" i="92"/>
  <c r="GX90" i="92"/>
  <c r="GW90" i="92"/>
  <c r="HA13" i="92" s="1"/>
  <c r="HA89" i="92"/>
  <c r="GZ89" i="92"/>
  <c r="HA88" i="92"/>
  <c r="GZ88" i="92"/>
  <c r="HA87" i="92"/>
  <c r="GZ87" i="92"/>
  <c r="GY83" i="92"/>
  <c r="GX83" i="92"/>
  <c r="GW83" i="92"/>
  <c r="GY82" i="92"/>
  <c r="GX82" i="92"/>
  <c r="GW82" i="92"/>
  <c r="HA12" i="92" s="1"/>
  <c r="HA81" i="92"/>
  <c r="GZ81" i="92"/>
  <c r="HA80" i="92"/>
  <c r="GZ80" i="92"/>
  <c r="HA79" i="92"/>
  <c r="GZ79" i="92"/>
  <c r="GY75" i="92"/>
  <c r="GX75" i="92"/>
  <c r="GW75" i="92"/>
  <c r="GY74" i="92"/>
  <c r="GX74" i="92"/>
  <c r="GW74" i="92"/>
  <c r="HA11" i="92" s="1"/>
  <c r="HA73" i="92"/>
  <c r="GZ73" i="92"/>
  <c r="HA72" i="92"/>
  <c r="GZ72" i="92"/>
  <c r="HA71" i="92"/>
  <c r="GZ71" i="92"/>
  <c r="GY67" i="92"/>
  <c r="GX67" i="92"/>
  <c r="GW67" i="92"/>
  <c r="GY10" i="92" s="1"/>
  <c r="GZ66" i="92"/>
  <c r="GY66" i="92"/>
  <c r="GX66" i="92"/>
  <c r="GW66" i="92"/>
  <c r="HA65" i="92"/>
  <c r="GZ65" i="92"/>
  <c r="HA64" i="92"/>
  <c r="GZ64" i="92"/>
  <c r="HA63" i="92"/>
  <c r="GZ63" i="92"/>
  <c r="GY59" i="92"/>
  <c r="GX59" i="92"/>
  <c r="GW59" i="92"/>
  <c r="GY58" i="92"/>
  <c r="GX58" i="92"/>
  <c r="GW58" i="92"/>
  <c r="HA57" i="92"/>
  <c r="GZ57" i="92"/>
  <c r="HA56" i="92"/>
  <c r="GZ56" i="92"/>
  <c r="HA55" i="92"/>
  <c r="GZ55" i="92"/>
  <c r="GY51" i="92"/>
  <c r="GX51" i="92"/>
  <c r="GW51" i="92"/>
  <c r="GY50" i="92"/>
  <c r="GX50" i="92"/>
  <c r="GW50" i="92"/>
  <c r="HA8" i="92" s="1"/>
  <c r="HA49" i="92"/>
  <c r="GZ49" i="92"/>
  <c r="HA48" i="92"/>
  <c r="GZ48" i="92"/>
  <c r="HA47" i="92"/>
  <c r="GZ47" i="92"/>
  <c r="GY19" i="92"/>
  <c r="GW19" i="92"/>
  <c r="GW18" i="92"/>
  <c r="GY17" i="92"/>
  <c r="GW17" i="92"/>
  <c r="GW16" i="92"/>
  <c r="GY15" i="92"/>
  <c r="GW15" i="92"/>
  <c r="GW14" i="92"/>
  <c r="GY13" i="92"/>
  <c r="GW13" i="92"/>
  <c r="GY12" i="92"/>
  <c r="GW12" i="92"/>
  <c r="GY11" i="92"/>
  <c r="GW11" i="92"/>
  <c r="GW10" i="92"/>
  <c r="GY9" i="92"/>
  <c r="GW9" i="92"/>
  <c r="GY8" i="92"/>
  <c r="GW8" i="92"/>
  <c r="GP19" i="92"/>
  <c r="GP18" i="92"/>
  <c r="GP17" i="92"/>
  <c r="GP16" i="92"/>
  <c r="GP15" i="92"/>
  <c r="GP14" i="92"/>
  <c r="GP13" i="92"/>
  <c r="GP12" i="92"/>
  <c r="GR139" i="92"/>
  <c r="GQ139" i="92"/>
  <c r="GP139" i="92"/>
  <c r="GR19" i="92" s="1"/>
  <c r="GR138" i="92"/>
  <c r="GQ138" i="92"/>
  <c r="GP138" i="92"/>
  <c r="GT137" i="92"/>
  <c r="GS137" i="92"/>
  <c r="GT136" i="92"/>
  <c r="GS136" i="92"/>
  <c r="GT135" i="92"/>
  <c r="GS135" i="92"/>
  <c r="GR131" i="92"/>
  <c r="GQ131" i="92"/>
  <c r="GP131" i="92"/>
  <c r="GR18" i="92" s="1"/>
  <c r="GR130" i="92"/>
  <c r="GQ130" i="92"/>
  <c r="GP130" i="92"/>
  <c r="GT129" i="92"/>
  <c r="GS129" i="92"/>
  <c r="GT128" i="92"/>
  <c r="GS128" i="92"/>
  <c r="GT127" i="92"/>
  <c r="GS127" i="92"/>
  <c r="GR123" i="92"/>
  <c r="GQ123" i="92"/>
  <c r="GP123" i="92"/>
  <c r="GR17" i="92" s="1"/>
  <c r="GR122" i="92"/>
  <c r="GQ122" i="92"/>
  <c r="GP122" i="92"/>
  <c r="GT121" i="92"/>
  <c r="GS121" i="92"/>
  <c r="GT120" i="92"/>
  <c r="GS120" i="92"/>
  <c r="GT119" i="92"/>
  <c r="GS119" i="92"/>
  <c r="GR115" i="92"/>
  <c r="GQ115" i="92"/>
  <c r="GP115" i="92"/>
  <c r="GR16" i="92" s="1"/>
  <c r="GR114" i="92"/>
  <c r="GQ114" i="92"/>
  <c r="GP114" i="92"/>
  <c r="GT113" i="92"/>
  <c r="GS113" i="92"/>
  <c r="GT112" i="92"/>
  <c r="GS112" i="92"/>
  <c r="GT111" i="92"/>
  <c r="GS111" i="92"/>
  <c r="GR107" i="92"/>
  <c r="GQ107" i="92"/>
  <c r="GP107" i="92"/>
  <c r="GR15" i="92" s="1"/>
  <c r="GR106" i="92"/>
  <c r="GQ106" i="92"/>
  <c r="GP106" i="92"/>
  <c r="GT105" i="92"/>
  <c r="GS105" i="92"/>
  <c r="GT104" i="92"/>
  <c r="GS104" i="92"/>
  <c r="GT103" i="92"/>
  <c r="GS103" i="92"/>
  <c r="GR99" i="92"/>
  <c r="GQ99" i="92"/>
  <c r="GP99" i="92"/>
  <c r="GR14" i="92" s="1"/>
  <c r="GR98" i="92"/>
  <c r="GQ98" i="92"/>
  <c r="GP98" i="92"/>
  <c r="GT97" i="92"/>
  <c r="GS97" i="92"/>
  <c r="GT96" i="92"/>
  <c r="GS96" i="92"/>
  <c r="GT95" i="92"/>
  <c r="GS95" i="92"/>
  <c r="GP11" i="92"/>
  <c r="GP10" i="92"/>
  <c r="GP9" i="92"/>
  <c r="GP8" i="92"/>
  <c r="GR91" i="92"/>
  <c r="GQ91" i="92"/>
  <c r="GP91" i="92"/>
  <c r="GR13" i="92" s="1"/>
  <c r="GR90" i="92"/>
  <c r="GQ90" i="92"/>
  <c r="GP90" i="92"/>
  <c r="GT89" i="92"/>
  <c r="GS89" i="92"/>
  <c r="GT88" i="92"/>
  <c r="GS88" i="92"/>
  <c r="GT87" i="92"/>
  <c r="GS87" i="92"/>
  <c r="GR83" i="92"/>
  <c r="GQ83" i="92"/>
  <c r="GP83" i="92"/>
  <c r="GR12" i="92" s="1"/>
  <c r="GR82" i="92"/>
  <c r="GQ82" i="92"/>
  <c r="GP82" i="92"/>
  <c r="GT81" i="92"/>
  <c r="GS81" i="92"/>
  <c r="GT80" i="92"/>
  <c r="GS80" i="92"/>
  <c r="GT79" i="92"/>
  <c r="GS79" i="92"/>
  <c r="GR75" i="92"/>
  <c r="GQ75" i="92"/>
  <c r="GP75" i="92"/>
  <c r="GR11" i="92" s="1"/>
  <c r="GR74" i="92"/>
  <c r="GQ74" i="92"/>
  <c r="GP74" i="92"/>
  <c r="GT73" i="92"/>
  <c r="GS73" i="92"/>
  <c r="GT72" i="92"/>
  <c r="GS72" i="92"/>
  <c r="GT71" i="92"/>
  <c r="GS71" i="92"/>
  <c r="GR67" i="92"/>
  <c r="GQ67" i="92"/>
  <c r="GP67" i="92"/>
  <c r="GR10" i="92" s="1"/>
  <c r="GR66" i="92"/>
  <c r="GQ66" i="92"/>
  <c r="GP66" i="92"/>
  <c r="GT65" i="92"/>
  <c r="GS65" i="92"/>
  <c r="GT64" i="92"/>
  <c r="GS64" i="92"/>
  <c r="GT63" i="92"/>
  <c r="GS63" i="92"/>
  <c r="GR59" i="92"/>
  <c r="GQ59" i="92"/>
  <c r="GP59" i="92"/>
  <c r="GR9" i="92" s="1"/>
  <c r="GR58" i="92"/>
  <c r="GQ58" i="92"/>
  <c r="GP58" i="92"/>
  <c r="GT57" i="92"/>
  <c r="GS57" i="92"/>
  <c r="GT56" i="92"/>
  <c r="GS56" i="92"/>
  <c r="GT55" i="92"/>
  <c r="GS55" i="92"/>
  <c r="GR51" i="92"/>
  <c r="GQ51" i="92"/>
  <c r="GP51" i="92"/>
  <c r="GR8" i="92" s="1"/>
  <c r="GR50" i="92"/>
  <c r="GQ50" i="92"/>
  <c r="GP50" i="92"/>
  <c r="GT49" i="92"/>
  <c r="GS49" i="92"/>
  <c r="GT48" i="92"/>
  <c r="GS48" i="92"/>
  <c r="GT47" i="92"/>
  <c r="GS47" i="92"/>
  <c r="GZ50" i="92" l="1"/>
  <c r="GZ98" i="92"/>
  <c r="HA130" i="92"/>
  <c r="HA131" i="92" s="1"/>
  <c r="GZ18" i="92" s="1"/>
  <c r="GZ58" i="92"/>
  <c r="GS130" i="92"/>
  <c r="GS131" i="92" s="1"/>
  <c r="GT18" i="92" s="1"/>
  <c r="GZ74" i="92"/>
  <c r="GZ90" i="92"/>
  <c r="HA74" i="92"/>
  <c r="GZ11" i="92" s="1"/>
  <c r="GZ106" i="92"/>
  <c r="HA15" i="92" s="1"/>
  <c r="GZ138" i="92"/>
  <c r="GZ139" i="92" s="1"/>
  <c r="HA19" i="92" s="1"/>
  <c r="GZ122" i="92"/>
  <c r="HA17" i="92" s="1"/>
  <c r="HA138" i="92"/>
  <c r="HA139" i="92" s="1"/>
  <c r="GZ19" i="92" s="1"/>
  <c r="HA66" i="92"/>
  <c r="HA67" i="92" s="1"/>
  <c r="GZ10" i="92" s="1"/>
  <c r="GZ82" i="92"/>
  <c r="GZ114" i="92"/>
  <c r="HA16" i="92" s="1"/>
  <c r="GS90" i="92"/>
  <c r="GS91" i="92" s="1"/>
  <c r="GT13" i="92" s="1"/>
  <c r="GT58" i="92"/>
  <c r="GT59" i="92" s="1"/>
  <c r="GS9" i="92" s="1"/>
  <c r="HA82" i="92"/>
  <c r="GZ12" i="92" s="1"/>
  <c r="HA106" i="92"/>
  <c r="GZ15" i="92" s="1"/>
  <c r="HA58" i="92"/>
  <c r="HA59" i="92" s="1"/>
  <c r="GZ9" i="92" s="1"/>
  <c r="HA122" i="92"/>
  <c r="GZ17" i="92" s="1"/>
  <c r="HA98" i="92"/>
  <c r="GZ14" i="92" s="1"/>
  <c r="GZ67" i="92"/>
  <c r="HA10" i="92" s="1"/>
  <c r="GT50" i="92"/>
  <c r="GT51" i="92" s="1"/>
  <c r="GS8" i="92" s="1"/>
  <c r="GT114" i="92"/>
  <c r="GT115" i="92" s="1"/>
  <c r="GS16" i="92" s="1"/>
  <c r="GT130" i="92"/>
  <c r="HA50" i="92"/>
  <c r="HA51" i="92" s="1"/>
  <c r="GZ8" i="92" s="1"/>
  <c r="HA114" i="92"/>
  <c r="GZ16" i="92" s="1"/>
  <c r="HA90" i="92"/>
  <c r="GZ13" i="92" s="1"/>
  <c r="GZ59" i="92"/>
  <c r="HA9" i="92" s="1"/>
  <c r="GS138" i="92"/>
  <c r="GS139" i="92" s="1"/>
  <c r="GT19" i="92" s="1"/>
  <c r="GT138" i="92"/>
  <c r="GT139" i="92" s="1"/>
  <c r="GS19" i="92" s="1"/>
  <c r="GT131" i="92"/>
  <c r="GS18" i="92" s="1"/>
  <c r="GS122" i="92"/>
  <c r="GS123" i="92" s="1"/>
  <c r="GT17" i="92" s="1"/>
  <c r="GT122" i="92"/>
  <c r="GT123" i="92" s="1"/>
  <c r="GS17" i="92" s="1"/>
  <c r="GS114" i="92"/>
  <c r="GS115" i="92"/>
  <c r="GT16" i="92" s="1"/>
  <c r="GT106" i="92"/>
  <c r="GT107" i="92" s="1"/>
  <c r="GS15" i="92" s="1"/>
  <c r="GS106" i="92"/>
  <c r="GS107" i="92" s="1"/>
  <c r="GT15" i="92" s="1"/>
  <c r="GT98" i="92"/>
  <c r="GS98" i="92"/>
  <c r="GS99" i="92" s="1"/>
  <c r="GT14" i="92" s="1"/>
  <c r="GT99" i="92"/>
  <c r="GS14" i="92" s="1"/>
  <c r="GT90" i="92"/>
  <c r="GT91" i="92" s="1"/>
  <c r="GS13" i="92" s="1"/>
  <c r="GT82" i="92"/>
  <c r="GT83" i="92" s="1"/>
  <c r="GS12" i="92" s="1"/>
  <c r="GS82" i="92"/>
  <c r="GS83" i="92" s="1"/>
  <c r="GT12" i="92" s="1"/>
  <c r="GS74" i="92"/>
  <c r="GS75" i="92" s="1"/>
  <c r="GT11" i="92" s="1"/>
  <c r="GT74" i="92"/>
  <c r="GT75" i="92" s="1"/>
  <c r="GS11" i="92" s="1"/>
  <c r="GS66" i="92"/>
  <c r="GS67" i="92" s="1"/>
  <c r="GT10" i="92" s="1"/>
  <c r="GT66" i="92"/>
  <c r="GT67" i="92" s="1"/>
  <c r="GS10" i="92" s="1"/>
  <c r="GS58" i="92"/>
  <c r="GS59" i="92" s="1"/>
  <c r="GT9" i="92" s="1"/>
  <c r="GS50" i="92"/>
  <c r="GS51" i="92" s="1"/>
  <c r="GT8" i="92" s="1"/>
  <c r="GY32" i="92" l="1"/>
  <c r="HA32" i="92" s="1"/>
  <c r="HA34" i="92" s="1"/>
  <c r="GY31" i="92"/>
  <c r="HA31" i="92" s="1"/>
  <c r="HA33" i="92" s="1"/>
  <c r="GR32" i="92"/>
  <c r="GS32" i="92" s="1"/>
  <c r="GR31" i="92"/>
  <c r="GS31" i="92" s="1"/>
  <c r="GY41" i="92"/>
  <c r="GY40" i="92"/>
  <c r="GS33" i="92" l="1"/>
  <c r="GZ33" i="92"/>
  <c r="GS34" i="92"/>
  <c r="GZ34" i="92"/>
  <c r="HB34" i="92" s="1"/>
  <c r="HB33" i="92"/>
  <c r="GY42" i="92"/>
  <c r="R13" i="85" l="1"/>
  <c r="R26" i="85"/>
  <c r="R29" i="85"/>
  <c r="R40" i="85"/>
  <c r="R45" i="85"/>
  <c r="R51" i="85"/>
  <c r="R63" i="85"/>
  <c r="R64" i="85"/>
  <c r="R67" i="85"/>
  <c r="R68" i="85"/>
  <c r="R71" i="85"/>
  <c r="N13" i="85"/>
  <c r="N26" i="85"/>
  <c r="N29" i="85"/>
  <c r="N40" i="85"/>
  <c r="N45" i="85"/>
  <c r="N51" i="85"/>
  <c r="N63" i="85"/>
  <c r="N64" i="85"/>
  <c r="N67" i="85"/>
  <c r="N68" i="85"/>
  <c r="N71" i="85"/>
  <c r="D2" i="85" l="1"/>
  <c r="D3" i="85"/>
  <c r="D4" i="85"/>
  <c r="D5" i="85"/>
  <c r="D6" i="85"/>
  <c r="D7" i="85"/>
  <c r="D8" i="85"/>
  <c r="D9" i="85"/>
  <c r="D10" i="85"/>
  <c r="D11" i="85"/>
  <c r="D12" i="85"/>
  <c r="D13" i="85"/>
  <c r="D14" i="85"/>
  <c r="D15" i="85"/>
  <c r="D16" i="85"/>
  <c r="D17" i="85"/>
  <c r="D18" i="85"/>
  <c r="D19" i="85"/>
  <c r="D20" i="85"/>
  <c r="D21" i="85"/>
  <c r="D22" i="85"/>
  <c r="D23" i="85"/>
  <c r="D24" i="85"/>
  <c r="D25" i="85"/>
  <c r="D26" i="85"/>
  <c r="D27" i="85"/>
  <c r="D28" i="85"/>
  <c r="D29" i="85"/>
  <c r="D30" i="85"/>
  <c r="D31" i="85"/>
  <c r="D32" i="85"/>
  <c r="D33" i="85"/>
  <c r="D34" i="85"/>
  <c r="D35" i="85"/>
  <c r="D36" i="85"/>
  <c r="D37" i="85"/>
  <c r="D38" i="85"/>
  <c r="D39" i="85"/>
  <c r="D40" i="85"/>
  <c r="D41" i="85"/>
  <c r="D42" i="85"/>
  <c r="D43" i="85"/>
  <c r="D44" i="85"/>
  <c r="D45" i="85"/>
  <c r="D46" i="85"/>
  <c r="D47" i="85"/>
  <c r="D48" i="85"/>
  <c r="D49" i="85"/>
  <c r="D50" i="85"/>
  <c r="D51" i="85"/>
  <c r="D52" i="85"/>
  <c r="D53" i="85"/>
  <c r="D54" i="85"/>
  <c r="D55" i="85"/>
  <c r="D56" i="85"/>
  <c r="D57" i="85"/>
  <c r="D58" i="85"/>
  <c r="D59" i="85"/>
  <c r="D60" i="85"/>
  <c r="D61" i="85"/>
  <c r="D62" i="85"/>
  <c r="D63" i="85"/>
  <c r="D64" i="85"/>
  <c r="D65" i="85"/>
  <c r="D66" i="85"/>
  <c r="D67" i="85"/>
  <c r="D68" i="85"/>
  <c r="D69" i="85"/>
  <c r="D70" i="85"/>
  <c r="D71" i="85"/>
  <c r="D72" i="85"/>
  <c r="D73" i="85"/>
  <c r="D74" i="85"/>
  <c r="D75" i="85"/>
  <c r="F3" i="85"/>
  <c r="F4" i="85"/>
  <c r="F5" i="85"/>
  <c r="F6" i="85"/>
  <c r="F7" i="85"/>
  <c r="F8" i="85"/>
  <c r="F9" i="85"/>
  <c r="F10" i="85"/>
  <c r="F11" i="85"/>
  <c r="F12" i="85"/>
  <c r="F13" i="85"/>
  <c r="Q13" i="85" s="1"/>
  <c r="F14" i="85"/>
  <c r="F15" i="85"/>
  <c r="F16" i="85"/>
  <c r="F17" i="85"/>
  <c r="F18" i="85"/>
  <c r="F19" i="85"/>
  <c r="F20" i="85"/>
  <c r="F21" i="85"/>
  <c r="F22" i="85"/>
  <c r="F23" i="85"/>
  <c r="F24" i="85"/>
  <c r="F25" i="85"/>
  <c r="F26" i="85"/>
  <c r="Q26" i="85" s="1"/>
  <c r="F27" i="85"/>
  <c r="F28" i="85"/>
  <c r="F29" i="85"/>
  <c r="Q29" i="85" s="1"/>
  <c r="F30" i="85"/>
  <c r="F31" i="85"/>
  <c r="F32" i="85"/>
  <c r="F33" i="85"/>
  <c r="F34" i="85"/>
  <c r="F35" i="85"/>
  <c r="F36" i="85"/>
  <c r="F37" i="85"/>
  <c r="F38" i="85"/>
  <c r="F39" i="85"/>
  <c r="F40" i="85"/>
  <c r="Q40" i="85" s="1"/>
  <c r="F41" i="85"/>
  <c r="F42" i="85"/>
  <c r="F43" i="85"/>
  <c r="F44" i="85"/>
  <c r="F45" i="85"/>
  <c r="Q45" i="85" s="1"/>
  <c r="F46" i="85"/>
  <c r="F47" i="85"/>
  <c r="F48" i="85"/>
  <c r="F49" i="85"/>
  <c r="F50" i="85"/>
  <c r="F51" i="85"/>
  <c r="Q51" i="85" s="1"/>
  <c r="F52" i="85"/>
  <c r="F53" i="85"/>
  <c r="F54" i="85"/>
  <c r="F55" i="85"/>
  <c r="F56" i="85"/>
  <c r="F57" i="85"/>
  <c r="F58" i="85"/>
  <c r="F59" i="85"/>
  <c r="F60" i="85"/>
  <c r="F61" i="85"/>
  <c r="F62" i="85"/>
  <c r="F63" i="85"/>
  <c r="Q63" i="85" s="1"/>
  <c r="F64" i="85"/>
  <c r="Q64" i="85" s="1"/>
  <c r="F65" i="85"/>
  <c r="F66" i="85"/>
  <c r="F67" i="85"/>
  <c r="Q67" i="85" s="1"/>
  <c r="F68" i="85"/>
  <c r="Q68" i="85" s="1"/>
  <c r="F69" i="85"/>
  <c r="F70" i="85"/>
  <c r="F71" i="85"/>
  <c r="Q71" i="85" s="1"/>
  <c r="F72" i="85"/>
  <c r="F73" i="85"/>
  <c r="F74" i="85"/>
  <c r="F75" i="85"/>
  <c r="E3" i="85"/>
  <c r="E4" i="85"/>
  <c r="E5" i="85"/>
  <c r="E6" i="85"/>
  <c r="E7" i="85"/>
  <c r="E8" i="85"/>
  <c r="E9" i="85"/>
  <c r="E10" i="85"/>
  <c r="E11" i="85"/>
  <c r="E12" i="85"/>
  <c r="E13" i="85"/>
  <c r="P13" i="85" s="1"/>
  <c r="E14" i="85"/>
  <c r="E15" i="85"/>
  <c r="E16" i="85"/>
  <c r="E17" i="85"/>
  <c r="E18" i="85"/>
  <c r="E19" i="85"/>
  <c r="E20" i="85"/>
  <c r="E21" i="85"/>
  <c r="E22" i="85"/>
  <c r="E23" i="85"/>
  <c r="E24" i="85"/>
  <c r="E25" i="85"/>
  <c r="E26" i="85"/>
  <c r="P26" i="85" s="1"/>
  <c r="E27" i="85"/>
  <c r="E28" i="85"/>
  <c r="E29" i="85"/>
  <c r="P29" i="85" s="1"/>
  <c r="E30" i="85"/>
  <c r="E31" i="85"/>
  <c r="E32" i="85"/>
  <c r="E33" i="85"/>
  <c r="E34" i="85"/>
  <c r="E35" i="85"/>
  <c r="E36" i="85"/>
  <c r="E37" i="85"/>
  <c r="E38" i="85"/>
  <c r="E39" i="85"/>
  <c r="E40" i="85"/>
  <c r="P40" i="85" s="1"/>
  <c r="E41" i="85"/>
  <c r="E42" i="85"/>
  <c r="E43" i="85"/>
  <c r="E44" i="85"/>
  <c r="E45" i="85"/>
  <c r="P45" i="85" s="1"/>
  <c r="E46" i="85"/>
  <c r="E47" i="85"/>
  <c r="E48" i="85"/>
  <c r="E49" i="85"/>
  <c r="E50" i="85"/>
  <c r="E51" i="85"/>
  <c r="P51" i="85" s="1"/>
  <c r="E52" i="85"/>
  <c r="E53" i="85"/>
  <c r="E54" i="85"/>
  <c r="E55" i="85"/>
  <c r="E56" i="85"/>
  <c r="E57" i="85"/>
  <c r="E58" i="85"/>
  <c r="E59" i="85"/>
  <c r="E60" i="85"/>
  <c r="E61" i="85"/>
  <c r="E62" i="85"/>
  <c r="E63" i="85"/>
  <c r="P63" i="85" s="1"/>
  <c r="E64" i="85"/>
  <c r="P64" i="85" s="1"/>
  <c r="E65" i="85"/>
  <c r="E66" i="85"/>
  <c r="E67" i="85"/>
  <c r="P67" i="85" s="1"/>
  <c r="E68" i="85"/>
  <c r="P68" i="85" s="1"/>
  <c r="E69" i="85"/>
  <c r="E70" i="85"/>
  <c r="E71" i="85"/>
  <c r="P71" i="85" s="1"/>
  <c r="E72" i="85"/>
  <c r="E73" i="85"/>
  <c r="E74" i="85"/>
  <c r="E75" i="85"/>
  <c r="F2" i="85"/>
  <c r="E2" i="85"/>
  <c r="L31" i="85" l="1"/>
  <c r="L29" i="85"/>
  <c r="L75" i="85"/>
  <c r="L71" i="85"/>
  <c r="L68" i="85"/>
  <c r="L64" i="85"/>
  <c r="L60" i="85"/>
  <c r="L56" i="85"/>
  <c r="L52" i="85"/>
  <c r="L48" i="85"/>
  <c r="L44" i="85"/>
  <c r="L40" i="85"/>
  <c r="L36" i="85"/>
  <c r="L32" i="85"/>
  <c r="L28" i="85"/>
  <c r="L23" i="85"/>
  <c r="L19" i="85"/>
  <c r="L15" i="85"/>
  <c r="L11" i="85"/>
  <c r="L2" i="85"/>
  <c r="L3" i="85"/>
  <c r="L4" i="85"/>
  <c r="L5" i="85"/>
  <c r="L6" i="85"/>
  <c r="L7" i="85"/>
  <c r="L8" i="85"/>
  <c r="L9" i="85"/>
  <c r="L10" i="85"/>
  <c r="L12" i="85"/>
  <c r="L13" i="85"/>
  <c r="L14" i="85"/>
  <c r="L16" i="85"/>
  <c r="L17" i="85"/>
  <c r="L18" i="85"/>
  <c r="L20" i="85"/>
  <c r="L21" i="85"/>
  <c r="L22" i="85"/>
  <c r="L24" i="85"/>
  <c r="L25" i="85"/>
  <c r="L26" i="85"/>
  <c r="L30" i="85"/>
  <c r="L33" i="85"/>
  <c r="L34" i="85"/>
  <c r="L35" i="85"/>
  <c r="L37" i="85"/>
  <c r="L38" i="85"/>
  <c r="L39" i="85"/>
  <c r="L41" i="85"/>
  <c r="L42" i="85"/>
  <c r="L43" i="85"/>
  <c r="L45" i="85"/>
  <c r="L46" i="85"/>
  <c r="L47" i="85"/>
  <c r="L49" i="85"/>
  <c r="L50" i="85"/>
  <c r="L51" i="85"/>
  <c r="L53" i="85"/>
  <c r="L54" i="85"/>
  <c r="L55" i="85"/>
  <c r="L57" i="85"/>
  <c r="L58" i="85"/>
  <c r="L59" i="85"/>
  <c r="L61" i="85"/>
  <c r="L62" i="85"/>
  <c r="L63" i="85"/>
  <c r="L65" i="85"/>
  <c r="L66" i="85"/>
  <c r="L67" i="85"/>
  <c r="L69" i="85"/>
  <c r="L27" i="85"/>
  <c r="L70" i="85"/>
  <c r="L72" i="85"/>
  <c r="L73" i="85"/>
  <c r="L74" i="85"/>
  <c r="P1214" i="96" l="1"/>
  <c r="P1213" i="96"/>
  <c r="P1212" i="96"/>
  <c r="P1206" i="96"/>
  <c r="P1205" i="96"/>
  <c r="P1204" i="96"/>
  <c r="P1198" i="96"/>
  <c r="P1197" i="96"/>
  <c r="P1196" i="96"/>
  <c r="P1190" i="96"/>
  <c r="P1189" i="96"/>
  <c r="P1188" i="96"/>
  <c r="P1182" i="96"/>
  <c r="P1181" i="96"/>
  <c r="P1180" i="96"/>
  <c r="P1174" i="96"/>
  <c r="P1173" i="96"/>
  <c r="P1172" i="96"/>
  <c r="P1166" i="96"/>
  <c r="P1165" i="96"/>
  <c r="P1164" i="96"/>
  <c r="P1158" i="96"/>
  <c r="P1157" i="96"/>
  <c r="P1156" i="96"/>
  <c r="P1150" i="96"/>
  <c r="P1149" i="96"/>
  <c r="P1148" i="96"/>
  <c r="P1142" i="96"/>
  <c r="P1141" i="96"/>
  <c r="P1140" i="96"/>
  <c r="P1134" i="96"/>
  <c r="P1133" i="96"/>
  <c r="P1132" i="96"/>
  <c r="P1126" i="96"/>
  <c r="P1125" i="96"/>
  <c r="P1124" i="96"/>
  <c r="P1118" i="96"/>
  <c r="P1117" i="96"/>
  <c r="P1116" i="96"/>
  <c r="P1110" i="96"/>
  <c r="P1109" i="96"/>
  <c r="P1108" i="96"/>
  <c r="P1102" i="96"/>
  <c r="P1101" i="96"/>
  <c r="P1100" i="96"/>
  <c r="P1094" i="96"/>
  <c r="P1093" i="96"/>
  <c r="P1092" i="96"/>
  <c r="P1086" i="96"/>
  <c r="P1085" i="96"/>
  <c r="P1084" i="96"/>
  <c r="P1078" i="96"/>
  <c r="P1077" i="96"/>
  <c r="P1076" i="96"/>
  <c r="P1070" i="96"/>
  <c r="P1069" i="96"/>
  <c r="P1068" i="96"/>
  <c r="P1062" i="96"/>
  <c r="P1061" i="96"/>
  <c r="P1060" i="96"/>
  <c r="P1054" i="96"/>
  <c r="P1053" i="96"/>
  <c r="P1052" i="96"/>
  <c r="P1046" i="96"/>
  <c r="P1045" i="96"/>
  <c r="P1044" i="96"/>
  <c r="P1038" i="96"/>
  <c r="P1037" i="96"/>
  <c r="P1036" i="96"/>
  <c r="P1030" i="96"/>
  <c r="P1029" i="96"/>
  <c r="P1028" i="96"/>
  <c r="P1022" i="96"/>
  <c r="P1021" i="96"/>
  <c r="P1020" i="96"/>
  <c r="P1014" i="96"/>
  <c r="P1013" i="96"/>
  <c r="P1012" i="96"/>
  <c r="P1006" i="96"/>
  <c r="P1005" i="96"/>
  <c r="P1004" i="96"/>
  <c r="P998" i="96"/>
  <c r="P997" i="96"/>
  <c r="P996" i="96"/>
  <c r="P990" i="96"/>
  <c r="P989" i="96"/>
  <c r="P988" i="96"/>
  <c r="P982" i="96"/>
  <c r="P981" i="96"/>
  <c r="P980" i="96"/>
  <c r="P974" i="96"/>
  <c r="P973" i="96"/>
  <c r="P972" i="96"/>
  <c r="P966" i="96"/>
  <c r="P965" i="96"/>
  <c r="P964" i="96"/>
  <c r="P958" i="96"/>
  <c r="P957" i="96"/>
  <c r="P956" i="96"/>
  <c r="P950" i="96"/>
  <c r="P949" i="96"/>
  <c r="P948" i="96"/>
  <c r="P942" i="96"/>
  <c r="P941" i="96"/>
  <c r="P940" i="96"/>
  <c r="P934" i="96"/>
  <c r="P933" i="96"/>
  <c r="P932" i="96"/>
  <c r="P926" i="96"/>
  <c r="P925" i="96"/>
  <c r="P924" i="96"/>
  <c r="P918" i="96"/>
  <c r="P917" i="96"/>
  <c r="P916" i="96"/>
  <c r="P910" i="96"/>
  <c r="P909" i="96"/>
  <c r="P908" i="96"/>
  <c r="P902" i="96"/>
  <c r="P901" i="96"/>
  <c r="P900" i="96"/>
  <c r="P894" i="96"/>
  <c r="P893" i="96"/>
  <c r="P892" i="96"/>
  <c r="P886" i="96"/>
  <c r="P885" i="96"/>
  <c r="P884" i="96"/>
  <c r="P878" i="96"/>
  <c r="P877" i="96"/>
  <c r="P876" i="96"/>
  <c r="P870" i="96"/>
  <c r="P869" i="96"/>
  <c r="P868" i="96"/>
  <c r="P862" i="96"/>
  <c r="P861" i="96"/>
  <c r="P860" i="96"/>
  <c r="P854" i="96"/>
  <c r="P853" i="96"/>
  <c r="P852" i="96"/>
  <c r="P846" i="96"/>
  <c r="P845" i="96"/>
  <c r="P844" i="96"/>
  <c r="P838" i="96"/>
  <c r="P837" i="96"/>
  <c r="P836" i="96"/>
  <c r="P830" i="96"/>
  <c r="P829" i="96"/>
  <c r="P828" i="96"/>
  <c r="P822" i="96"/>
  <c r="P821" i="96"/>
  <c r="P820" i="96"/>
  <c r="P814" i="96"/>
  <c r="P813" i="96"/>
  <c r="P812" i="96"/>
  <c r="P806" i="96"/>
  <c r="P805" i="96"/>
  <c r="P804" i="96"/>
  <c r="P790" i="96"/>
  <c r="P789" i="96"/>
  <c r="P788" i="96"/>
  <c r="P782" i="96"/>
  <c r="P781" i="96"/>
  <c r="P780" i="96"/>
  <c r="P774" i="96"/>
  <c r="P773" i="96"/>
  <c r="P772" i="96"/>
  <c r="P766" i="96"/>
  <c r="P765" i="96"/>
  <c r="P764" i="96"/>
  <c r="P758" i="96"/>
  <c r="P757" i="96"/>
  <c r="P756" i="96"/>
  <c r="P750" i="96"/>
  <c r="P749" i="96"/>
  <c r="P748" i="96"/>
  <c r="P742" i="96"/>
  <c r="P741" i="96"/>
  <c r="P740" i="96"/>
  <c r="P734" i="96"/>
  <c r="P733" i="96"/>
  <c r="P732" i="96"/>
  <c r="P726" i="96"/>
  <c r="P725" i="96"/>
  <c r="P724" i="96"/>
  <c r="P718" i="96"/>
  <c r="P717" i="96"/>
  <c r="P716" i="96"/>
  <c r="P710" i="96"/>
  <c r="P709" i="96"/>
  <c r="P708" i="96"/>
  <c r="P702" i="96"/>
  <c r="P701" i="96"/>
  <c r="P700" i="96"/>
  <c r="P694" i="96"/>
  <c r="P693" i="96"/>
  <c r="P692" i="96"/>
  <c r="P686" i="96"/>
  <c r="P685" i="96"/>
  <c r="P684" i="96"/>
  <c r="P678" i="96"/>
  <c r="P677" i="96"/>
  <c r="P676" i="96"/>
  <c r="P670" i="96"/>
  <c r="P669" i="96"/>
  <c r="P668" i="96"/>
  <c r="P662" i="96"/>
  <c r="P661" i="96"/>
  <c r="P660" i="96"/>
  <c r="P654" i="96"/>
  <c r="P653" i="96"/>
  <c r="P652" i="96"/>
  <c r="P646" i="96"/>
  <c r="P645" i="96"/>
  <c r="P644" i="96"/>
  <c r="P638" i="96"/>
  <c r="P637" i="96"/>
  <c r="P636" i="96"/>
  <c r="P630" i="96"/>
  <c r="P629" i="96"/>
  <c r="P628" i="96"/>
  <c r="P622" i="96"/>
  <c r="P621" i="96"/>
  <c r="P620" i="96"/>
  <c r="P614" i="96"/>
  <c r="P613" i="96"/>
  <c r="P612" i="96"/>
  <c r="P606" i="96"/>
  <c r="P605" i="96"/>
  <c r="P604" i="96"/>
  <c r="P598" i="96"/>
  <c r="P597" i="96"/>
  <c r="P596" i="96"/>
  <c r="P590" i="96"/>
  <c r="P589" i="96"/>
  <c r="P588" i="96"/>
  <c r="P582" i="96"/>
  <c r="P581" i="96"/>
  <c r="P580" i="96"/>
  <c r="P574" i="96"/>
  <c r="P573" i="96"/>
  <c r="P572" i="96"/>
  <c r="P566" i="96"/>
  <c r="P565" i="96"/>
  <c r="P564" i="96"/>
  <c r="P558" i="96"/>
  <c r="P557" i="96"/>
  <c r="P556" i="96"/>
  <c r="P550" i="96"/>
  <c r="P549" i="96"/>
  <c r="P548" i="96"/>
  <c r="P542" i="96"/>
  <c r="P541" i="96"/>
  <c r="P540" i="96"/>
  <c r="P534" i="96"/>
  <c r="P533" i="96"/>
  <c r="P532" i="96"/>
  <c r="P526" i="96"/>
  <c r="P525" i="96"/>
  <c r="P524" i="96"/>
  <c r="P518" i="96"/>
  <c r="P517" i="96"/>
  <c r="P516" i="96"/>
  <c r="P510" i="96"/>
  <c r="P509" i="96"/>
  <c r="P508" i="96"/>
  <c r="P502" i="96"/>
  <c r="P501" i="96"/>
  <c r="P500" i="96"/>
  <c r="P494" i="96"/>
  <c r="P493" i="96"/>
  <c r="P492" i="96"/>
  <c r="P486" i="96"/>
  <c r="P485" i="96"/>
  <c r="P484" i="96"/>
  <c r="P478" i="96"/>
  <c r="P477" i="96"/>
  <c r="P476" i="96"/>
  <c r="P470" i="96"/>
  <c r="P469" i="96"/>
  <c r="P468" i="96"/>
  <c r="P462" i="96"/>
  <c r="P461" i="96"/>
  <c r="P460" i="96"/>
  <c r="P454" i="96"/>
  <c r="P453" i="96"/>
  <c r="P452" i="96"/>
  <c r="P446" i="96"/>
  <c r="P445" i="96"/>
  <c r="P444" i="96"/>
  <c r="P438" i="96"/>
  <c r="P437" i="96"/>
  <c r="P436" i="96"/>
  <c r="P430" i="96"/>
  <c r="P429" i="96"/>
  <c r="P428" i="96"/>
  <c r="P422" i="96"/>
  <c r="P421" i="96"/>
  <c r="P420" i="96"/>
  <c r="P414" i="96"/>
  <c r="P413" i="96"/>
  <c r="P412" i="96"/>
  <c r="P406" i="96"/>
  <c r="P405" i="96"/>
  <c r="P404" i="96"/>
  <c r="P398" i="96"/>
  <c r="P397" i="96"/>
  <c r="P396" i="96"/>
  <c r="P390" i="96"/>
  <c r="P389" i="96"/>
  <c r="P388" i="96"/>
  <c r="P382" i="96"/>
  <c r="P381" i="96"/>
  <c r="P380" i="96"/>
  <c r="P374" i="96"/>
  <c r="P373" i="96"/>
  <c r="P372" i="96"/>
  <c r="P366" i="96"/>
  <c r="P365" i="96"/>
  <c r="P364" i="96"/>
  <c r="P358" i="96"/>
  <c r="P357" i="96"/>
  <c r="P356" i="96"/>
  <c r="P350" i="96"/>
  <c r="P349" i="96"/>
  <c r="P348" i="96"/>
  <c r="P342" i="96"/>
  <c r="P341" i="96"/>
  <c r="P340" i="96"/>
  <c r="P334" i="96"/>
  <c r="P333" i="96"/>
  <c r="P332" i="96"/>
  <c r="P326" i="96"/>
  <c r="P325" i="96"/>
  <c r="P324" i="96"/>
  <c r="P318" i="96"/>
  <c r="P317" i="96"/>
  <c r="P316" i="96"/>
  <c r="P310" i="96"/>
  <c r="P309" i="96"/>
  <c r="P308" i="96"/>
  <c r="P302" i="96"/>
  <c r="P301" i="96"/>
  <c r="P300" i="96"/>
  <c r="P294" i="96"/>
  <c r="P293" i="96"/>
  <c r="P292" i="96"/>
  <c r="P286" i="96"/>
  <c r="P285" i="96"/>
  <c r="P284" i="96"/>
  <c r="P278" i="96"/>
  <c r="P277" i="96"/>
  <c r="P276" i="96"/>
  <c r="P270" i="96"/>
  <c r="P269" i="96"/>
  <c r="P268" i="96"/>
  <c r="P262" i="96"/>
  <c r="P261" i="96"/>
  <c r="P260" i="96"/>
  <c r="P254" i="96"/>
  <c r="P253" i="96"/>
  <c r="P252" i="96"/>
  <c r="P246" i="96"/>
  <c r="P245" i="96"/>
  <c r="P244" i="96"/>
  <c r="P238" i="96"/>
  <c r="P237" i="96"/>
  <c r="P236" i="96"/>
  <c r="P230" i="96"/>
  <c r="P229" i="96"/>
  <c r="P228" i="96"/>
  <c r="P222" i="96"/>
  <c r="P221" i="96"/>
  <c r="P220" i="96"/>
  <c r="P214" i="96"/>
  <c r="P213" i="96"/>
  <c r="P212" i="96"/>
  <c r="P206" i="96"/>
  <c r="P205" i="96"/>
  <c r="P204" i="96"/>
  <c r="P198" i="96"/>
  <c r="P197" i="96"/>
  <c r="P196" i="96"/>
  <c r="P190" i="96"/>
  <c r="P189" i="96"/>
  <c r="P188" i="96"/>
  <c r="P182" i="96"/>
  <c r="P181" i="96"/>
  <c r="P180" i="96"/>
  <c r="P174" i="96"/>
  <c r="P173" i="96"/>
  <c r="P172" i="96"/>
  <c r="P166" i="96"/>
  <c r="P165" i="96"/>
  <c r="P164" i="96"/>
  <c r="P158" i="96"/>
  <c r="P157" i="96"/>
  <c r="P156" i="96"/>
  <c r="P150" i="96"/>
  <c r="P149" i="96"/>
  <c r="P148" i="96"/>
  <c r="P142" i="96"/>
  <c r="P141" i="96"/>
  <c r="P140" i="96"/>
  <c r="P134" i="96"/>
  <c r="P133" i="96"/>
  <c r="P132" i="96"/>
  <c r="P126" i="96"/>
  <c r="P125" i="96"/>
  <c r="P124" i="96"/>
  <c r="P118" i="96"/>
  <c r="P117" i="96"/>
  <c r="P116" i="96"/>
  <c r="P110" i="96"/>
  <c r="P109" i="96"/>
  <c r="P108" i="96"/>
  <c r="P102" i="96"/>
  <c r="P101" i="96"/>
  <c r="P100" i="96"/>
  <c r="P94" i="96"/>
  <c r="P93" i="96"/>
  <c r="P92" i="96"/>
  <c r="P86" i="96"/>
  <c r="P85" i="96"/>
  <c r="P84" i="96"/>
  <c r="P78" i="96"/>
  <c r="P77" i="96"/>
  <c r="P76" i="96"/>
  <c r="P70" i="96"/>
  <c r="P69" i="96"/>
  <c r="P68" i="96"/>
  <c r="P62" i="96"/>
  <c r="P61" i="96"/>
  <c r="P60" i="96"/>
  <c r="P54" i="96"/>
  <c r="P53" i="96"/>
  <c r="P52" i="96"/>
  <c r="P46" i="96"/>
  <c r="P45" i="96"/>
  <c r="P44" i="96"/>
  <c r="P38" i="96"/>
  <c r="P37" i="96"/>
  <c r="P36" i="96"/>
  <c r="P30" i="96"/>
  <c r="P29" i="96"/>
  <c r="P28" i="96"/>
  <c r="P22" i="96"/>
  <c r="P21" i="96"/>
  <c r="P20" i="96"/>
  <c r="P14" i="96"/>
  <c r="P13" i="96"/>
  <c r="P12" i="96"/>
  <c r="P6" i="96"/>
  <c r="P5" i="96"/>
  <c r="P4" i="96"/>
  <c r="R1216" i="96" l="1"/>
  <c r="Q1216" i="96"/>
  <c r="R1208" i="96"/>
  <c r="Q1208" i="96"/>
  <c r="R1200" i="96"/>
  <c r="Q1200" i="96"/>
  <c r="R1192" i="96"/>
  <c r="Q1192" i="96"/>
  <c r="R1184" i="96"/>
  <c r="Q1184" i="96"/>
  <c r="R1176" i="96"/>
  <c r="Q1176" i="96"/>
  <c r="R1168" i="96"/>
  <c r="Q1168" i="96"/>
  <c r="R1160" i="96"/>
  <c r="Q1160" i="96"/>
  <c r="R1152" i="96"/>
  <c r="Q1152" i="96"/>
  <c r="R1144" i="96"/>
  <c r="Q1144" i="96"/>
  <c r="R1136" i="96"/>
  <c r="Q1136" i="96"/>
  <c r="R1128" i="96"/>
  <c r="Q1128" i="96"/>
  <c r="R1120" i="96"/>
  <c r="Q1120" i="96"/>
  <c r="R1112" i="96"/>
  <c r="Q1112" i="96"/>
  <c r="R1104" i="96"/>
  <c r="Q1104" i="96"/>
  <c r="R1096" i="96"/>
  <c r="Q1096" i="96"/>
  <c r="R1088" i="96"/>
  <c r="Q1088" i="96"/>
  <c r="R1080" i="96"/>
  <c r="Q1080" i="96"/>
  <c r="R1072" i="96"/>
  <c r="Q1072" i="96"/>
  <c r="R1064" i="96"/>
  <c r="Q1064" i="96"/>
  <c r="R1056" i="96"/>
  <c r="Q1056" i="96"/>
  <c r="R1048" i="96"/>
  <c r="Q1048" i="96"/>
  <c r="R1040" i="96"/>
  <c r="Q1040" i="96"/>
  <c r="R1032" i="96"/>
  <c r="Q1032" i="96"/>
  <c r="R1024" i="96"/>
  <c r="Q1024" i="96"/>
  <c r="R1016" i="96"/>
  <c r="Q1016" i="96"/>
  <c r="R1008" i="96"/>
  <c r="Q1008" i="96"/>
  <c r="R1000" i="96"/>
  <c r="Q1000" i="96"/>
  <c r="R992" i="96"/>
  <c r="Q992" i="96"/>
  <c r="R984" i="96"/>
  <c r="Q984" i="96"/>
  <c r="R976" i="96"/>
  <c r="Q976" i="96"/>
  <c r="R968" i="96"/>
  <c r="Q968" i="96"/>
  <c r="R960" i="96"/>
  <c r="Q960" i="96"/>
  <c r="R952" i="96"/>
  <c r="Q952" i="96"/>
  <c r="R944" i="96"/>
  <c r="Q944" i="96"/>
  <c r="R936" i="96"/>
  <c r="Q936" i="96"/>
  <c r="R928" i="96"/>
  <c r="Q928" i="96"/>
  <c r="R920" i="96"/>
  <c r="Q920" i="96"/>
  <c r="R912" i="96"/>
  <c r="Q912" i="96"/>
  <c r="R904" i="96"/>
  <c r="Q904" i="96"/>
  <c r="R896" i="96"/>
  <c r="Q896" i="96"/>
  <c r="R888" i="96"/>
  <c r="Q888" i="96"/>
  <c r="R880" i="96"/>
  <c r="Q880" i="96"/>
  <c r="R872" i="96"/>
  <c r="Q872" i="96"/>
  <c r="R864" i="96"/>
  <c r="Q864" i="96"/>
  <c r="R856" i="96"/>
  <c r="Q856" i="96"/>
  <c r="R848" i="96"/>
  <c r="Q848" i="96"/>
  <c r="R840" i="96"/>
  <c r="Q840" i="96"/>
  <c r="R832" i="96"/>
  <c r="Q832" i="96"/>
  <c r="R824" i="96"/>
  <c r="Q824" i="96"/>
  <c r="R816" i="96"/>
  <c r="Q816" i="96"/>
  <c r="R808" i="96"/>
  <c r="Q808" i="96"/>
  <c r="R800" i="96"/>
  <c r="Q800" i="96"/>
  <c r="R792" i="96"/>
  <c r="Q792" i="96"/>
  <c r="R784" i="96"/>
  <c r="Q784" i="96"/>
  <c r="R776" i="96"/>
  <c r="Q776" i="96"/>
  <c r="R768" i="96"/>
  <c r="Q768" i="96"/>
  <c r="R760" i="96"/>
  <c r="Q760" i="96"/>
  <c r="R752" i="96"/>
  <c r="Q752" i="96"/>
  <c r="R744" i="96"/>
  <c r="Q744" i="96"/>
  <c r="R736" i="96"/>
  <c r="Q736" i="96"/>
  <c r="R728" i="96"/>
  <c r="Q728" i="96"/>
  <c r="R720" i="96"/>
  <c r="Q720" i="96"/>
  <c r="R712" i="96"/>
  <c r="Q712" i="96"/>
  <c r="P712" i="96"/>
  <c r="R704" i="96"/>
  <c r="Q704" i="96"/>
  <c r="R696" i="96"/>
  <c r="Q696" i="96"/>
  <c r="R688" i="96"/>
  <c r="Q688" i="96"/>
  <c r="R680" i="96"/>
  <c r="Q680" i="96"/>
  <c r="R672" i="96"/>
  <c r="Q672" i="96"/>
  <c r="R664" i="96"/>
  <c r="Q664" i="96"/>
  <c r="R656" i="96"/>
  <c r="Q656" i="96"/>
  <c r="R648" i="96"/>
  <c r="Q648" i="96"/>
  <c r="R640" i="96"/>
  <c r="Q640" i="96"/>
  <c r="R632" i="96"/>
  <c r="Q632" i="96"/>
  <c r="R624" i="96"/>
  <c r="Q624" i="96"/>
  <c r="R616" i="96"/>
  <c r="Q616" i="96"/>
  <c r="R608" i="96"/>
  <c r="Q608" i="96"/>
  <c r="R600" i="96"/>
  <c r="Q600" i="96"/>
  <c r="R592" i="96"/>
  <c r="Q592" i="96"/>
  <c r="R584" i="96"/>
  <c r="Q584" i="96"/>
  <c r="R576" i="96"/>
  <c r="Q576" i="96"/>
  <c r="R568" i="96"/>
  <c r="Q568" i="96"/>
  <c r="R560" i="96"/>
  <c r="Q560" i="96"/>
  <c r="R552" i="96"/>
  <c r="Q552" i="96"/>
  <c r="R544" i="96"/>
  <c r="Q544" i="96"/>
  <c r="R536" i="96"/>
  <c r="Q536" i="96"/>
  <c r="R528" i="96"/>
  <c r="Q528" i="96"/>
  <c r="R520" i="96"/>
  <c r="Q520" i="96"/>
  <c r="R512" i="96"/>
  <c r="Q512" i="96"/>
  <c r="R504" i="96"/>
  <c r="Q504" i="96"/>
  <c r="R496" i="96"/>
  <c r="Q496" i="96"/>
  <c r="R488" i="96"/>
  <c r="Q488" i="96"/>
  <c r="R480" i="96"/>
  <c r="Q480" i="96"/>
  <c r="R472" i="96"/>
  <c r="Q472" i="96"/>
  <c r="R464" i="96"/>
  <c r="Q464" i="96"/>
  <c r="R456" i="96"/>
  <c r="Q456" i="96"/>
  <c r="R448" i="96"/>
  <c r="Q448" i="96"/>
  <c r="R440" i="96"/>
  <c r="Q440" i="96"/>
  <c r="R432" i="96"/>
  <c r="Q432" i="96"/>
  <c r="R424" i="96"/>
  <c r="Q424" i="96"/>
  <c r="R416" i="96"/>
  <c r="Q416" i="96"/>
  <c r="R408" i="96"/>
  <c r="Q408" i="96"/>
  <c r="R400" i="96"/>
  <c r="Q400" i="96"/>
  <c r="R392" i="96"/>
  <c r="Q392" i="96"/>
  <c r="R384" i="96"/>
  <c r="Q384" i="96"/>
  <c r="R376" i="96"/>
  <c r="Q376" i="96"/>
  <c r="R368" i="96"/>
  <c r="Q368" i="96"/>
  <c r="R360" i="96"/>
  <c r="Q360" i="96"/>
  <c r="R352" i="96"/>
  <c r="Q352" i="96"/>
  <c r="R344" i="96"/>
  <c r="Q344" i="96"/>
  <c r="R336" i="96"/>
  <c r="Q336" i="96"/>
  <c r="R328" i="96"/>
  <c r="Q328" i="96"/>
  <c r="R320" i="96"/>
  <c r="Q320" i="96"/>
  <c r="R312" i="96"/>
  <c r="Q312" i="96"/>
  <c r="R304" i="96"/>
  <c r="Q304" i="96"/>
  <c r="R296" i="96"/>
  <c r="Q296" i="96"/>
  <c r="R288" i="96"/>
  <c r="Q288" i="96"/>
  <c r="R280" i="96"/>
  <c r="Q280" i="96"/>
  <c r="R272" i="96"/>
  <c r="Q272" i="96"/>
  <c r="R264" i="96"/>
  <c r="Q264" i="96"/>
  <c r="R256" i="96"/>
  <c r="Q256" i="96"/>
  <c r="R248" i="96"/>
  <c r="Q248" i="96"/>
  <c r="R240" i="96"/>
  <c r="Q240" i="96"/>
  <c r="R232" i="96"/>
  <c r="Q232" i="96"/>
  <c r="R224" i="96"/>
  <c r="Q224" i="96"/>
  <c r="R216" i="96"/>
  <c r="Q216" i="96"/>
  <c r="R208" i="96"/>
  <c r="Q208" i="96"/>
  <c r="R200" i="96"/>
  <c r="Q200" i="96"/>
  <c r="R192" i="96"/>
  <c r="Q192" i="96"/>
  <c r="R184" i="96"/>
  <c r="Q184" i="96"/>
  <c r="R176" i="96"/>
  <c r="Q176" i="96"/>
  <c r="R168" i="96"/>
  <c r="Q168" i="96"/>
  <c r="R160" i="96"/>
  <c r="Q160" i="96"/>
  <c r="R152" i="96"/>
  <c r="Q152" i="96"/>
  <c r="R144" i="96"/>
  <c r="Q144" i="96"/>
  <c r="R136" i="96"/>
  <c r="Q136" i="96"/>
  <c r="R128" i="96"/>
  <c r="Q128" i="96"/>
  <c r="R120" i="96"/>
  <c r="Q120" i="96"/>
  <c r="R112" i="96"/>
  <c r="Q112" i="96"/>
  <c r="R104" i="96"/>
  <c r="Q104" i="96"/>
  <c r="R96" i="96"/>
  <c r="Q96" i="96"/>
  <c r="R88" i="96"/>
  <c r="Q88" i="96"/>
  <c r="R80" i="96"/>
  <c r="Q80" i="96"/>
  <c r="R72" i="96"/>
  <c r="Q72" i="96"/>
  <c r="R64" i="96"/>
  <c r="Q64" i="96"/>
  <c r="R56" i="96"/>
  <c r="Q56" i="96"/>
  <c r="R48" i="96"/>
  <c r="Q48" i="96"/>
  <c r="R40" i="96"/>
  <c r="Q40" i="96"/>
  <c r="R32" i="96"/>
  <c r="Q32" i="96"/>
  <c r="R24" i="96"/>
  <c r="Q24" i="96"/>
  <c r="R16" i="96"/>
  <c r="Q16" i="96"/>
  <c r="Q8" i="96"/>
  <c r="R8" i="96"/>
  <c r="J9" i="96"/>
  <c r="J10" i="96" s="1"/>
  <c r="J11" i="96" s="1"/>
  <c r="H9" i="96"/>
  <c r="H10" i="96" s="1"/>
  <c r="M9" i="96"/>
  <c r="M10" i="96" s="1"/>
  <c r="M11" i="96" s="1"/>
  <c r="M12" i="96" s="1"/>
  <c r="M13" i="96" s="1"/>
  <c r="M14" i="96" s="1"/>
  <c r="M15" i="96" s="1"/>
  <c r="M16" i="96" s="1"/>
  <c r="M17" i="96" s="1"/>
  <c r="M18" i="96" s="1"/>
  <c r="M19" i="96" s="1"/>
  <c r="M20" i="96" s="1"/>
  <c r="M21" i="96" s="1"/>
  <c r="M22" i="96" s="1"/>
  <c r="M23" i="96" s="1"/>
  <c r="M24" i="96" s="1"/>
  <c r="M25" i="96" s="1"/>
  <c r="M26" i="96" s="1"/>
  <c r="M27" i="96" s="1"/>
  <c r="M28" i="96" s="1"/>
  <c r="M29" i="96" s="1"/>
  <c r="M30" i="96" s="1"/>
  <c r="M31" i="96" s="1"/>
  <c r="M32" i="96" s="1"/>
  <c r="M33" i="96" s="1"/>
  <c r="M34" i="96" s="1"/>
  <c r="M35" i="96" s="1"/>
  <c r="M36" i="96" s="1"/>
  <c r="M37" i="96" s="1"/>
  <c r="M38" i="96" s="1"/>
  <c r="M39" i="96" s="1"/>
  <c r="M40" i="96" s="1"/>
  <c r="M41" i="96" s="1"/>
  <c r="M42" i="96" s="1"/>
  <c r="M43" i="96" s="1"/>
  <c r="M44" i="96" s="1"/>
  <c r="M45" i="96" s="1"/>
  <c r="M46" i="96" s="1"/>
  <c r="M47" i="96" s="1"/>
  <c r="M48" i="96" s="1"/>
  <c r="M49" i="96" s="1"/>
  <c r="M50" i="96" s="1"/>
  <c r="M51" i="96" s="1"/>
  <c r="M52" i="96" s="1"/>
  <c r="M53" i="96" s="1"/>
  <c r="M54" i="96" s="1"/>
  <c r="M55" i="96" s="1"/>
  <c r="M56" i="96" s="1"/>
  <c r="M57" i="96" s="1"/>
  <c r="M58" i="96" s="1"/>
  <c r="M59" i="96" s="1"/>
  <c r="M60" i="96" s="1"/>
  <c r="M61" i="96" s="1"/>
  <c r="M62" i="96" s="1"/>
  <c r="M63" i="96" s="1"/>
  <c r="M64" i="96" s="1"/>
  <c r="M65" i="96" s="1"/>
  <c r="M66" i="96" s="1"/>
  <c r="M67" i="96" s="1"/>
  <c r="M68" i="96" s="1"/>
  <c r="M69" i="96" s="1"/>
  <c r="M70" i="96" s="1"/>
  <c r="M71" i="96" s="1"/>
  <c r="M72" i="96" s="1"/>
  <c r="M73" i="96" s="1"/>
  <c r="M74" i="96" s="1"/>
  <c r="M75" i="96" s="1"/>
  <c r="M76" i="96" s="1"/>
  <c r="M77" i="96" s="1"/>
  <c r="M78" i="96" s="1"/>
  <c r="M79" i="96" s="1"/>
  <c r="M80" i="96" s="1"/>
  <c r="M81" i="96" s="1"/>
  <c r="M82" i="96" s="1"/>
  <c r="M83" i="96" s="1"/>
  <c r="M84" i="96" s="1"/>
  <c r="M85" i="96" s="1"/>
  <c r="M86" i="96" s="1"/>
  <c r="M87" i="96" s="1"/>
  <c r="M88" i="96" s="1"/>
  <c r="M89" i="96" s="1"/>
  <c r="M90" i="96" s="1"/>
  <c r="M91" i="96" s="1"/>
  <c r="M92" i="96" s="1"/>
  <c r="M93" i="96" s="1"/>
  <c r="M94" i="96" s="1"/>
  <c r="M95" i="96" s="1"/>
  <c r="M96" i="96" s="1"/>
  <c r="M97" i="96" s="1"/>
  <c r="M98" i="96" s="1"/>
  <c r="M99" i="96" s="1"/>
  <c r="M100" i="96" s="1"/>
  <c r="M101" i="96" s="1"/>
  <c r="M102" i="96" s="1"/>
  <c r="M103" i="96" s="1"/>
  <c r="M104" i="96" s="1"/>
  <c r="M105" i="96" s="1"/>
  <c r="M106" i="96" s="1"/>
  <c r="M107" i="96" s="1"/>
  <c r="M108" i="96" s="1"/>
  <c r="M109" i="96" s="1"/>
  <c r="M110" i="96" s="1"/>
  <c r="M111" i="96" s="1"/>
  <c r="M112" i="96" s="1"/>
  <c r="M113" i="96" s="1"/>
  <c r="M114" i="96" s="1"/>
  <c r="M115" i="96" s="1"/>
  <c r="M116" i="96" s="1"/>
  <c r="M117" i="96" s="1"/>
  <c r="M118" i="96" s="1"/>
  <c r="M119" i="96" s="1"/>
  <c r="M120" i="96" s="1"/>
  <c r="M121" i="96" s="1"/>
  <c r="M122" i="96" s="1"/>
  <c r="M123" i="96" s="1"/>
  <c r="M124" i="96" s="1"/>
  <c r="M125" i="96" s="1"/>
  <c r="M126" i="96" s="1"/>
  <c r="M127" i="96" s="1"/>
  <c r="M128" i="96" s="1"/>
  <c r="M129" i="96" s="1"/>
  <c r="M130" i="96" s="1"/>
  <c r="M131" i="96" s="1"/>
  <c r="M132" i="96" s="1"/>
  <c r="M133" i="96" s="1"/>
  <c r="M134" i="96" s="1"/>
  <c r="M135" i="96" s="1"/>
  <c r="M136" i="96" s="1"/>
  <c r="M137" i="96" s="1"/>
  <c r="M138" i="96" s="1"/>
  <c r="M139" i="96" s="1"/>
  <c r="M140" i="96" s="1"/>
  <c r="M141" i="96" s="1"/>
  <c r="M142" i="96" s="1"/>
  <c r="M143" i="96" s="1"/>
  <c r="M144" i="96" s="1"/>
  <c r="M145" i="96" s="1"/>
  <c r="M146" i="96" s="1"/>
  <c r="M147" i="96" s="1"/>
  <c r="M148" i="96" s="1"/>
  <c r="M149" i="96" s="1"/>
  <c r="M150" i="96" s="1"/>
  <c r="M151" i="96" s="1"/>
  <c r="M152" i="96" s="1"/>
  <c r="M153" i="96" s="1"/>
  <c r="M154" i="96" s="1"/>
  <c r="L9" i="96"/>
  <c r="L10" i="96" s="1"/>
  <c r="L11" i="96" s="1"/>
  <c r="K9" i="96"/>
  <c r="K10" i="96" s="1"/>
  <c r="K11" i="96" s="1"/>
  <c r="K12" i="96" s="1"/>
  <c r="K13" i="96" s="1"/>
  <c r="K14" i="96" s="1"/>
  <c r="K15" i="96" s="1"/>
  <c r="K16" i="96" s="1"/>
  <c r="K17" i="96" s="1"/>
  <c r="K18" i="96" s="1"/>
  <c r="K19" i="96" s="1"/>
  <c r="K20" i="96" s="1"/>
  <c r="K21" i="96" s="1"/>
  <c r="K22" i="96" s="1"/>
  <c r="K23" i="96" s="1"/>
  <c r="K24" i="96" s="1"/>
  <c r="K25" i="96" s="1"/>
  <c r="K26" i="96" s="1"/>
  <c r="K27" i="96" s="1"/>
  <c r="K28" i="96" s="1"/>
  <c r="K29" i="96" s="1"/>
  <c r="K30" i="96" s="1"/>
  <c r="K31" i="96" s="1"/>
  <c r="K32" i="96" s="1"/>
  <c r="K33" i="96" s="1"/>
  <c r="K34" i="96" s="1"/>
  <c r="K35" i="96" s="1"/>
  <c r="K36" i="96" s="1"/>
  <c r="K37" i="96" s="1"/>
  <c r="K38" i="96" s="1"/>
  <c r="K39" i="96" s="1"/>
  <c r="K40" i="96" s="1"/>
  <c r="K41" i="96" s="1"/>
  <c r="K42" i="96" s="1"/>
  <c r="K43" i="96" s="1"/>
  <c r="K44" i="96" s="1"/>
  <c r="K45" i="96" s="1"/>
  <c r="K46" i="96" s="1"/>
  <c r="K47" i="96" s="1"/>
  <c r="K48" i="96" s="1"/>
  <c r="K49" i="96" s="1"/>
  <c r="K50" i="96" s="1"/>
  <c r="K51" i="96" s="1"/>
  <c r="K52" i="96" s="1"/>
  <c r="K53" i="96" s="1"/>
  <c r="K54" i="96" s="1"/>
  <c r="K55" i="96" s="1"/>
  <c r="K56" i="96" s="1"/>
  <c r="K57" i="96" s="1"/>
  <c r="K58" i="96" s="1"/>
  <c r="K59" i="96" s="1"/>
  <c r="K60" i="96" s="1"/>
  <c r="K61" i="96" s="1"/>
  <c r="K62" i="96" s="1"/>
  <c r="K63" i="96" s="1"/>
  <c r="K64" i="96" s="1"/>
  <c r="K65" i="96" s="1"/>
  <c r="K66" i="96" s="1"/>
  <c r="K67" i="96" s="1"/>
  <c r="K68" i="96" s="1"/>
  <c r="K69" i="96" s="1"/>
  <c r="K70" i="96" s="1"/>
  <c r="K71" i="96" s="1"/>
  <c r="K72" i="96" s="1"/>
  <c r="K73" i="96" s="1"/>
  <c r="K74" i="96" s="1"/>
  <c r="K75" i="96" s="1"/>
  <c r="K76" i="96" s="1"/>
  <c r="K77" i="96" s="1"/>
  <c r="K78" i="96" s="1"/>
  <c r="K79" i="96" s="1"/>
  <c r="K80" i="96" s="1"/>
  <c r="K81" i="96" s="1"/>
  <c r="K82" i="96" s="1"/>
  <c r="K83" i="96" s="1"/>
  <c r="K84" i="96" s="1"/>
  <c r="K85" i="96" s="1"/>
  <c r="K86" i="96" s="1"/>
  <c r="K87" i="96" s="1"/>
  <c r="K88" i="96" s="1"/>
  <c r="K89" i="96" s="1"/>
  <c r="K90" i="96" s="1"/>
  <c r="K91" i="96" s="1"/>
  <c r="K92" i="96" s="1"/>
  <c r="K93" i="96" s="1"/>
  <c r="K94" i="96" s="1"/>
  <c r="K95" i="96" s="1"/>
  <c r="K96" i="96" s="1"/>
  <c r="K97" i="96" s="1"/>
  <c r="K98" i="96" s="1"/>
  <c r="K99" i="96" s="1"/>
  <c r="K100" i="96" s="1"/>
  <c r="K101" i="96" s="1"/>
  <c r="K102" i="96" s="1"/>
  <c r="K103" i="96" s="1"/>
  <c r="K104" i="96" s="1"/>
  <c r="K105" i="96" s="1"/>
  <c r="K106" i="96" s="1"/>
  <c r="K107" i="96" s="1"/>
  <c r="K108" i="96" s="1"/>
  <c r="K109" i="96" s="1"/>
  <c r="K110" i="96" s="1"/>
  <c r="K111" i="96" s="1"/>
  <c r="K112" i="96" s="1"/>
  <c r="K113" i="96" s="1"/>
  <c r="K114" i="96" s="1"/>
  <c r="K115" i="96" s="1"/>
  <c r="K116" i="96" s="1"/>
  <c r="K117" i="96" s="1"/>
  <c r="K118" i="96" s="1"/>
  <c r="K119" i="96" s="1"/>
  <c r="K120" i="96" s="1"/>
  <c r="K121" i="96" s="1"/>
  <c r="K122" i="96" s="1"/>
  <c r="K123" i="96" s="1"/>
  <c r="K124" i="96" s="1"/>
  <c r="K125" i="96" s="1"/>
  <c r="K126" i="96" s="1"/>
  <c r="K127" i="96" s="1"/>
  <c r="K128" i="96" s="1"/>
  <c r="K129" i="96" s="1"/>
  <c r="K130" i="96" s="1"/>
  <c r="K131" i="96" s="1"/>
  <c r="K132" i="96" s="1"/>
  <c r="K133" i="96" s="1"/>
  <c r="K134" i="96" s="1"/>
  <c r="K135" i="96" s="1"/>
  <c r="K136" i="96" s="1"/>
  <c r="K137" i="96" s="1"/>
  <c r="K138" i="96" s="1"/>
  <c r="K139" i="96" s="1"/>
  <c r="K140" i="96" s="1"/>
  <c r="K141" i="96" s="1"/>
  <c r="K142" i="96" s="1"/>
  <c r="K143" i="96" s="1"/>
  <c r="K144" i="96" s="1"/>
  <c r="K145" i="96" s="1"/>
  <c r="K146" i="96" s="1"/>
  <c r="K147" i="96" s="1"/>
  <c r="K148" i="96" s="1"/>
  <c r="K149" i="96" s="1"/>
  <c r="K150" i="96" s="1"/>
  <c r="K151" i="96" s="1"/>
  <c r="K152" i="96" s="1"/>
  <c r="K153" i="96" s="1"/>
  <c r="K154" i="96" s="1"/>
  <c r="I9" i="96"/>
  <c r="I10" i="96" s="1"/>
  <c r="I11" i="96" s="1"/>
  <c r="I12" i="96" s="1"/>
  <c r="I13" i="96" s="1"/>
  <c r="I14" i="96" s="1"/>
  <c r="I15" i="96" s="1"/>
  <c r="I16" i="96" s="1"/>
  <c r="I17" i="96" s="1"/>
  <c r="I18" i="96" s="1"/>
  <c r="I19" i="96" s="1"/>
  <c r="I20" i="96" s="1"/>
  <c r="I21" i="96" s="1"/>
  <c r="I22" i="96" s="1"/>
  <c r="I23" i="96" s="1"/>
  <c r="I24" i="96" s="1"/>
  <c r="I25" i="96" s="1"/>
  <c r="I26" i="96" s="1"/>
  <c r="I27" i="96" s="1"/>
  <c r="I28" i="96" s="1"/>
  <c r="I29" i="96" s="1"/>
  <c r="I30" i="96" s="1"/>
  <c r="I31" i="96" s="1"/>
  <c r="I32" i="96" s="1"/>
  <c r="I33" i="96" s="1"/>
  <c r="I34" i="96" s="1"/>
  <c r="I35" i="96" s="1"/>
  <c r="I36" i="96" s="1"/>
  <c r="I37" i="96" s="1"/>
  <c r="I38" i="96" s="1"/>
  <c r="I39" i="96" s="1"/>
  <c r="I40" i="96" s="1"/>
  <c r="I41" i="96" s="1"/>
  <c r="I42" i="96" s="1"/>
  <c r="I43" i="96" s="1"/>
  <c r="I44" i="96" s="1"/>
  <c r="I45" i="96" s="1"/>
  <c r="I46" i="96" s="1"/>
  <c r="I47" i="96" s="1"/>
  <c r="I48" i="96" s="1"/>
  <c r="I49" i="96" s="1"/>
  <c r="I50" i="96" s="1"/>
  <c r="I51" i="96" s="1"/>
  <c r="I52" i="96" s="1"/>
  <c r="I53" i="96" s="1"/>
  <c r="I54" i="96" s="1"/>
  <c r="I55" i="96" s="1"/>
  <c r="I56" i="96" s="1"/>
  <c r="I57" i="96" s="1"/>
  <c r="I58" i="96" s="1"/>
  <c r="I59" i="96" s="1"/>
  <c r="I60" i="96" s="1"/>
  <c r="I61" i="96" s="1"/>
  <c r="I62" i="96" s="1"/>
  <c r="I63" i="96" s="1"/>
  <c r="I64" i="96" s="1"/>
  <c r="I65" i="96" s="1"/>
  <c r="I66" i="96" s="1"/>
  <c r="I67" i="96" s="1"/>
  <c r="I68" i="96" s="1"/>
  <c r="I69" i="96" s="1"/>
  <c r="I70" i="96" s="1"/>
  <c r="I71" i="96" s="1"/>
  <c r="I72" i="96" s="1"/>
  <c r="I73" i="96" s="1"/>
  <c r="I74" i="96" s="1"/>
  <c r="I75" i="96" s="1"/>
  <c r="I76" i="96" s="1"/>
  <c r="I77" i="96" s="1"/>
  <c r="I78" i="96" s="1"/>
  <c r="I79" i="96" s="1"/>
  <c r="I80" i="96" s="1"/>
  <c r="I81" i="96" s="1"/>
  <c r="I82" i="96" s="1"/>
  <c r="I83" i="96" s="1"/>
  <c r="I84" i="96" s="1"/>
  <c r="I85" i="96" s="1"/>
  <c r="I86" i="96" s="1"/>
  <c r="I87" i="96" s="1"/>
  <c r="I88" i="96" s="1"/>
  <c r="I89" i="96" s="1"/>
  <c r="I90" i="96" s="1"/>
  <c r="I91" i="96" s="1"/>
  <c r="I92" i="96" s="1"/>
  <c r="I93" i="96" s="1"/>
  <c r="I94" i="96" s="1"/>
  <c r="I95" i="96" s="1"/>
  <c r="I96" i="96" s="1"/>
  <c r="I97" i="96" s="1"/>
  <c r="I98" i="96" s="1"/>
  <c r="I99" i="96" s="1"/>
  <c r="I100" i="96" s="1"/>
  <c r="I101" i="96" s="1"/>
  <c r="I102" i="96" s="1"/>
  <c r="I103" i="96" s="1"/>
  <c r="I104" i="96" s="1"/>
  <c r="I105" i="96" s="1"/>
  <c r="I106" i="96" s="1"/>
  <c r="I107" i="96" s="1"/>
  <c r="I108" i="96" s="1"/>
  <c r="I109" i="96" s="1"/>
  <c r="I110" i="96" s="1"/>
  <c r="I111" i="96" s="1"/>
  <c r="I112" i="96" s="1"/>
  <c r="I113" i="96" s="1"/>
  <c r="I114" i="96" s="1"/>
  <c r="I115" i="96" s="1"/>
  <c r="I116" i="96" s="1"/>
  <c r="I117" i="96" s="1"/>
  <c r="I118" i="96" s="1"/>
  <c r="I119" i="96" s="1"/>
  <c r="I120" i="96" s="1"/>
  <c r="I121" i="96" s="1"/>
  <c r="I122" i="96" s="1"/>
  <c r="I123" i="96" s="1"/>
  <c r="I124" i="96" s="1"/>
  <c r="I125" i="96" s="1"/>
  <c r="I126" i="96" s="1"/>
  <c r="I127" i="96" s="1"/>
  <c r="I128" i="96" s="1"/>
  <c r="I129" i="96" s="1"/>
  <c r="I130" i="96" s="1"/>
  <c r="I131" i="96" s="1"/>
  <c r="I132" i="96" s="1"/>
  <c r="I133" i="96" s="1"/>
  <c r="I134" i="96" s="1"/>
  <c r="I135" i="96" s="1"/>
  <c r="I136" i="96" s="1"/>
  <c r="I137" i="96" s="1"/>
  <c r="I138" i="96" s="1"/>
  <c r="I139" i="96" s="1"/>
  <c r="I140" i="96" s="1"/>
  <c r="I141" i="96" s="1"/>
  <c r="I142" i="96" s="1"/>
  <c r="I143" i="96" s="1"/>
  <c r="I144" i="96" s="1"/>
  <c r="I145" i="96" s="1"/>
  <c r="I146" i="96" s="1"/>
  <c r="I147" i="96" s="1"/>
  <c r="I148" i="96" s="1"/>
  <c r="I149" i="96" s="1"/>
  <c r="I150" i="96" s="1"/>
  <c r="I151" i="96" s="1"/>
  <c r="I152" i="96" s="1"/>
  <c r="I153" i="96" s="1"/>
  <c r="I154" i="96" s="1"/>
  <c r="B8" i="96"/>
  <c r="R1215" i="96"/>
  <c r="Q1215" i="96"/>
  <c r="T1214" i="96"/>
  <c r="T1213" i="96"/>
  <c r="S1213" i="96"/>
  <c r="P1215" i="96"/>
  <c r="R1207" i="96"/>
  <c r="Q1207" i="96"/>
  <c r="T1206" i="96"/>
  <c r="T1205" i="96"/>
  <c r="P1207" i="96"/>
  <c r="R1199" i="96"/>
  <c r="Q1199" i="96"/>
  <c r="T1198" i="96"/>
  <c r="S1197" i="96"/>
  <c r="P1199" i="96"/>
  <c r="R1191" i="96"/>
  <c r="Q1191" i="96"/>
  <c r="T1190" i="96"/>
  <c r="T1189" i="96"/>
  <c r="S1188" i="96"/>
  <c r="S1191" i="96" s="1"/>
  <c r="R1183" i="96"/>
  <c r="Q1183" i="96"/>
  <c r="T1182" i="96"/>
  <c r="P1183" i="96"/>
  <c r="R1175" i="96"/>
  <c r="Q1175" i="96"/>
  <c r="T1173" i="96"/>
  <c r="T1172" i="96"/>
  <c r="T1175" i="96" s="1"/>
  <c r="P1176" i="96"/>
  <c r="R1167" i="96"/>
  <c r="Q1167" i="96"/>
  <c r="T1166" i="96"/>
  <c r="S1165" i="96"/>
  <c r="P1167" i="96"/>
  <c r="R1159" i="96"/>
  <c r="Q1159" i="96"/>
  <c r="S1158" i="96"/>
  <c r="T1158" i="96"/>
  <c r="T1157" i="96"/>
  <c r="T1156" i="96"/>
  <c r="T1159" i="96" s="1"/>
  <c r="R1151" i="96"/>
  <c r="Q1151" i="96"/>
  <c r="T1150" i="96"/>
  <c r="T1149" i="96"/>
  <c r="S1149" i="96"/>
  <c r="T1148" i="96"/>
  <c r="T1151" i="96" s="1"/>
  <c r="P1151" i="96"/>
  <c r="R1143" i="96"/>
  <c r="Q1143" i="96"/>
  <c r="P1143" i="96"/>
  <c r="T1142" i="96"/>
  <c r="T1141" i="96"/>
  <c r="S1140" i="96"/>
  <c r="S1143" i="96" s="1"/>
  <c r="P1144" i="96"/>
  <c r="R1135" i="96"/>
  <c r="Q1135" i="96"/>
  <c r="T1134" i="96"/>
  <c r="S1133" i="96"/>
  <c r="P1135" i="96"/>
  <c r="R1127" i="96"/>
  <c r="Q1127" i="96"/>
  <c r="T1126" i="96"/>
  <c r="T1125" i="96"/>
  <c r="R1119" i="96"/>
  <c r="Q1119" i="96"/>
  <c r="T1118" i="96"/>
  <c r="S1117" i="96"/>
  <c r="R1111" i="96"/>
  <c r="Q1111" i="96"/>
  <c r="S1110" i="96"/>
  <c r="T1110" i="96"/>
  <c r="T1109" i="96"/>
  <c r="T1108" i="96"/>
  <c r="T1111" i="96" s="1"/>
  <c r="S1108" i="96"/>
  <c r="S1111" i="96" s="1"/>
  <c r="P1112" i="96"/>
  <c r="R1103" i="96"/>
  <c r="Q1103" i="96"/>
  <c r="T1102" i="96"/>
  <c r="S1101" i="96"/>
  <c r="T1100" i="96"/>
  <c r="T1103" i="96" s="1"/>
  <c r="P1103" i="96"/>
  <c r="R1095" i="96"/>
  <c r="Q1095" i="96"/>
  <c r="P1095" i="96"/>
  <c r="T1094" i="96"/>
  <c r="T1093" i="96"/>
  <c r="S1092" i="96"/>
  <c r="S1095" i="96" s="1"/>
  <c r="S1096" i="96" s="1"/>
  <c r="P1096" i="96"/>
  <c r="R1087" i="96"/>
  <c r="Q1087" i="96"/>
  <c r="T1086" i="96"/>
  <c r="S1085" i="96"/>
  <c r="P1087" i="96"/>
  <c r="R1079" i="96"/>
  <c r="Q1079" i="96"/>
  <c r="T1077" i="96"/>
  <c r="T1076" i="96"/>
  <c r="T1079" i="96" s="1"/>
  <c r="R1071" i="96"/>
  <c r="Q1071" i="96"/>
  <c r="T1070" i="96"/>
  <c r="S1069" i="96"/>
  <c r="P1071" i="96"/>
  <c r="R1063" i="96"/>
  <c r="Q1063" i="96"/>
  <c r="T1062" i="96"/>
  <c r="T1061" i="96"/>
  <c r="T1060" i="96"/>
  <c r="T1063" i="96" s="1"/>
  <c r="P1064" i="96"/>
  <c r="R1055" i="96"/>
  <c r="Q1055" i="96"/>
  <c r="T1054" i="96"/>
  <c r="S1053" i="96"/>
  <c r="P1055" i="96"/>
  <c r="R1047" i="96"/>
  <c r="Q1047" i="96"/>
  <c r="T1046" i="96"/>
  <c r="T1045" i="96"/>
  <c r="P1048" i="96"/>
  <c r="R1039" i="96"/>
  <c r="Q1039" i="96"/>
  <c r="S1037" i="96"/>
  <c r="P1039" i="96"/>
  <c r="R1031" i="96"/>
  <c r="Q1031" i="96"/>
  <c r="S1030" i="96"/>
  <c r="T1030" i="96"/>
  <c r="T1029" i="96"/>
  <c r="S1028" i="96"/>
  <c r="S1031" i="96" s="1"/>
  <c r="P1031" i="96"/>
  <c r="R1023" i="96"/>
  <c r="Q1023" i="96"/>
  <c r="S1021" i="96"/>
  <c r="R1015" i="96"/>
  <c r="Q1015" i="96"/>
  <c r="T1014" i="96"/>
  <c r="T1013" i="96"/>
  <c r="S1012" i="96"/>
  <c r="S1015" i="96" s="1"/>
  <c r="R1007" i="96"/>
  <c r="Q1007" i="96"/>
  <c r="S1005" i="96"/>
  <c r="P1007" i="96"/>
  <c r="R999" i="96"/>
  <c r="Q999" i="96"/>
  <c r="T997" i="96"/>
  <c r="T996" i="96"/>
  <c r="T999" i="96" s="1"/>
  <c r="R991" i="96"/>
  <c r="Q991" i="96"/>
  <c r="S989" i="96"/>
  <c r="T988" i="96"/>
  <c r="T991" i="96" s="1"/>
  <c r="P991" i="96"/>
  <c r="R983" i="96"/>
  <c r="Q983" i="96"/>
  <c r="P983" i="96"/>
  <c r="T981" i="96"/>
  <c r="S980" i="96"/>
  <c r="S983" i="96" s="1"/>
  <c r="P984" i="96"/>
  <c r="R975" i="96"/>
  <c r="Q975" i="96"/>
  <c r="S973" i="96"/>
  <c r="P975" i="96"/>
  <c r="R967" i="96"/>
  <c r="Q967" i="96"/>
  <c r="T966" i="96"/>
  <c r="T965" i="96"/>
  <c r="P967" i="96"/>
  <c r="R959" i="96"/>
  <c r="Q959" i="96"/>
  <c r="T957" i="96"/>
  <c r="S957" i="96"/>
  <c r="R951" i="96"/>
  <c r="Q951" i="96"/>
  <c r="T950" i="96"/>
  <c r="S949" i="96"/>
  <c r="T948" i="96"/>
  <c r="T951" i="96" s="1"/>
  <c r="S948" i="96"/>
  <c r="S951" i="96" s="1"/>
  <c r="R943" i="96"/>
  <c r="Q943" i="96"/>
  <c r="S941" i="96"/>
  <c r="S940" i="96"/>
  <c r="S943" i="96" s="1"/>
  <c r="P944" i="96"/>
  <c r="R935" i="96"/>
  <c r="Q935" i="96"/>
  <c r="S933" i="96"/>
  <c r="S932" i="96"/>
  <c r="S935" i="96" s="1"/>
  <c r="R927" i="96"/>
  <c r="Q927" i="96"/>
  <c r="S925" i="96"/>
  <c r="S924" i="96"/>
  <c r="S927" i="96" s="1"/>
  <c r="P928" i="96"/>
  <c r="R919" i="96"/>
  <c r="Q919" i="96"/>
  <c r="T917" i="96"/>
  <c r="S917" i="96"/>
  <c r="S916" i="96"/>
  <c r="R911" i="96"/>
  <c r="Q911" i="96"/>
  <c r="T909" i="96"/>
  <c r="S908" i="96"/>
  <c r="P912" i="96"/>
  <c r="R903" i="96"/>
  <c r="Q903" i="96"/>
  <c r="S902" i="96"/>
  <c r="T902" i="96"/>
  <c r="P904" i="96"/>
  <c r="R895" i="96"/>
  <c r="Q895" i="96"/>
  <c r="S892" i="96"/>
  <c r="T892" i="96"/>
  <c r="R887" i="96"/>
  <c r="Q887" i="96"/>
  <c r="S886" i="96"/>
  <c r="S885" i="96"/>
  <c r="P888" i="96"/>
  <c r="R879" i="96"/>
  <c r="Q879" i="96"/>
  <c r="T877" i="96"/>
  <c r="T876" i="96"/>
  <c r="P880" i="96"/>
  <c r="R871" i="96"/>
  <c r="Q871" i="96"/>
  <c r="S869" i="96"/>
  <c r="T868" i="96"/>
  <c r="R863" i="96"/>
  <c r="Q863" i="96"/>
  <c r="S861" i="96"/>
  <c r="T861" i="96"/>
  <c r="P864" i="96"/>
  <c r="R855" i="96"/>
  <c r="Q855" i="96"/>
  <c r="T854" i="96"/>
  <c r="S853" i="96"/>
  <c r="P856" i="96"/>
  <c r="R847" i="96"/>
  <c r="Q847" i="96"/>
  <c r="T845" i="96"/>
  <c r="R839" i="96"/>
  <c r="Q839" i="96"/>
  <c r="T838" i="96"/>
  <c r="P840" i="96"/>
  <c r="R831" i="96"/>
  <c r="Q831" i="96"/>
  <c r="T829" i="96"/>
  <c r="T828" i="96"/>
  <c r="R823" i="96"/>
  <c r="Q823" i="96"/>
  <c r="P824" i="96"/>
  <c r="R815" i="96"/>
  <c r="Q815" i="96"/>
  <c r="T813" i="96"/>
  <c r="P816" i="96"/>
  <c r="R807" i="96"/>
  <c r="Q807" i="96"/>
  <c r="S806" i="96"/>
  <c r="S805" i="96"/>
  <c r="P808" i="96"/>
  <c r="R799" i="96"/>
  <c r="Q799" i="96"/>
  <c r="T796" i="96"/>
  <c r="P800" i="96"/>
  <c r="R791" i="96"/>
  <c r="Q791" i="96"/>
  <c r="S790" i="96"/>
  <c r="S789" i="96"/>
  <c r="P792" i="96"/>
  <c r="R783" i="96"/>
  <c r="Q783" i="96"/>
  <c r="T781" i="96"/>
  <c r="P783" i="96"/>
  <c r="R775" i="96"/>
  <c r="Q775" i="96"/>
  <c r="T774" i="96"/>
  <c r="S773" i="96"/>
  <c r="P776" i="96"/>
  <c r="R767" i="96"/>
  <c r="Q767" i="96"/>
  <c r="T765" i="96"/>
  <c r="P767" i="96"/>
  <c r="R759" i="96"/>
  <c r="Q759" i="96"/>
  <c r="T758" i="96"/>
  <c r="T757" i="96"/>
  <c r="T756" i="96"/>
  <c r="R751" i="96"/>
  <c r="Q751" i="96"/>
  <c r="P751" i="96"/>
  <c r="R743" i="96"/>
  <c r="Q743" i="96"/>
  <c r="S742" i="96"/>
  <c r="T742" i="96"/>
  <c r="T741" i="96"/>
  <c r="P744" i="96"/>
  <c r="R735" i="96"/>
  <c r="Q735" i="96"/>
  <c r="P735" i="96"/>
  <c r="R727" i="96"/>
  <c r="Q727" i="96"/>
  <c r="S726" i="96"/>
  <c r="T725" i="96"/>
  <c r="P728" i="96"/>
  <c r="R719" i="96"/>
  <c r="Q719" i="96"/>
  <c r="P719" i="96"/>
  <c r="R711" i="96"/>
  <c r="Q711" i="96"/>
  <c r="T710" i="96"/>
  <c r="T709" i="96"/>
  <c r="T708" i="96"/>
  <c r="R703" i="96"/>
  <c r="Q703" i="96"/>
  <c r="T700" i="96"/>
  <c r="P703" i="96"/>
  <c r="R695" i="96"/>
  <c r="Q695" i="96"/>
  <c r="S694" i="96"/>
  <c r="T694" i="96"/>
  <c r="S693" i="96"/>
  <c r="T693" i="96"/>
  <c r="T692" i="96"/>
  <c r="P696" i="96"/>
  <c r="R687" i="96"/>
  <c r="Q687" i="96"/>
  <c r="P688" i="96"/>
  <c r="R679" i="96"/>
  <c r="Q679" i="96"/>
  <c r="T678" i="96"/>
  <c r="S677" i="96"/>
  <c r="T677" i="96"/>
  <c r="T676" i="96"/>
  <c r="P680" i="96"/>
  <c r="R671" i="96"/>
  <c r="Q671" i="96"/>
  <c r="T670" i="96"/>
  <c r="T668" i="96"/>
  <c r="R663" i="96"/>
  <c r="Q663" i="96"/>
  <c r="T662" i="96"/>
  <c r="P664" i="96"/>
  <c r="R655" i="96"/>
  <c r="Q655" i="96"/>
  <c r="S654" i="96"/>
  <c r="T654" i="96"/>
  <c r="S653" i="96"/>
  <c r="S652" i="96"/>
  <c r="R647" i="96"/>
  <c r="Q647" i="96"/>
  <c r="T644" i="96"/>
  <c r="R639" i="96"/>
  <c r="Q639" i="96"/>
  <c r="S638" i="96"/>
  <c r="T638" i="96"/>
  <c r="T636" i="96"/>
  <c r="S636" i="96"/>
  <c r="P640" i="96"/>
  <c r="R631" i="96"/>
  <c r="Q631" i="96"/>
  <c r="T630" i="96"/>
  <c r="S630" i="96"/>
  <c r="P632" i="96"/>
  <c r="R623" i="96"/>
  <c r="Q623" i="96"/>
  <c r="S622" i="96"/>
  <c r="T622" i="96"/>
  <c r="T621" i="96"/>
  <c r="S621" i="96"/>
  <c r="R615" i="96"/>
  <c r="Q615" i="96"/>
  <c r="S614" i="96"/>
  <c r="T614" i="96"/>
  <c r="R607" i="96"/>
  <c r="Q607" i="96"/>
  <c r="T606" i="96"/>
  <c r="S604" i="96"/>
  <c r="T604" i="96"/>
  <c r="R599" i="96"/>
  <c r="Q599" i="96"/>
  <c r="P600" i="96"/>
  <c r="R591" i="96"/>
  <c r="Q591" i="96"/>
  <c r="T590" i="96"/>
  <c r="S589" i="96"/>
  <c r="P592" i="96"/>
  <c r="R583" i="96"/>
  <c r="Q583" i="96"/>
  <c r="S582" i="96"/>
  <c r="T580" i="96"/>
  <c r="R575" i="96"/>
  <c r="Q575" i="96"/>
  <c r="S574" i="96"/>
  <c r="T574" i="96"/>
  <c r="P576" i="96"/>
  <c r="R567" i="96"/>
  <c r="Q567" i="96"/>
  <c r="S566" i="96"/>
  <c r="P568" i="96"/>
  <c r="R559" i="96"/>
  <c r="Q559" i="96"/>
  <c r="T558" i="96"/>
  <c r="S557" i="96"/>
  <c r="P560" i="96"/>
  <c r="R551" i="96"/>
  <c r="Q551" i="96"/>
  <c r="T550" i="96"/>
  <c r="S550" i="96"/>
  <c r="T548" i="96"/>
  <c r="R543" i="96"/>
  <c r="Q543" i="96"/>
  <c r="T542" i="96"/>
  <c r="T541" i="96"/>
  <c r="R535" i="96"/>
  <c r="Q535" i="96"/>
  <c r="S534" i="96"/>
  <c r="T534" i="96"/>
  <c r="R527" i="96"/>
  <c r="Q527" i="96"/>
  <c r="T526" i="96"/>
  <c r="T525" i="96"/>
  <c r="T524" i="96"/>
  <c r="R519" i="96"/>
  <c r="Q519" i="96"/>
  <c r="T518" i="96"/>
  <c r="T516" i="96"/>
  <c r="R511" i="96"/>
  <c r="Q511" i="96"/>
  <c r="P511" i="96"/>
  <c r="T510" i="96"/>
  <c r="T509" i="96"/>
  <c r="S508" i="96"/>
  <c r="P512" i="96"/>
  <c r="R503" i="96"/>
  <c r="Q503" i="96"/>
  <c r="T502" i="96"/>
  <c r="S502" i="96"/>
  <c r="P504" i="96"/>
  <c r="R495" i="96"/>
  <c r="Q495" i="96"/>
  <c r="S494" i="96"/>
  <c r="T494" i="96"/>
  <c r="S493" i="96"/>
  <c r="T493" i="96"/>
  <c r="P496" i="96"/>
  <c r="R487" i="96"/>
  <c r="Q487" i="96"/>
  <c r="S486" i="96"/>
  <c r="T486" i="96"/>
  <c r="T484" i="96"/>
  <c r="R479" i="96"/>
  <c r="Q479" i="96"/>
  <c r="S478" i="96"/>
  <c r="T478" i="96"/>
  <c r="P479" i="96"/>
  <c r="R471" i="96"/>
  <c r="Q471" i="96"/>
  <c r="S470" i="96"/>
  <c r="S468" i="96"/>
  <c r="T468" i="96"/>
  <c r="R463" i="96"/>
  <c r="Q463" i="96"/>
  <c r="T461" i="96"/>
  <c r="P463" i="96"/>
  <c r="R455" i="96"/>
  <c r="Q455" i="96"/>
  <c r="S454" i="96"/>
  <c r="S452" i="96"/>
  <c r="P456" i="96"/>
  <c r="R447" i="96"/>
  <c r="Q447" i="96"/>
  <c r="T446" i="96"/>
  <c r="S444" i="96"/>
  <c r="P447" i="96"/>
  <c r="R439" i="96"/>
  <c r="Q439" i="96"/>
  <c r="P439" i="96"/>
  <c r="T438" i="96"/>
  <c r="T436" i="96"/>
  <c r="R431" i="96"/>
  <c r="Q431" i="96"/>
  <c r="T429" i="96"/>
  <c r="S429" i="96"/>
  <c r="T428" i="96"/>
  <c r="R423" i="96"/>
  <c r="Q423" i="96"/>
  <c r="S421" i="96"/>
  <c r="T420" i="96"/>
  <c r="R415" i="96"/>
  <c r="Q415" i="96"/>
  <c r="S414" i="96"/>
  <c r="T413" i="96"/>
  <c r="P416" i="96"/>
  <c r="R407" i="96"/>
  <c r="Q407" i="96"/>
  <c r="T405" i="96"/>
  <c r="S405" i="96"/>
  <c r="R399" i="96"/>
  <c r="Q399" i="96"/>
  <c r="S398" i="96"/>
  <c r="T397" i="96"/>
  <c r="P400" i="96"/>
  <c r="R391" i="96"/>
  <c r="Q391" i="96"/>
  <c r="T389" i="96"/>
  <c r="S389" i="96"/>
  <c r="T388" i="96"/>
  <c r="R383" i="96"/>
  <c r="Q383" i="96"/>
  <c r="T382" i="96"/>
  <c r="S382" i="96"/>
  <c r="S381" i="96"/>
  <c r="T381" i="96"/>
  <c r="P384" i="96"/>
  <c r="R375" i="96"/>
  <c r="Q375" i="96"/>
  <c r="T373" i="96"/>
  <c r="S373" i="96"/>
  <c r="R367" i="96"/>
  <c r="Q367" i="96"/>
  <c r="S366" i="96"/>
  <c r="T365" i="96"/>
  <c r="T364" i="96"/>
  <c r="P368" i="96"/>
  <c r="R359" i="96"/>
  <c r="Q359" i="96"/>
  <c r="S358" i="96"/>
  <c r="T357" i="96"/>
  <c r="P360" i="96"/>
  <c r="R351" i="96"/>
  <c r="Q351" i="96"/>
  <c r="S350" i="96"/>
  <c r="T349" i="96"/>
  <c r="S348" i="96"/>
  <c r="R343" i="96"/>
  <c r="Q343" i="96"/>
  <c r="S342" i="96"/>
  <c r="T341" i="96"/>
  <c r="P344" i="96"/>
  <c r="R335" i="96"/>
  <c r="Q335" i="96"/>
  <c r="S334" i="96"/>
  <c r="T333" i="96"/>
  <c r="P336" i="96"/>
  <c r="R327" i="96"/>
  <c r="Q327" i="96"/>
  <c r="S326" i="96"/>
  <c r="T325" i="96"/>
  <c r="P328" i="96"/>
  <c r="R319" i="96"/>
  <c r="Q319" i="96"/>
  <c r="S318" i="96"/>
  <c r="T317" i="96"/>
  <c r="P319" i="96"/>
  <c r="R311" i="96"/>
  <c r="Q311" i="96"/>
  <c r="S310" i="96"/>
  <c r="S309" i="96"/>
  <c r="T309" i="96"/>
  <c r="P312" i="96"/>
  <c r="R303" i="96"/>
  <c r="Q303" i="96"/>
  <c r="S302" i="96"/>
  <c r="T301" i="96"/>
  <c r="P304" i="96"/>
  <c r="R295" i="96"/>
  <c r="Q295" i="96"/>
  <c r="S294" i="96"/>
  <c r="T293" i="96"/>
  <c r="P296" i="96"/>
  <c r="R287" i="96"/>
  <c r="Q287" i="96"/>
  <c r="T285" i="96"/>
  <c r="S285" i="96"/>
  <c r="T284" i="96"/>
  <c r="R279" i="96"/>
  <c r="Q279" i="96"/>
  <c r="T278" i="96"/>
  <c r="T277" i="96"/>
  <c r="P280" i="96"/>
  <c r="R271" i="96"/>
  <c r="Q271" i="96"/>
  <c r="S270" i="96"/>
  <c r="T269" i="96"/>
  <c r="S269" i="96"/>
  <c r="P272" i="96"/>
  <c r="R263" i="96"/>
  <c r="Q263" i="96"/>
  <c r="T262" i="96"/>
  <c r="T261" i="96"/>
  <c r="P263" i="96"/>
  <c r="R255" i="96"/>
  <c r="Q255" i="96"/>
  <c r="S253" i="96"/>
  <c r="P256" i="96"/>
  <c r="R247" i="96"/>
  <c r="Q247" i="96"/>
  <c r="S246" i="96"/>
  <c r="T246" i="96"/>
  <c r="T245" i="96"/>
  <c r="S245" i="96"/>
  <c r="R239" i="96"/>
  <c r="Q239" i="96"/>
  <c r="S238" i="96"/>
  <c r="T236" i="96"/>
  <c r="R231" i="96"/>
  <c r="Q231" i="96"/>
  <c r="T230" i="96"/>
  <c r="T229" i="96"/>
  <c r="S228" i="96"/>
  <c r="R223" i="96"/>
  <c r="Q223" i="96"/>
  <c r="P223" i="96"/>
  <c r="S222" i="96"/>
  <c r="T221" i="96"/>
  <c r="T220" i="96"/>
  <c r="P224" i="96"/>
  <c r="R215" i="96"/>
  <c r="Q215" i="96"/>
  <c r="T213" i="96"/>
  <c r="P216" i="96"/>
  <c r="R207" i="96"/>
  <c r="Q207" i="96"/>
  <c r="T206" i="96"/>
  <c r="S205" i="96"/>
  <c r="S204" i="96"/>
  <c r="P208" i="96"/>
  <c r="R199" i="96"/>
  <c r="Q199" i="96"/>
  <c r="T198" i="96"/>
  <c r="S198" i="96"/>
  <c r="S197" i="96"/>
  <c r="T197" i="96"/>
  <c r="P200" i="96"/>
  <c r="R191" i="96"/>
  <c r="Q191" i="96"/>
  <c r="T190" i="96"/>
  <c r="T189" i="96"/>
  <c r="S188" i="96"/>
  <c r="R183" i="96"/>
  <c r="Q183" i="96"/>
  <c r="S182" i="96"/>
  <c r="S181" i="96"/>
  <c r="P184" i="96"/>
  <c r="R175" i="96"/>
  <c r="Q175" i="96"/>
  <c r="S174" i="96"/>
  <c r="T173" i="96"/>
  <c r="S173" i="96"/>
  <c r="R167" i="96"/>
  <c r="Q167" i="96"/>
  <c r="S165" i="96"/>
  <c r="T165" i="96"/>
  <c r="R159" i="96"/>
  <c r="Q159" i="96"/>
  <c r="P159" i="96"/>
  <c r="T158" i="96"/>
  <c r="S158" i="96"/>
  <c r="S157" i="96"/>
  <c r="T157" i="96"/>
  <c r="T156" i="96"/>
  <c r="R151" i="96"/>
  <c r="Q151" i="96"/>
  <c r="S150" i="96"/>
  <c r="S149" i="96"/>
  <c r="T149" i="96"/>
  <c r="T148" i="96"/>
  <c r="R143" i="96"/>
  <c r="Q143" i="96"/>
  <c r="S142" i="96"/>
  <c r="P143" i="96"/>
  <c r="R135" i="96"/>
  <c r="Q135" i="96"/>
  <c r="S134" i="96"/>
  <c r="T134" i="96"/>
  <c r="T133" i="96"/>
  <c r="S132" i="96"/>
  <c r="R127" i="96"/>
  <c r="Q127" i="96"/>
  <c r="P127" i="96"/>
  <c r="S126" i="96"/>
  <c r="S124" i="96"/>
  <c r="P128" i="96"/>
  <c r="R119" i="96"/>
  <c r="Q119" i="96"/>
  <c r="T118" i="96"/>
  <c r="S118" i="96"/>
  <c r="T117" i="96"/>
  <c r="S117" i="96"/>
  <c r="R111" i="96"/>
  <c r="Q111" i="96"/>
  <c r="T110" i="96"/>
  <c r="S110" i="96"/>
  <c r="P112" i="96"/>
  <c r="R103" i="96"/>
  <c r="Q103" i="96"/>
  <c r="S102" i="96"/>
  <c r="T102" i="96"/>
  <c r="T101" i="96"/>
  <c r="T100" i="96"/>
  <c r="R95" i="96"/>
  <c r="Q95" i="96"/>
  <c r="S94" i="96"/>
  <c r="P96" i="96"/>
  <c r="R87" i="96"/>
  <c r="Q87" i="96"/>
  <c r="T86" i="96"/>
  <c r="T85" i="96"/>
  <c r="P88" i="96"/>
  <c r="R79" i="96"/>
  <c r="Q79" i="96"/>
  <c r="P79" i="96"/>
  <c r="T78" i="96"/>
  <c r="T77" i="96"/>
  <c r="S76" i="96"/>
  <c r="P80" i="96"/>
  <c r="R71" i="96"/>
  <c r="Q71" i="96"/>
  <c r="T70" i="96"/>
  <c r="S70" i="96"/>
  <c r="T69" i="96"/>
  <c r="S68" i="96"/>
  <c r="R63" i="96"/>
  <c r="Q63" i="96"/>
  <c r="T62" i="96"/>
  <c r="S62" i="96"/>
  <c r="T61" i="96"/>
  <c r="T60" i="96"/>
  <c r="P64" i="96"/>
  <c r="R55" i="96"/>
  <c r="Q55" i="96"/>
  <c r="T54" i="96"/>
  <c r="T53" i="96"/>
  <c r="P56" i="96"/>
  <c r="R47" i="96"/>
  <c r="Q47" i="96"/>
  <c r="T46" i="96"/>
  <c r="T45" i="96"/>
  <c r="P48" i="96"/>
  <c r="R39" i="96"/>
  <c r="Q39" i="96"/>
  <c r="S38" i="96"/>
  <c r="T37" i="96"/>
  <c r="P40" i="96"/>
  <c r="R31" i="96"/>
  <c r="Q31" i="96"/>
  <c r="T30" i="96"/>
  <c r="T29" i="96"/>
  <c r="P32" i="96"/>
  <c r="R23" i="96"/>
  <c r="Q23" i="96"/>
  <c r="T22" i="96"/>
  <c r="T21" i="96"/>
  <c r="P24" i="96"/>
  <c r="R15" i="96"/>
  <c r="Q15" i="96"/>
  <c r="S14" i="96"/>
  <c r="T13" i="96"/>
  <c r="O10" i="96"/>
  <c r="O18" i="96" s="1"/>
  <c r="O26" i="96" s="1"/>
  <c r="O34" i="96" s="1"/>
  <c r="O42" i="96" s="1"/>
  <c r="O50" i="96" s="1"/>
  <c r="O58" i="96" s="1"/>
  <c r="O66" i="96" s="1"/>
  <c r="O74" i="96" s="1"/>
  <c r="O82" i="96" s="1"/>
  <c r="O90" i="96" s="1"/>
  <c r="O98" i="96" s="1"/>
  <c r="O106" i="96" s="1"/>
  <c r="O114" i="96" s="1"/>
  <c r="O122" i="96" s="1"/>
  <c r="O130" i="96" s="1"/>
  <c r="O138" i="96" s="1"/>
  <c r="O146" i="96" s="1"/>
  <c r="O154" i="96" s="1"/>
  <c r="O162" i="96" s="1"/>
  <c r="O170" i="96" s="1"/>
  <c r="O178" i="96" s="1"/>
  <c r="O186" i="96" s="1"/>
  <c r="O194" i="96" s="1"/>
  <c r="O202" i="96" s="1"/>
  <c r="O210" i="96" s="1"/>
  <c r="O218" i="96" s="1"/>
  <c r="O226" i="96" s="1"/>
  <c r="O234" i="96" s="1"/>
  <c r="O242" i="96" s="1"/>
  <c r="O250" i="96" s="1"/>
  <c r="O258" i="96" s="1"/>
  <c r="O266" i="96" s="1"/>
  <c r="O274" i="96" s="1"/>
  <c r="O282" i="96" s="1"/>
  <c r="O290" i="96" s="1"/>
  <c r="O298" i="96" s="1"/>
  <c r="O306" i="96" s="1"/>
  <c r="O314" i="96" s="1"/>
  <c r="O322" i="96" s="1"/>
  <c r="O330" i="96" s="1"/>
  <c r="O338" i="96" s="1"/>
  <c r="O346" i="96" s="1"/>
  <c r="O354" i="96" s="1"/>
  <c r="O362" i="96" s="1"/>
  <c r="O370" i="96" s="1"/>
  <c r="O378" i="96" s="1"/>
  <c r="O386" i="96" s="1"/>
  <c r="O394" i="96" s="1"/>
  <c r="O402" i="96" s="1"/>
  <c r="O410" i="96" s="1"/>
  <c r="O418" i="96" s="1"/>
  <c r="O426" i="96" s="1"/>
  <c r="O434" i="96" s="1"/>
  <c r="O442" i="96" s="1"/>
  <c r="O450" i="96" s="1"/>
  <c r="O458" i="96" s="1"/>
  <c r="O466" i="96" s="1"/>
  <c r="O474" i="96" s="1"/>
  <c r="O482" i="96" s="1"/>
  <c r="O490" i="96" s="1"/>
  <c r="O498" i="96" s="1"/>
  <c r="O506" i="96" s="1"/>
  <c r="O514" i="96" s="1"/>
  <c r="O522" i="96" s="1"/>
  <c r="O530" i="96" s="1"/>
  <c r="O538" i="96" s="1"/>
  <c r="O546" i="96" s="1"/>
  <c r="O554" i="96" s="1"/>
  <c r="O562" i="96" s="1"/>
  <c r="O570" i="96" s="1"/>
  <c r="O578" i="96" s="1"/>
  <c r="O586" i="96" s="1"/>
  <c r="O594" i="96" s="1"/>
  <c r="O602" i="96" s="1"/>
  <c r="O610" i="96" s="1"/>
  <c r="O618" i="96" s="1"/>
  <c r="O626" i="96" s="1"/>
  <c r="O634" i="96" s="1"/>
  <c r="O642" i="96" s="1"/>
  <c r="O650" i="96" s="1"/>
  <c r="O658" i="96" s="1"/>
  <c r="O666" i="96" s="1"/>
  <c r="O674" i="96" s="1"/>
  <c r="O682" i="96" s="1"/>
  <c r="O690" i="96" s="1"/>
  <c r="O698" i="96" s="1"/>
  <c r="O706" i="96" s="1"/>
  <c r="O714" i="96" s="1"/>
  <c r="O722" i="96" s="1"/>
  <c r="O730" i="96" s="1"/>
  <c r="O738" i="96" s="1"/>
  <c r="O746" i="96" s="1"/>
  <c r="O754" i="96" s="1"/>
  <c r="O762" i="96" s="1"/>
  <c r="O770" i="96" s="1"/>
  <c r="O778" i="96" s="1"/>
  <c r="O786" i="96" s="1"/>
  <c r="O794" i="96" s="1"/>
  <c r="O802" i="96" s="1"/>
  <c r="O810" i="96" s="1"/>
  <c r="O818" i="96" s="1"/>
  <c r="O826" i="96" s="1"/>
  <c r="O834" i="96" s="1"/>
  <c r="O842" i="96" s="1"/>
  <c r="O850" i="96" s="1"/>
  <c r="O858" i="96" s="1"/>
  <c r="O866" i="96" s="1"/>
  <c r="O874" i="96" s="1"/>
  <c r="O882" i="96" s="1"/>
  <c r="O890" i="96" s="1"/>
  <c r="O898" i="96" s="1"/>
  <c r="O906" i="96" s="1"/>
  <c r="O914" i="96" s="1"/>
  <c r="O922" i="96" s="1"/>
  <c r="O930" i="96" s="1"/>
  <c r="O938" i="96" s="1"/>
  <c r="O946" i="96" s="1"/>
  <c r="O954" i="96" s="1"/>
  <c r="O962" i="96" s="1"/>
  <c r="O970" i="96" s="1"/>
  <c r="O978" i="96" s="1"/>
  <c r="O986" i="96" s="1"/>
  <c r="O994" i="96" s="1"/>
  <c r="O1002" i="96" s="1"/>
  <c r="O1010" i="96" s="1"/>
  <c r="O1018" i="96" s="1"/>
  <c r="O1026" i="96" s="1"/>
  <c r="O1034" i="96" s="1"/>
  <c r="O1042" i="96" s="1"/>
  <c r="O1050" i="96" s="1"/>
  <c r="O1058" i="96" s="1"/>
  <c r="O1066" i="96" s="1"/>
  <c r="O1074" i="96" s="1"/>
  <c r="O1082" i="96" s="1"/>
  <c r="O1090" i="96" s="1"/>
  <c r="O1098" i="96" s="1"/>
  <c r="O1106" i="96" s="1"/>
  <c r="O1114" i="96" s="1"/>
  <c r="O1122" i="96" s="1"/>
  <c r="O1130" i="96" s="1"/>
  <c r="O1138" i="96" s="1"/>
  <c r="O1146" i="96" s="1"/>
  <c r="O1154" i="96" s="1"/>
  <c r="O1162" i="96" s="1"/>
  <c r="O1170" i="96" s="1"/>
  <c r="O1178" i="96" s="1"/>
  <c r="O1186" i="96" s="1"/>
  <c r="O1194" i="96" s="1"/>
  <c r="O1202" i="96" s="1"/>
  <c r="O1210" i="96" s="1"/>
  <c r="R7" i="96"/>
  <c r="Q7" i="96"/>
  <c r="T6" i="96"/>
  <c r="T5" i="96"/>
  <c r="LG51" i="92"/>
  <c r="LF51" i="92"/>
  <c r="LE51" i="92"/>
  <c r="LG59" i="92"/>
  <c r="LF59" i="92"/>
  <c r="LE59" i="92"/>
  <c r="LG67" i="92"/>
  <c r="LF67" i="92"/>
  <c r="LE67" i="92"/>
  <c r="LG75" i="92"/>
  <c r="LF75" i="92"/>
  <c r="LE75" i="92"/>
  <c r="LG83" i="92"/>
  <c r="LF83" i="92"/>
  <c r="LE83" i="92"/>
  <c r="LF91" i="92"/>
  <c r="LG91" i="92"/>
  <c r="LE91" i="92"/>
  <c r="T711" i="96" l="1"/>
  <c r="T1104" i="96"/>
  <c r="T759" i="96"/>
  <c r="B8" i="94"/>
  <c r="I8" i="94" s="1"/>
  <c r="T695" i="96"/>
  <c r="T679" i="96"/>
  <c r="S655" i="96"/>
  <c r="T527" i="96"/>
  <c r="T159" i="96"/>
  <c r="T160" i="96" s="1"/>
  <c r="T103" i="96"/>
  <c r="T63" i="96"/>
  <c r="S1032" i="96"/>
  <c r="S30" i="96"/>
  <c r="S46" i="96"/>
  <c r="P63" i="96"/>
  <c r="S261" i="96"/>
  <c r="S277" i="96"/>
  <c r="T300" i="96"/>
  <c r="S412" i="96"/>
  <c r="T460" i="96"/>
  <c r="S525" i="96"/>
  <c r="T557" i="96"/>
  <c r="T566" i="96"/>
  <c r="P575" i="96"/>
  <c r="T724" i="96"/>
  <c r="S758" i="96"/>
  <c r="T780" i="96"/>
  <c r="T789" i="96"/>
  <c r="T805" i="96"/>
  <c r="S828" i="96"/>
  <c r="S838" i="96"/>
  <c r="S860" i="96"/>
  <c r="T908" i="96"/>
  <c r="T924" i="96"/>
  <c r="T927" i="96" s="1"/>
  <c r="T933" i="96"/>
  <c r="T1028" i="96"/>
  <c r="T1031" i="96" s="1"/>
  <c r="T1032" i="96" s="1"/>
  <c r="T1084" i="96"/>
  <c r="T1087" i="96" s="1"/>
  <c r="T1088" i="96" s="1"/>
  <c r="T1092" i="96"/>
  <c r="T1095" i="96" s="1"/>
  <c r="T1096" i="96" s="1"/>
  <c r="T1132" i="96"/>
  <c r="T1135" i="96" s="1"/>
  <c r="T1136" i="96" s="1"/>
  <c r="T1140" i="96"/>
  <c r="T1143" i="96" s="1"/>
  <c r="T1144" i="96" s="1"/>
  <c r="T38" i="96"/>
  <c r="P47" i="96"/>
  <c r="T860" i="96"/>
  <c r="P31" i="96"/>
  <c r="S60" i="96"/>
  <c r="S213" i="96"/>
  <c r="S293" i="96"/>
  <c r="S301" i="96"/>
  <c r="S332" i="96"/>
  <c r="S349" i="96"/>
  <c r="S351" i="96" s="1"/>
  <c r="T358" i="96"/>
  <c r="P367" i="96"/>
  <c r="T396" i="96"/>
  <c r="S461" i="96"/>
  <c r="S510" i="96"/>
  <c r="S518" i="96"/>
  <c r="S558" i="96"/>
  <c r="T588" i="96"/>
  <c r="T716" i="96"/>
  <c r="T773" i="96"/>
  <c r="S781" i="96"/>
  <c r="T790" i="96"/>
  <c r="P799" i="96"/>
  <c r="D107" i="96" s="1"/>
  <c r="T869" i="96"/>
  <c r="S909" i="96"/>
  <c r="S966" i="96"/>
  <c r="P1063" i="96"/>
  <c r="T1064" i="96" s="1"/>
  <c r="T1085" i="96"/>
  <c r="P1159" i="96"/>
  <c r="T1160" i="96" s="1"/>
  <c r="S1204" i="96"/>
  <c r="S1207" i="96" s="1"/>
  <c r="S1208" i="96" s="1"/>
  <c r="T332" i="96"/>
  <c r="P415" i="96"/>
  <c r="P519" i="96"/>
  <c r="S984" i="96"/>
  <c r="T1204" i="96"/>
  <c r="T1207" i="96" s="1"/>
  <c r="T1208" i="96" s="1"/>
  <c r="P968" i="96"/>
  <c r="S28" i="96"/>
  <c r="T68" i="96"/>
  <c r="T71" i="96" s="1"/>
  <c r="S85" i="96"/>
  <c r="T140" i="96"/>
  <c r="T181" i="96"/>
  <c r="S190" i="96"/>
  <c r="T253" i="96"/>
  <c r="T302" i="96"/>
  <c r="T342" i="96"/>
  <c r="T350" i="96"/>
  <c r="S397" i="96"/>
  <c r="T454" i="96"/>
  <c r="S572" i="96"/>
  <c r="T589" i="96"/>
  <c r="S670" i="96"/>
  <c r="S709" i="96"/>
  <c r="S774" i="96"/>
  <c r="P911" i="96"/>
  <c r="T980" i="96"/>
  <c r="T983" i="96" s="1"/>
  <c r="T984" i="96" s="1"/>
  <c r="T1012" i="96"/>
  <c r="T1015" i="96" s="1"/>
  <c r="T1196" i="96"/>
  <c r="T1199" i="96" s="1"/>
  <c r="T1200" i="96" s="1"/>
  <c r="B9" i="96"/>
  <c r="P520" i="96"/>
  <c r="P1032" i="96"/>
  <c r="T28" i="96"/>
  <c r="T31" i="96" s="1"/>
  <c r="T32" i="96" s="1"/>
  <c r="F11" i="96" s="1"/>
  <c r="F11" i="94" s="1"/>
  <c r="M11" i="94" s="1"/>
  <c r="S44" i="96"/>
  <c r="P671" i="96"/>
  <c r="P863" i="96"/>
  <c r="P584" i="96"/>
  <c r="T36" i="96"/>
  <c r="S78" i="96"/>
  <c r="S86" i="96"/>
  <c r="S108" i="96"/>
  <c r="T124" i="96"/>
  <c r="T205" i="96"/>
  <c r="T326" i="96"/>
  <c r="P335" i="96"/>
  <c r="S364" i="96"/>
  <c r="T398" i="96"/>
  <c r="S438" i="96"/>
  <c r="P487" i="96"/>
  <c r="T582" i="96"/>
  <c r="S590" i="96"/>
  <c r="T652" i="96"/>
  <c r="S710" i="96"/>
  <c r="S796" i="96"/>
  <c r="T804" i="96"/>
  <c r="S813" i="96"/>
  <c r="S845" i="96"/>
  <c r="T885" i="96"/>
  <c r="T932" i="96"/>
  <c r="T935" i="96" s="1"/>
  <c r="S950" i="96"/>
  <c r="T1004" i="96"/>
  <c r="T1007" i="96" s="1"/>
  <c r="P1047" i="96"/>
  <c r="T1117" i="96"/>
  <c r="S1156" i="96"/>
  <c r="S1159" i="96" s="1"/>
  <c r="T1188" i="96"/>
  <c r="T1191" i="96" s="1"/>
  <c r="S1206" i="96"/>
  <c r="P648" i="96"/>
  <c r="P1160" i="96"/>
  <c r="P167" i="96"/>
  <c r="P168" i="96"/>
  <c r="S1181" i="96"/>
  <c r="T1181" i="96"/>
  <c r="P39" i="96"/>
  <c r="S52" i="96"/>
  <c r="S92" i="96"/>
  <c r="P215" i="96"/>
  <c r="S236" i="96"/>
  <c r="P240" i="96"/>
  <c r="S276" i="96"/>
  <c r="S317" i="96"/>
  <c r="S325" i="96"/>
  <c r="T366" i="96"/>
  <c r="T367" i="96" s="1"/>
  <c r="T404" i="96"/>
  <c r="P408" i="96"/>
  <c r="P431" i="96"/>
  <c r="P432" i="96"/>
  <c r="S428" i="96"/>
  <c r="P1127" i="96"/>
  <c r="P1128" i="96"/>
  <c r="T1124" i="96"/>
  <c r="T1127" i="96" s="1"/>
  <c r="S1124" i="96"/>
  <c r="S1127" i="96" s="1"/>
  <c r="P264" i="96"/>
  <c r="T52" i="96"/>
  <c r="T55" i="96" s="1"/>
  <c r="T92" i="96"/>
  <c r="S116" i="96"/>
  <c r="S119" i="96" s="1"/>
  <c r="P120" i="96"/>
  <c r="P135" i="96"/>
  <c r="T244" i="96"/>
  <c r="T247" i="96" s="1"/>
  <c r="P248" i="96"/>
  <c r="T733" i="96"/>
  <c r="S733" i="96"/>
  <c r="T837" i="96"/>
  <c r="S837" i="96"/>
  <c r="P847" i="96"/>
  <c r="P848" i="96"/>
  <c r="T844" i="96"/>
  <c r="S844" i="96"/>
  <c r="S36" i="96"/>
  <c r="T76" i="96"/>
  <c r="T79" i="96" s="1"/>
  <c r="T80" i="96" s="1"/>
  <c r="T108" i="96"/>
  <c r="T150" i="96"/>
  <c r="T151" i="96" s="1"/>
  <c r="P239" i="96"/>
  <c r="T294" i="96"/>
  <c r="T318" i="96"/>
  <c r="S333" i="96"/>
  <c r="P351" i="96"/>
  <c r="P352" i="96"/>
  <c r="P383" i="96"/>
  <c r="T412" i="96"/>
  <c r="T445" i="96"/>
  <c r="S445" i="96"/>
  <c r="T462" i="96"/>
  <c r="S462" i="96"/>
  <c r="T470" i="96"/>
  <c r="T1078" i="96"/>
  <c r="S1078" i="96"/>
  <c r="P1119" i="96"/>
  <c r="P1120" i="96"/>
  <c r="T1116" i="96"/>
  <c r="T1119" i="96" s="1"/>
  <c r="L12" i="96"/>
  <c r="L13" i="96" s="1"/>
  <c r="L14" i="96" s="1"/>
  <c r="L15" i="96" s="1"/>
  <c r="L16" i="96" s="1"/>
  <c r="L17" i="96" s="1"/>
  <c r="L18" i="96" s="1"/>
  <c r="L19" i="96" s="1"/>
  <c r="L20" i="96" s="1"/>
  <c r="L21" i="96" s="1"/>
  <c r="L22" i="96" s="1"/>
  <c r="L23" i="96" s="1"/>
  <c r="L24" i="96" s="1"/>
  <c r="L25" i="96" s="1"/>
  <c r="L26" i="96" s="1"/>
  <c r="L27" i="96" s="1"/>
  <c r="L28" i="96" s="1"/>
  <c r="L29" i="96" s="1"/>
  <c r="L30" i="96" s="1"/>
  <c r="L31" i="96" s="1"/>
  <c r="L32" i="96" s="1"/>
  <c r="L33" i="96" s="1"/>
  <c r="L34" i="96" s="1"/>
  <c r="L35" i="96" s="1"/>
  <c r="L36" i="96" s="1"/>
  <c r="L37" i="96" s="1"/>
  <c r="L38" i="96" s="1"/>
  <c r="L39" i="96" s="1"/>
  <c r="L40" i="96" s="1"/>
  <c r="L41" i="96" s="1"/>
  <c r="L42" i="96" s="1"/>
  <c r="L43" i="96" s="1"/>
  <c r="L44" i="96" s="1"/>
  <c r="L45" i="96" s="1"/>
  <c r="L46" i="96" s="1"/>
  <c r="L47" i="96" s="1"/>
  <c r="L48" i="96" s="1"/>
  <c r="L49" i="96" s="1"/>
  <c r="L50" i="96" s="1"/>
  <c r="L51" i="96" s="1"/>
  <c r="L52" i="96" s="1"/>
  <c r="L53" i="96" s="1"/>
  <c r="L54" i="96" s="1"/>
  <c r="L55" i="96" s="1"/>
  <c r="L56" i="96" s="1"/>
  <c r="L57" i="96" s="1"/>
  <c r="L58" i="96" s="1"/>
  <c r="L59" i="96" s="1"/>
  <c r="L60" i="96" s="1"/>
  <c r="L61" i="96" s="1"/>
  <c r="L62" i="96" s="1"/>
  <c r="L63" i="96" s="1"/>
  <c r="L64" i="96" s="1"/>
  <c r="L65" i="96" s="1"/>
  <c r="L66" i="96" s="1"/>
  <c r="L67" i="96" s="1"/>
  <c r="L68" i="96" s="1"/>
  <c r="L69" i="96" s="1"/>
  <c r="L70" i="96" s="1"/>
  <c r="L71" i="96" s="1"/>
  <c r="L72" i="96" s="1"/>
  <c r="L73" i="96" s="1"/>
  <c r="L74" i="96" s="1"/>
  <c r="L75" i="96" s="1"/>
  <c r="L76" i="96" s="1"/>
  <c r="L77" i="96" s="1"/>
  <c r="L78" i="96" s="1"/>
  <c r="L79" i="96" s="1"/>
  <c r="L80" i="96" s="1"/>
  <c r="L81" i="96" s="1"/>
  <c r="L82" i="96" s="1"/>
  <c r="L83" i="96" s="1"/>
  <c r="L84" i="96" s="1"/>
  <c r="L85" i="96" s="1"/>
  <c r="L86" i="96" s="1"/>
  <c r="L87" i="96" s="1"/>
  <c r="L88" i="96" s="1"/>
  <c r="L89" i="96" s="1"/>
  <c r="L90" i="96" s="1"/>
  <c r="L91" i="96" s="1"/>
  <c r="L92" i="96" s="1"/>
  <c r="L93" i="96" s="1"/>
  <c r="L94" i="96" s="1"/>
  <c r="L95" i="96" s="1"/>
  <c r="L96" i="96" s="1"/>
  <c r="L97" i="96" s="1"/>
  <c r="L98" i="96" s="1"/>
  <c r="L99" i="96" s="1"/>
  <c r="L100" i="96" s="1"/>
  <c r="L101" i="96" s="1"/>
  <c r="L102" i="96" s="1"/>
  <c r="L103" i="96" s="1"/>
  <c r="L104" i="96" s="1"/>
  <c r="L105" i="96" s="1"/>
  <c r="L106" i="96" s="1"/>
  <c r="L107" i="96" s="1"/>
  <c r="L108" i="96" s="1"/>
  <c r="L109" i="96" s="1"/>
  <c r="L110" i="96" s="1"/>
  <c r="L111" i="96" s="1"/>
  <c r="L112" i="96" s="1"/>
  <c r="L113" i="96" s="1"/>
  <c r="L114" i="96" s="1"/>
  <c r="L115" i="96" s="1"/>
  <c r="L116" i="96" s="1"/>
  <c r="L117" i="96" s="1"/>
  <c r="L118" i="96" s="1"/>
  <c r="L119" i="96" s="1"/>
  <c r="L120" i="96" s="1"/>
  <c r="L121" i="96" s="1"/>
  <c r="L122" i="96" s="1"/>
  <c r="L123" i="96" s="1"/>
  <c r="L124" i="96" s="1"/>
  <c r="L125" i="96" s="1"/>
  <c r="L126" i="96" s="1"/>
  <c r="L127" i="96" s="1"/>
  <c r="L128" i="96" s="1"/>
  <c r="L129" i="96" s="1"/>
  <c r="L130" i="96" s="1"/>
  <c r="L131" i="96" s="1"/>
  <c r="L132" i="96" s="1"/>
  <c r="L133" i="96" s="1"/>
  <c r="L134" i="96" s="1"/>
  <c r="L135" i="96" s="1"/>
  <c r="L136" i="96" s="1"/>
  <c r="L137" i="96" s="1"/>
  <c r="L138" i="96" s="1"/>
  <c r="L139" i="96" s="1"/>
  <c r="L140" i="96" s="1"/>
  <c r="L141" i="96" s="1"/>
  <c r="L142" i="96" s="1"/>
  <c r="L143" i="96" s="1"/>
  <c r="L144" i="96" s="1"/>
  <c r="L145" i="96" s="1"/>
  <c r="L146" i="96" s="1"/>
  <c r="L147" i="96" s="1"/>
  <c r="L148" i="96" s="1"/>
  <c r="L149" i="96" s="1"/>
  <c r="L150" i="96" s="1"/>
  <c r="L151" i="96" s="1"/>
  <c r="L152" i="96" s="1"/>
  <c r="L153" i="96" s="1"/>
  <c r="L154" i="96" s="1"/>
  <c r="P392" i="96"/>
  <c r="S100" i="96"/>
  <c r="P104" i="96"/>
  <c r="P87" i="96"/>
  <c r="T1174" i="96"/>
  <c r="S1174" i="96"/>
  <c r="P16" i="96"/>
  <c r="S54" i="96"/>
  <c r="P71" i="96"/>
  <c r="S84" i="96"/>
  <c r="P95" i="96"/>
  <c r="T132" i="96"/>
  <c r="T135" i="96" s="1"/>
  <c r="S140" i="96"/>
  <c r="P144" i="96"/>
  <c r="S148" i="96"/>
  <c r="S151" i="96" s="1"/>
  <c r="P152" i="96"/>
  <c r="T182" i="96"/>
  <c r="P191" i="96"/>
  <c r="P192" i="96"/>
  <c r="S212" i="96"/>
  <c r="P231" i="96"/>
  <c r="P232" i="96"/>
  <c r="S230" i="96"/>
  <c r="S260" i="96"/>
  <c r="S262" i="96"/>
  <c r="P303" i="96"/>
  <c r="T334" i="96"/>
  <c r="S341" i="96"/>
  <c r="S357" i="96"/>
  <c r="T372" i="96"/>
  <c r="P376" i="96"/>
  <c r="S380" i="96"/>
  <c r="S383" i="96" s="1"/>
  <c r="P399" i="96"/>
  <c r="S413" i="96"/>
  <c r="T421" i="96"/>
  <c r="P543" i="96"/>
  <c r="T540" i="96"/>
  <c r="T543" i="96" s="1"/>
  <c r="P544" i="96"/>
  <c r="S540" i="96"/>
  <c r="T646" i="96"/>
  <c r="S646" i="96"/>
  <c r="T901" i="96"/>
  <c r="S901" i="96"/>
  <c r="T84" i="96"/>
  <c r="T87" i="96" s="1"/>
  <c r="P103" i="96"/>
  <c r="T212" i="96"/>
  <c r="T260" i="96"/>
  <c r="T263" i="96" s="1"/>
  <c r="P287" i="96"/>
  <c r="P288" i="96"/>
  <c r="T380" i="96"/>
  <c r="T383" i="96" s="1"/>
  <c r="T430" i="96"/>
  <c r="T431" i="96" s="1"/>
  <c r="S430" i="96"/>
  <c r="P536" i="96"/>
  <c r="S532" i="96"/>
  <c r="T598" i="96"/>
  <c r="S598" i="96"/>
  <c r="P624" i="96"/>
  <c r="P623" i="96"/>
  <c r="T620" i="96"/>
  <c r="T623" i="96" s="1"/>
  <c r="S620" i="96"/>
  <c r="S623" i="96" s="1"/>
  <c r="P959" i="96"/>
  <c r="P960" i="96"/>
  <c r="T956" i="96"/>
  <c r="T959" i="96" s="1"/>
  <c r="S956" i="96"/>
  <c r="S959" i="96" s="1"/>
  <c r="P1023" i="96"/>
  <c r="P1024" i="96"/>
  <c r="T1020" i="96"/>
  <c r="T1023" i="96" s="1"/>
  <c r="H11" i="96"/>
  <c r="B10" i="96"/>
  <c r="P72" i="96"/>
  <c r="T172" i="96"/>
  <c r="P176" i="96"/>
  <c r="T4" i="96"/>
  <c r="T7" i="96" s="1"/>
  <c r="P8" i="96"/>
  <c r="T44" i="96"/>
  <c r="T47" i="96" s="1"/>
  <c r="P55" i="96"/>
  <c r="P111" i="96"/>
  <c r="S156" i="96"/>
  <c r="S159" i="96" s="1"/>
  <c r="S160" i="96" s="1"/>
  <c r="P160" i="96"/>
  <c r="S220" i="96"/>
  <c r="T228" i="96"/>
  <c r="T231" i="96" s="1"/>
  <c r="P247" i="96"/>
  <c r="P255" i="96"/>
  <c r="T270" i="96"/>
  <c r="S284" i="96"/>
  <c r="S300" i="96"/>
  <c r="T316" i="96"/>
  <c r="P320" i="96"/>
  <c r="S365" i="96"/>
  <c r="S396" i="96"/>
  <c r="T414" i="96"/>
  <c r="T612" i="96"/>
  <c r="P615" i="96"/>
  <c r="P616" i="96"/>
  <c r="S821" i="96"/>
  <c r="T821" i="96"/>
  <c r="T998" i="96"/>
  <c r="S998" i="96"/>
  <c r="J12" i="96"/>
  <c r="D11" i="96"/>
  <c r="D11" i="94" s="1"/>
  <c r="K11" i="94" s="1"/>
  <c r="P136" i="96"/>
  <c r="T508" i="96"/>
  <c r="T511" i="96" s="1"/>
  <c r="T512" i="96" s="1"/>
  <c r="P551" i="96"/>
  <c r="T572" i="96"/>
  <c r="P591" i="96"/>
  <c r="P639" i="96"/>
  <c r="P879" i="96"/>
  <c r="P927" i="96"/>
  <c r="P480" i="96"/>
  <c r="P608" i="96"/>
  <c r="P672" i="96"/>
  <c r="P736" i="96"/>
  <c r="P992" i="96"/>
  <c r="P1056" i="96"/>
  <c r="P1184" i="96"/>
  <c r="S526" i="96"/>
  <c r="S606" i="96"/>
  <c r="T653" i="96"/>
  <c r="S668" i="96"/>
  <c r="S678" i="96"/>
  <c r="P815" i="96"/>
  <c r="P831" i="96"/>
  <c r="T886" i="96"/>
  <c r="P895" i="96"/>
  <c r="T916" i="96"/>
  <c r="P935" i="96"/>
  <c r="S936" i="96" s="1"/>
  <c r="P943" i="96"/>
  <c r="T949" i="96"/>
  <c r="S964" i="96"/>
  <c r="S967" i="96" s="1"/>
  <c r="S968" i="96" s="1"/>
  <c r="P999" i="96"/>
  <c r="T1000" i="96" s="1"/>
  <c r="S1044" i="96"/>
  <c r="S1047" i="96" s="1"/>
  <c r="P1079" i="96"/>
  <c r="T1080" i="96" s="1"/>
  <c r="S1094" i="96"/>
  <c r="T1101" i="96"/>
  <c r="P1175" i="96"/>
  <c r="T1197" i="96"/>
  <c r="T1212" i="96"/>
  <c r="T1215" i="96" s="1"/>
  <c r="P440" i="96"/>
  <c r="P760" i="96"/>
  <c r="P952" i="96"/>
  <c r="P1016" i="96"/>
  <c r="P1080" i="96"/>
  <c r="P1208" i="96"/>
  <c r="S446" i="96"/>
  <c r="T476" i="96"/>
  <c r="S484" i="96"/>
  <c r="P495" i="96"/>
  <c r="S516" i="96"/>
  <c r="P527" i="96"/>
  <c r="P559" i="96"/>
  <c r="S588" i="96"/>
  <c r="S591" i="96" s="1"/>
  <c r="P607" i="96"/>
  <c r="P647" i="96"/>
  <c r="T726" i="96"/>
  <c r="T764" i="96"/>
  <c r="S780" i="96"/>
  <c r="T852" i="96"/>
  <c r="T964" i="96"/>
  <c r="T967" i="96" s="1"/>
  <c r="T968" i="96" s="1"/>
  <c r="P1015" i="96"/>
  <c r="S1016" i="96" s="1"/>
  <c r="T1036" i="96"/>
  <c r="T1039" i="96" s="1"/>
  <c r="T1040" i="96" s="1"/>
  <c r="T1044" i="96"/>
  <c r="T1047" i="96" s="1"/>
  <c r="T1052" i="96"/>
  <c r="T1055" i="96" s="1"/>
  <c r="T1056" i="96" s="1"/>
  <c r="S1060" i="96"/>
  <c r="S1063" i="96" s="1"/>
  <c r="S1064" i="96" s="1"/>
  <c r="S1190" i="96"/>
  <c r="P464" i="96"/>
  <c r="P528" i="96"/>
  <c r="P656" i="96"/>
  <c r="P720" i="96"/>
  <c r="P784" i="96"/>
  <c r="P976" i="96"/>
  <c r="P1040" i="96"/>
  <c r="P1104" i="96"/>
  <c r="P1168" i="96"/>
  <c r="P1191" i="96"/>
  <c r="S1192" i="96" s="1"/>
  <c r="P424" i="96"/>
  <c r="P488" i="96"/>
  <c r="P552" i="96"/>
  <c r="P872" i="96"/>
  <c r="P936" i="96"/>
  <c r="P1000" i="96"/>
  <c r="P1192" i="96"/>
  <c r="S492" i="96"/>
  <c r="S495" i="96" s="1"/>
  <c r="S524" i="96"/>
  <c r="S542" i="96"/>
  <c r="S556" i="96"/>
  <c r="P655" i="96"/>
  <c r="S662" i="96"/>
  <c r="T748" i="96"/>
  <c r="S765" i="96"/>
  <c r="S812" i="96"/>
  <c r="T853" i="96"/>
  <c r="S876" i="96"/>
  <c r="P951" i="96"/>
  <c r="T952" i="96" s="1"/>
  <c r="T972" i="96"/>
  <c r="T975" i="96" s="1"/>
  <c r="T976" i="96" s="1"/>
  <c r="S996" i="96"/>
  <c r="S999" i="96" s="1"/>
  <c r="T1053" i="96"/>
  <c r="T1068" i="96"/>
  <c r="T1071" i="96" s="1"/>
  <c r="T1072" i="96" s="1"/>
  <c r="S1076" i="96"/>
  <c r="S1079" i="96" s="1"/>
  <c r="P1111" i="96"/>
  <c r="T1112" i="96" s="1"/>
  <c r="S1126" i="96"/>
  <c r="T1133" i="96"/>
  <c r="T1164" i="96"/>
  <c r="T1167" i="96" s="1"/>
  <c r="T1168" i="96" s="1"/>
  <c r="S1172" i="96"/>
  <c r="S1175" i="96" s="1"/>
  <c r="P448" i="96"/>
  <c r="P704" i="96"/>
  <c r="P768" i="96"/>
  <c r="P832" i="96"/>
  <c r="P896" i="96"/>
  <c r="P1088" i="96"/>
  <c r="P1152" i="96"/>
  <c r="P1216" i="96"/>
  <c r="T492" i="96"/>
  <c r="T495" i="96" s="1"/>
  <c r="T556" i="96"/>
  <c r="T812" i="96"/>
  <c r="S944" i="96"/>
  <c r="T1176" i="96"/>
  <c r="P472" i="96"/>
  <c r="P920" i="96"/>
  <c r="T444" i="96"/>
  <c r="P471" i="96"/>
  <c r="P583" i="96"/>
  <c r="T732" i="96"/>
  <c r="S854" i="96"/>
  <c r="P919" i="96"/>
  <c r="T925" i="96"/>
  <c r="T940" i="96"/>
  <c r="T943" i="96" s="1"/>
  <c r="T944" i="96" s="1"/>
  <c r="S1062" i="96"/>
  <c r="T1069" i="96"/>
  <c r="S1142" i="96"/>
  <c r="T1165" i="96"/>
  <c r="T1180" i="96"/>
  <c r="T1183" i="96" s="1"/>
  <c r="P752" i="96"/>
  <c r="P1008" i="96"/>
  <c r="P1072" i="96"/>
  <c r="P1136" i="96"/>
  <c r="P1200" i="96"/>
  <c r="S21" i="96"/>
  <c r="D10" i="96"/>
  <c r="D10" i="94" s="1"/>
  <c r="K10" i="94" s="1"/>
  <c r="T14" i="96"/>
  <c r="S22" i="96"/>
  <c r="P23" i="96"/>
  <c r="S20" i="96"/>
  <c r="T20" i="96"/>
  <c r="T23" i="96" s="1"/>
  <c r="P15" i="96"/>
  <c r="S12" i="96"/>
  <c r="T12" i="96"/>
  <c r="S5" i="96"/>
  <c r="S13" i="96"/>
  <c r="S29" i="96"/>
  <c r="S45" i="96"/>
  <c r="S61" i="96"/>
  <c r="S77" i="96"/>
  <c r="S79" i="96" s="1"/>
  <c r="S80" i="96" s="1"/>
  <c r="T116" i="96"/>
  <c r="T119" i="96" s="1"/>
  <c r="T141" i="96"/>
  <c r="S141" i="96"/>
  <c r="T174" i="96"/>
  <c r="P199" i="96"/>
  <c r="S196" i="96"/>
  <c r="S199" i="96" s="1"/>
  <c r="T222" i="96"/>
  <c r="T223" i="96" s="1"/>
  <c r="T224" i="96" s="1"/>
  <c r="T125" i="96"/>
  <c r="S125" i="96"/>
  <c r="S127" i="96" s="1"/>
  <c r="S128" i="96" s="1"/>
  <c r="T180" i="96"/>
  <c r="S180" i="96"/>
  <c r="S183" i="96" s="1"/>
  <c r="T196" i="96"/>
  <c r="T199" i="96" s="1"/>
  <c r="P207" i="96"/>
  <c r="T204" i="96"/>
  <c r="T254" i="96"/>
  <c r="S254" i="96"/>
  <c r="T500" i="96"/>
  <c r="P503" i="96"/>
  <c r="S500" i="96"/>
  <c r="S6" i="96"/>
  <c r="T94" i="96"/>
  <c r="T109" i="96"/>
  <c r="S109" i="96"/>
  <c r="P119" i="96"/>
  <c r="T126" i="96"/>
  <c r="T166" i="96"/>
  <c r="S166" i="96"/>
  <c r="T214" i="96"/>
  <c r="S214" i="96"/>
  <c r="T237" i="96"/>
  <c r="S237" i="96"/>
  <c r="T564" i="96"/>
  <c r="P567" i="96"/>
  <c r="S564" i="96"/>
  <c r="P175" i="96"/>
  <c r="S172" i="96"/>
  <c r="S175" i="96" s="1"/>
  <c r="S37" i="96"/>
  <c r="S53" i="96"/>
  <c r="S69" i="96"/>
  <c r="S71" i="96" s="1"/>
  <c r="S101" i="96"/>
  <c r="S133" i="96"/>
  <c r="S135" i="96" s="1"/>
  <c r="S136" i="96" s="1"/>
  <c r="T142" i="96"/>
  <c r="S4" i="96"/>
  <c r="P7" i="96"/>
  <c r="P151" i="96"/>
  <c r="P183" i="96"/>
  <c r="S189" i="96"/>
  <c r="T374" i="96"/>
  <c r="S374" i="96"/>
  <c r="T406" i="96"/>
  <c r="S406" i="96"/>
  <c r="T660" i="96"/>
  <c r="P663" i="96"/>
  <c r="S660" i="96"/>
  <c r="T93" i="96"/>
  <c r="S93" i="96"/>
  <c r="T324" i="96"/>
  <c r="P327" i="96"/>
  <c r="S324" i="96"/>
  <c r="S327" i="96" s="1"/>
  <c r="T348" i="96"/>
  <c r="T390" i="96"/>
  <c r="T391" i="96" s="1"/>
  <c r="S390" i="96"/>
  <c r="T605" i="96"/>
  <c r="T607" i="96" s="1"/>
  <c r="S605" i="96"/>
  <c r="P687" i="96"/>
  <c r="S684" i="96"/>
  <c r="T684" i="96"/>
  <c r="T749" i="96"/>
  <c r="S749" i="96"/>
  <c r="T188" i="96"/>
  <c r="T191" i="96" s="1"/>
  <c r="T192" i="96" s="1"/>
  <c r="T252" i="96"/>
  <c r="S252" i="96"/>
  <c r="P271" i="96"/>
  <c r="S268" i="96"/>
  <c r="S271" i="96" s="1"/>
  <c r="T340" i="96"/>
  <c r="T343" i="96" s="1"/>
  <c r="P343" i="96"/>
  <c r="S340" i="96"/>
  <c r="T573" i="96"/>
  <c r="S573" i="96"/>
  <c r="T893" i="96"/>
  <c r="S893" i="96"/>
  <c r="P903" i="96"/>
  <c r="S900" i="96"/>
  <c r="S903" i="96" s="1"/>
  <c r="T900" i="96"/>
  <c r="S164" i="96"/>
  <c r="S206" i="96"/>
  <c r="S207" i="96" s="1"/>
  <c r="S221" i="96"/>
  <c r="T264" i="96"/>
  <c r="T268" i="96"/>
  <c r="T271" i="96" s="1"/>
  <c r="T310" i="96"/>
  <c r="S316" i="96"/>
  <c r="S541" i="96"/>
  <c r="T628" i="96"/>
  <c r="P631" i="96"/>
  <c r="S628" i="96"/>
  <c r="T894" i="96"/>
  <c r="S894" i="96"/>
  <c r="T918" i="96"/>
  <c r="S918" i="96"/>
  <c r="S919" i="96" s="1"/>
  <c r="T164" i="96"/>
  <c r="T292" i="96"/>
  <c r="T295" i="96" s="1"/>
  <c r="P295" i="96"/>
  <c r="S292" i="96"/>
  <c r="T356" i="96"/>
  <c r="P359" i="96"/>
  <c r="S356" i="96"/>
  <c r="S509" i="96"/>
  <c r="T669" i="96"/>
  <c r="T671" i="96" s="1"/>
  <c r="S669" i="96"/>
  <c r="P279" i="96"/>
  <c r="T276" i="96"/>
  <c r="T279" i="96" s="1"/>
  <c r="T452" i="96"/>
  <c r="P455" i="96"/>
  <c r="T596" i="96"/>
  <c r="P599" i="96"/>
  <c r="S596" i="96"/>
  <c r="T238" i="96"/>
  <c r="T286" i="96"/>
  <c r="T287" i="96" s="1"/>
  <c r="S286" i="96"/>
  <c r="T308" i="96"/>
  <c r="P311" i="96"/>
  <c r="S308" i="96"/>
  <c r="S311" i="96" s="1"/>
  <c r="T422" i="96"/>
  <c r="S422" i="96"/>
  <c r="T477" i="96"/>
  <c r="S477" i="96"/>
  <c r="T532" i="96"/>
  <c r="P535" i="96"/>
  <c r="T637" i="96"/>
  <c r="T639" i="96" s="1"/>
  <c r="S637" i="96"/>
  <c r="S639" i="96" s="1"/>
  <c r="T797" i="96"/>
  <c r="S797" i="96"/>
  <c r="T453" i="96"/>
  <c r="S453" i="96"/>
  <c r="S455" i="96" s="1"/>
  <c r="T501" i="96"/>
  <c r="S501" i="96"/>
  <c r="T533" i="96"/>
  <c r="S533" i="96"/>
  <c r="T750" i="96"/>
  <c r="S750" i="96"/>
  <c r="T822" i="96"/>
  <c r="S822" i="96"/>
  <c r="T565" i="96"/>
  <c r="S565" i="96"/>
  <c r="T597" i="96"/>
  <c r="S597" i="96"/>
  <c r="T629" i="96"/>
  <c r="S629" i="96"/>
  <c r="T661" i="96"/>
  <c r="S661" i="96"/>
  <c r="T685" i="96"/>
  <c r="S685" i="96"/>
  <c r="P839" i="96"/>
  <c r="S836" i="96"/>
  <c r="T836" i="96"/>
  <c r="T870" i="96"/>
  <c r="S870" i="96"/>
  <c r="S372" i="96"/>
  <c r="P375" i="96"/>
  <c r="S388" i="96"/>
  <c r="P391" i="96"/>
  <c r="S404" i="96"/>
  <c r="P407" i="96"/>
  <c r="S420" i="96"/>
  <c r="P423" i="96"/>
  <c r="S436" i="96"/>
  <c r="T469" i="96"/>
  <c r="S469" i="96"/>
  <c r="S471" i="96" s="1"/>
  <c r="S686" i="96"/>
  <c r="T686" i="96"/>
  <c r="P791" i="96"/>
  <c r="S788" i="96"/>
  <c r="S791" i="96" s="1"/>
  <c r="T788" i="96"/>
  <c r="T791" i="96" s="1"/>
  <c r="T830" i="96"/>
  <c r="T831" i="96" s="1"/>
  <c r="S830" i="96"/>
  <c r="P887" i="96"/>
  <c r="S884" i="96"/>
  <c r="S887" i="96" s="1"/>
  <c r="T884" i="96"/>
  <c r="S229" i="96"/>
  <c r="S244" i="96"/>
  <c r="S247" i="96" s="1"/>
  <c r="S278" i="96"/>
  <c r="T437" i="96"/>
  <c r="T439" i="96" s="1"/>
  <c r="T440" i="96" s="1"/>
  <c r="S437" i="96"/>
  <c r="T806" i="96"/>
  <c r="T878" i="96"/>
  <c r="T879" i="96" s="1"/>
  <c r="S878" i="96"/>
  <c r="T485" i="96"/>
  <c r="T487" i="96" s="1"/>
  <c r="S485" i="96"/>
  <c r="T517" i="96"/>
  <c r="T519" i="96" s="1"/>
  <c r="S517" i="96"/>
  <c r="S548" i="96"/>
  <c r="S580" i="96"/>
  <c r="S612" i="96"/>
  <c r="S644" i="96"/>
  <c r="P679" i="96"/>
  <c r="S676" i="96"/>
  <c r="T701" i="96"/>
  <c r="S701" i="96"/>
  <c r="P743" i="96"/>
  <c r="S740" i="96"/>
  <c r="T740" i="96"/>
  <c r="T743" i="96" s="1"/>
  <c r="T1008" i="96"/>
  <c r="T549" i="96"/>
  <c r="T551" i="96" s="1"/>
  <c r="S549" i="96"/>
  <c r="T581" i="96"/>
  <c r="S581" i="96"/>
  <c r="T613" i="96"/>
  <c r="S613" i="96"/>
  <c r="T645" i="96"/>
  <c r="S645" i="96"/>
  <c r="T717" i="96"/>
  <c r="S717" i="96"/>
  <c r="P775" i="96"/>
  <c r="S772" i="96"/>
  <c r="S775" i="96" s="1"/>
  <c r="T772" i="96"/>
  <c r="T775" i="96" s="1"/>
  <c r="T982" i="96"/>
  <c r="S982" i="96"/>
  <c r="P759" i="96"/>
  <c r="T760" i="96" s="1"/>
  <c r="S756" i="96"/>
  <c r="T766" i="96"/>
  <c r="S766" i="96"/>
  <c r="T934" i="96"/>
  <c r="S934" i="96"/>
  <c r="P695" i="96"/>
  <c r="S692" i="96"/>
  <c r="S695" i="96" s="1"/>
  <c r="P711" i="96"/>
  <c r="S708" i="96"/>
  <c r="S711" i="96" s="1"/>
  <c r="P727" i="96"/>
  <c r="S724" i="96"/>
  <c r="T734" i="96"/>
  <c r="S734" i="96"/>
  <c r="T782" i="96"/>
  <c r="S782" i="96"/>
  <c r="T846" i="96"/>
  <c r="S846" i="96"/>
  <c r="P855" i="96"/>
  <c r="S852" i="96"/>
  <c r="S855" i="96" s="1"/>
  <c r="S460" i="96"/>
  <c r="S476" i="96"/>
  <c r="T702" i="96"/>
  <c r="S702" i="96"/>
  <c r="T718" i="96"/>
  <c r="S718" i="96"/>
  <c r="T799" i="96"/>
  <c r="P807" i="96"/>
  <c r="S804" i="96"/>
  <c r="S807" i="96" s="1"/>
  <c r="T928" i="96"/>
  <c r="T941" i="96"/>
  <c r="T862" i="96"/>
  <c r="S862" i="96"/>
  <c r="P871" i="96"/>
  <c r="S868" i="96"/>
  <c r="S871" i="96" s="1"/>
  <c r="T910" i="96"/>
  <c r="S910" i="96"/>
  <c r="T942" i="96"/>
  <c r="S942" i="96"/>
  <c r="T992" i="96"/>
  <c r="S1046" i="96"/>
  <c r="T814" i="96"/>
  <c r="S814" i="96"/>
  <c r="P823" i="96"/>
  <c r="S820" i="96"/>
  <c r="T820" i="96"/>
  <c r="S829" i="96"/>
  <c r="S877" i="96"/>
  <c r="S1014" i="96"/>
  <c r="S928" i="96"/>
  <c r="S1160" i="96"/>
  <c r="T958" i="96"/>
  <c r="S958" i="96"/>
  <c r="T973" i="96"/>
  <c r="T989" i="96"/>
  <c r="T1005" i="96"/>
  <c r="T1021" i="96"/>
  <c r="T1037" i="96"/>
  <c r="S725" i="96"/>
  <c r="S741" i="96"/>
  <c r="S757" i="96"/>
  <c r="T974" i="96"/>
  <c r="S974" i="96"/>
  <c r="T990" i="96"/>
  <c r="S990" i="96"/>
  <c r="T1006" i="96"/>
  <c r="S1006" i="96"/>
  <c r="T1022" i="96"/>
  <c r="S1022" i="96"/>
  <c r="T1038" i="96"/>
  <c r="S1038" i="96"/>
  <c r="S700" i="96"/>
  <c r="S716" i="96"/>
  <c r="S732" i="96"/>
  <c r="S735" i="96" s="1"/>
  <c r="S736" i="96" s="1"/>
  <c r="S748" i="96"/>
  <c r="S764" i="96"/>
  <c r="S767" i="96" s="1"/>
  <c r="S768" i="96" s="1"/>
  <c r="T926" i="96"/>
  <c r="S926" i="96"/>
  <c r="S1144" i="96"/>
  <c r="T1152" i="96"/>
  <c r="T1184" i="96"/>
  <c r="T1216" i="96"/>
  <c r="S1054" i="96"/>
  <c r="S1070" i="96"/>
  <c r="S1086" i="96"/>
  <c r="S1102" i="96"/>
  <c r="S1118" i="96"/>
  <c r="S1134" i="96"/>
  <c r="S1150" i="96"/>
  <c r="S1166" i="96"/>
  <c r="S1182" i="96"/>
  <c r="S1198" i="96"/>
  <c r="S1214" i="96"/>
  <c r="S965" i="96"/>
  <c r="S981" i="96"/>
  <c r="S997" i="96"/>
  <c r="S1013" i="96"/>
  <c r="S1029" i="96"/>
  <c r="S1045" i="96"/>
  <c r="S1061" i="96"/>
  <c r="S1077" i="96"/>
  <c r="S1093" i="96"/>
  <c r="S1109" i="96"/>
  <c r="S1125" i="96"/>
  <c r="S1141" i="96"/>
  <c r="S1157" i="96"/>
  <c r="S1173" i="96"/>
  <c r="S1189" i="96"/>
  <c r="S1205" i="96"/>
  <c r="S972" i="96"/>
  <c r="S975" i="96" s="1"/>
  <c r="S976" i="96" s="1"/>
  <c r="S988" i="96"/>
  <c r="S991" i="96" s="1"/>
  <c r="S992" i="96" s="1"/>
  <c r="S1004" i="96"/>
  <c r="S1007" i="96" s="1"/>
  <c r="S1008" i="96" s="1"/>
  <c r="S1020" i="96"/>
  <c r="S1023" i="96" s="1"/>
  <c r="S1024" i="96" s="1"/>
  <c r="S1036" i="96"/>
  <c r="S1039" i="96" s="1"/>
  <c r="S1040" i="96" s="1"/>
  <c r="S1052" i="96"/>
  <c r="S1055" i="96" s="1"/>
  <c r="S1056" i="96" s="1"/>
  <c r="S1068" i="96"/>
  <c r="S1071" i="96" s="1"/>
  <c r="S1072" i="96" s="1"/>
  <c r="S1084" i="96"/>
  <c r="S1087" i="96" s="1"/>
  <c r="S1088" i="96" s="1"/>
  <c r="S1100" i="96"/>
  <c r="S1103" i="96" s="1"/>
  <c r="S1104" i="96" s="1"/>
  <c r="S1116" i="96"/>
  <c r="S1119" i="96" s="1"/>
  <c r="S1120" i="96" s="1"/>
  <c r="S1132" i="96"/>
  <c r="S1135" i="96" s="1"/>
  <c r="S1136" i="96" s="1"/>
  <c r="S1148" i="96"/>
  <c r="S1151" i="96" s="1"/>
  <c r="S1152" i="96" s="1"/>
  <c r="S1164" i="96"/>
  <c r="S1167" i="96" s="1"/>
  <c r="S1168" i="96" s="1"/>
  <c r="S1180" i="96"/>
  <c r="S1183" i="96" s="1"/>
  <c r="S1184" i="96" s="1"/>
  <c r="S1196" i="96"/>
  <c r="S1199" i="96" s="1"/>
  <c r="S1200" i="96" s="1"/>
  <c r="S1212" i="96"/>
  <c r="S1215" i="96" s="1"/>
  <c r="S1216" i="96" s="1"/>
  <c r="TG14" i="92"/>
  <c r="TG13" i="92"/>
  <c r="TG12" i="92"/>
  <c r="TG11" i="92"/>
  <c r="TG10" i="92"/>
  <c r="TG9" i="92"/>
  <c r="TG8" i="92"/>
  <c r="TG119" i="92"/>
  <c r="TI118" i="92"/>
  <c r="TH118" i="92"/>
  <c r="TG118" i="92"/>
  <c r="TI14" i="92" s="1"/>
  <c r="TK117" i="92"/>
  <c r="TJ117" i="92"/>
  <c r="TK116" i="92"/>
  <c r="TJ116" i="92"/>
  <c r="TK115" i="92"/>
  <c r="TJ115" i="92"/>
  <c r="TG111" i="92"/>
  <c r="TI110" i="92"/>
  <c r="TH110" i="92"/>
  <c r="TG110" i="92"/>
  <c r="TI13" i="92" s="1"/>
  <c r="TK109" i="92"/>
  <c r="TJ109" i="92"/>
  <c r="TK108" i="92"/>
  <c r="TJ108" i="92"/>
  <c r="TK107" i="92"/>
  <c r="TJ107" i="92"/>
  <c r="TG103" i="92"/>
  <c r="TI102" i="92"/>
  <c r="TH102" i="92"/>
  <c r="TG102" i="92"/>
  <c r="TI12" i="92" s="1"/>
  <c r="TK101" i="92"/>
  <c r="TJ101" i="92"/>
  <c r="TK100" i="92"/>
  <c r="TJ100" i="92"/>
  <c r="TK99" i="92"/>
  <c r="TJ99" i="92"/>
  <c r="TG95" i="92"/>
  <c r="TI94" i="92"/>
  <c r="TH94" i="92"/>
  <c r="TG94" i="92"/>
  <c r="TI11" i="92" s="1"/>
  <c r="TK93" i="92"/>
  <c r="TJ93" i="92"/>
  <c r="TK92" i="92"/>
  <c r="TJ92" i="92"/>
  <c r="TK91" i="92"/>
  <c r="TJ91" i="92"/>
  <c r="TG87" i="92"/>
  <c r="TI86" i="92"/>
  <c r="TH86" i="92"/>
  <c r="TG86" i="92"/>
  <c r="TI10" i="92" s="1"/>
  <c r="TK85" i="92"/>
  <c r="TJ85" i="92"/>
  <c r="TK84" i="92"/>
  <c r="TJ84" i="92"/>
  <c r="TK83" i="92"/>
  <c r="TJ83" i="92"/>
  <c r="TG79" i="92"/>
  <c r="TI78" i="92"/>
  <c r="TH78" i="92"/>
  <c r="TG78" i="92"/>
  <c r="TI9" i="92" s="1"/>
  <c r="TK77" i="92"/>
  <c r="TJ77" i="92"/>
  <c r="TK76" i="92"/>
  <c r="TJ76" i="92"/>
  <c r="TK75" i="92"/>
  <c r="TJ75" i="92"/>
  <c r="TG71" i="92"/>
  <c r="TI70" i="92"/>
  <c r="TH70" i="92"/>
  <c r="TG70" i="92"/>
  <c r="TI8" i="92" s="1"/>
  <c r="TK69" i="92"/>
  <c r="TJ69" i="92"/>
  <c r="TK68" i="92"/>
  <c r="TJ68" i="92"/>
  <c r="TK67" i="92"/>
  <c r="TJ67" i="92"/>
  <c r="TG63" i="92"/>
  <c r="TI62" i="92"/>
  <c r="TH62" i="92"/>
  <c r="TG62" i="92"/>
  <c r="TK61" i="92"/>
  <c r="TJ61" i="92"/>
  <c r="TK60" i="92"/>
  <c r="TJ60" i="92"/>
  <c r="TK59" i="92"/>
  <c r="TJ59" i="92"/>
  <c r="TG55" i="92"/>
  <c r="TI54" i="92"/>
  <c r="TH54" i="92"/>
  <c r="TG54" i="92"/>
  <c r="TK53" i="92"/>
  <c r="TJ53" i="92"/>
  <c r="TK52" i="92"/>
  <c r="TJ52" i="92"/>
  <c r="TK51" i="92"/>
  <c r="TJ51" i="92"/>
  <c r="NW12" i="92"/>
  <c r="NW11" i="92"/>
  <c r="NW10" i="92"/>
  <c r="NW9" i="92"/>
  <c r="NW8" i="92"/>
  <c r="NW116" i="92"/>
  <c r="NY115" i="92"/>
  <c r="NX115" i="92"/>
  <c r="NW115" i="92"/>
  <c r="NY12" i="92" s="1"/>
  <c r="OA114" i="92"/>
  <c r="NZ114" i="92"/>
  <c r="OA113" i="92"/>
  <c r="NZ113" i="92"/>
  <c r="OA112" i="92"/>
  <c r="NZ112" i="92"/>
  <c r="NW108" i="92"/>
  <c r="NY107" i="92"/>
  <c r="NX107" i="92"/>
  <c r="NW107" i="92"/>
  <c r="NY11" i="92" s="1"/>
  <c r="OA106" i="92"/>
  <c r="NZ106" i="92"/>
  <c r="OA105" i="92"/>
  <c r="NZ105" i="92"/>
  <c r="OA104" i="92"/>
  <c r="NZ104" i="92"/>
  <c r="NW100" i="92"/>
  <c r="NY99" i="92"/>
  <c r="NX99" i="92"/>
  <c r="NW99" i="92"/>
  <c r="NY10" i="92" s="1"/>
  <c r="OA98" i="92"/>
  <c r="NZ98" i="92"/>
  <c r="OA97" i="92"/>
  <c r="NZ97" i="92"/>
  <c r="OA96" i="92"/>
  <c r="NZ96" i="92"/>
  <c r="NW92" i="92"/>
  <c r="NY91" i="92"/>
  <c r="NX91" i="92"/>
  <c r="NW91" i="92"/>
  <c r="NY9" i="92" s="1"/>
  <c r="OA90" i="92"/>
  <c r="NZ90" i="92"/>
  <c r="OA89" i="92"/>
  <c r="NZ89" i="92"/>
  <c r="OA88" i="92"/>
  <c r="NZ88" i="92"/>
  <c r="NW84" i="92"/>
  <c r="NY83" i="92"/>
  <c r="NX83" i="92"/>
  <c r="NW83" i="92"/>
  <c r="NY8" i="92" s="1"/>
  <c r="OA82" i="92"/>
  <c r="NZ82" i="92"/>
  <c r="OA81" i="92"/>
  <c r="NZ81" i="92"/>
  <c r="OA80" i="92"/>
  <c r="NZ80" i="92"/>
  <c r="TJ62" i="92" l="1"/>
  <c r="S319" i="96"/>
  <c r="S320" i="96" s="1"/>
  <c r="S839" i="96"/>
  <c r="S840" i="96" s="1"/>
  <c r="TJ63" i="92"/>
  <c r="T647" i="96"/>
  <c r="T327" i="96"/>
  <c r="TK78" i="92"/>
  <c r="TK79" i="92" s="1"/>
  <c r="TK9" i="92" s="1"/>
  <c r="TK86" i="92"/>
  <c r="TK87" i="92" s="1"/>
  <c r="TK10" i="92" s="1"/>
  <c r="TK94" i="92"/>
  <c r="TK95" i="92" s="1"/>
  <c r="TK11" i="92" s="1"/>
  <c r="TK110" i="92"/>
  <c r="TK111" i="92" s="1"/>
  <c r="TK13" i="92" s="1"/>
  <c r="T895" i="96"/>
  <c r="T896" i="96" s="1"/>
  <c r="T823" i="96"/>
  <c r="S479" i="96"/>
  <c r="S480" i="96" s="1"/>
  <c r="T471" i="96"/>
  <c r="TJ78" i="92"/>
  <c r="TJ79" i="92" s="1"/>
  <c r="TJ9" i="92" s="1"/>
  <c r="TJ94" i="92"/>
  <c r="TJ95" i="92" s="1"/>
  <c r="TJ11" i="92" s="1"/>
  <c r="S751" i="96"/>
  <c r="S752" i="96" s="1"/>
  <c r="S911" i="96"/>
  <c r="T703" i="96"/>
  <c r="T704" i="96" s="1"/>
  <c r="S895" i="96"/>
  <c r="T855" i="96"/>
  <c r="T1120" i="96"/>
  <c r="T871" i="96"/>
  <c r="T751" i="96"/>
  <c r="T752" i="96" s="1"/>
  <c r="S783" i="96"/>
  <c r="S784" i="96" s="1"/>
  <c r="T111" i="96"/>
  <c r="T335" i="96"/>
  <c r="T719" i="96"/>
  <c r="T720" i="96" s="1"/>
  <c r="S719" i="96"/>
  <c r="S720" i="96" s="1"/>
  <c r="S759" i="96"/>
  <c r="S631" i="96"/>
  <c r="S632" i="96" s="1"/>
  <c r="T880" i="96"/>
  <c r="S111" i="96"/>
  <c r="S831" i="96"/>
  <c r="B10" i="94"/>
  <c r="I10" i="94" s="1"/>
  <c r="B9" i="94"/>
  <c r="I9" i="94" s="1"/>
  <c r="Q11" i="94"/>
  <c r="S11" i="94" s="1"/>
  <c r="S920" i="96"/>
  <c r="T919" i="96"/>
  <c r="S912" i="96"/>
  <c r="T911" i="96"/>
  <c r="T903" i="96"/>
  <c r="T904" i="96" s="1"/>
  <c r="T887" i="96"/>
  <c r="S879" i="96"/>
  <c r="S880" i="96" s="1"/>
  <c r="S863" i="96"/>
  <c r="S864" i="96" s="1"/>
  <c r="T863" i="96"/>
  <c r="T864" i="96" s="1"/>
  <c r="S847" i="96"/>
  <c r="S848" i="96" s="1"/>
  <c r="T847" i="96"/>
  <c r="T848" i="96" s="1"/>
  <c r="T839" i="96"/>
  <c r="T832" i="96"/>
  <c r="S823" i="96"/>
  <c r="T815" i="96"/>
  <c r="T816" i="96" s="1"/>
  <c r="S815" i="96"/>
  <c r="T807" i="96"/>
  <c r="T800" i="96"/>
  <c r="S799" i="96"/>
  <c r="S800" i="96" s="1"/>
  <c r="T783" i="96"/>
  <c r="T784" i="96" s="1"/>
  <c r="T767" i="96"/>
  <c r="T768" i="96" s="1"/>
  <c r="S743" i="96"/>
  <c r="T735" i="96"/>
  <c r="T736" i="96" s="1"/>
  <c r="S727" i="96"/>
  <c r="S728" i="96" s="1"/>
  <c r="T727" i="96"/>
  <c r="T728" i="96" s="1"/>
  <c r="S703" i="96"/>
  <c r="S704" i="96" s="1"/>
  <c r="S615" i="96"/>
  <c r="S616" i="96" s="1"/>
  <c r="T583" i="96"/>
  <c r="S559" i="96"/>
  <c r="T535" i="96"/>
  <c r="T536" i="96" s="1"/>
  <c r="S463" i="96"/>
  <c r="S464" i="96" s="1"/>
  <c r="T455" i="96"/>
  <c r="S415" i="96"/>
  <c r="S416" i="96" s="1"/>
  <c r="T687" i="96"/>
  <c r="T688" i="96" s="1"/>
  <c r="S687" i="96"/>
  <c r="S688" i="96" s="1"/>
  <c r="S679" i="96"/>
  <c r="S680" i="96" s="1"/>
  <c r="S671" i="96"/>
  <c r="S672" i="96" s="1"/>
  <c r="T672" i="96"/>
  <c r="S663" i="96"/>
  <c r="S664" i="96" s="1"/>
  <c r="T663" i="96"/>
  <c r="T664" i="96" s="1"/>
  <c r="S656" i="96"/>
  <c r="T655" i="96"/>
  <c r="T656" i="96" s="1"/>
  <c r="S647" i="96"/>
  <c r="S648" i="96" s="1"/>
  <c r="T648" i="96"/>
  <c r="S640" i="96"/>
  <c r="T631" i="96"/>
  <c r="T632" i="96" s="1"/>
  <c r="T615" i="96"/>
  <c r="T616" i="96" s="1"/>
  <c r="S607" i="96"/>
  <c r="S608" i="96" s="1"/>
  <c r="S599" i="96"/>
  <c r="S600" i="96" s="1"/>
  <c r="T599" i="96"/>
  <c r="T600" i="96" s="1"/>
  <c r="T591" i="96"/>
  <c r="T592" i="96" s="1"/>
  <c r="T584" i="96"/>
  <c r="S583" i="96"/>
  <c r="S584" i="96" s="1"/>
  <c r="T575" i="96"/>
  <c r="T576" i="96" s="1"/>
  <c r="S575" i="96"/>
  <c r="S576" i="96" s="1"/>
  <c r="S567" i="96"/>
  <c r="S568" i="96" s="1"/>
  <c r="T567" i="96"/>
  <c r="T568" i="96" s="1"/>
  <c r="T559" i="96"/>
  <c r="S551" i="96"/>
  <c r="S552" i="96" s="1"/>
  <c r="T552" i="96"/>
  <c r="S543" i="96"/>
  <c r="S544" i="96" s="1"/>
  <c r="S535" i="96"/>
  <c r="S527" i="96"/>
  <c r="S528" i="96" s="1"/>
  <c r="T528" i="96"/>
  <c r="T520" i="96"/>
  <c r="S519" i="96"/>
  <c r="S520" i="96" s="1"/>
  <c r="S511" i="96"/>
  <c r="S512" i="96" s="1"/>
  <c r="S503" i="96"/>
  <c r="S504" i="96" s="1"/>
  <c r="T503" i="96"/>
  <c r="T504" i="96" s="1"/>
  <c r="T488" i="96"/>
  <c r="S487" i="96"/>
  <c r="S488" i="96" s="1"/>
  <c r="T479" i="96"/>
  <c r="T480" i="96" s="1"/>
  <c r="S472" i="96"/>
  <c r="T463" i="96"/>
  <c r="T464" i="96" s="1"/>
  <c r="S447" i="96"/>
  <c r="S448" i="96" s="1"/>
  <c r="T447" i="96"/>
  <c r="T448" i="96" s="1"/>
  <c r="S439" i="96"/>
  <c r="S440" i="96" s="1"/>
  <c r="S431" i="96"/>
  <c r="S432" i="96" s="1"/>
  <c r="T432" i="96"/>
  <c r="T423" i="96"/>
  <c r="T424" i="96" s="1"/>
  <c r="S423" i="96"/>
  <c r="S424" i="96" s="1"/>
  <c r="T415" i="96"/>
  <c r="T416" i="96" s="1"/>
  <c r="S407" i="96"/>
  <c r="S408" i="96" s="1"/>
  <c r="T407" i="96"/>
  <c r="T408" i="96" s="1"/>
  <c r="T399" i="96"/>
  <c r="T400" i="96" s="1"/>
  <c r="S399" i="96"/>
  <c r="S400" i="96" s="1"/>
  <c r="S391" i="96"/>
  <c r="S392" i="96" s="1"/>
  <c r="S384" i="96"/>
  <c r="S375" i="96"/>
  <c r="S376" i="96" s="1"/>
  <c r="T375" i="96"/>
  <c r="T376" i="96" s="1"/>
  <c r="S367" i="96"/>
  <c r="S368" i="96" s="1"/>
  <c r="T368" i="96"/>
  <c r="T359" i="96"/>
  <c r="S359" i="96"/>
  <c r="S360" i="96" s="1"/>
  <c r="T351" i="96"/>
  <c r="T352" i="96" s="1"/>
  <c r="S352" i="96"/>
  <c r="S343" i="96"/>
  <c r="S344" i="96" s="1"/>
  <c r="S335" i="96"/>
  <c r="S336" i="96" s="1"/>
  <c r="T336" i="96"/>
  <c r="T319" i="96"/>
  <c r="T320" i="96" s="1"/>
  <c r="T311" i="96"/>
  <c r="T312" i="96" s="1"/>
  <c r="T303" i="96"/>
  <c r="T304" i="96" s="1"/>
  <c r="S303" i="96"/>
  <c r="S304" i="96" s="1"/>
  <c r="S295" i="96"/>
  <c r="S296" i="96" s="1"/>
  <c r="S287" i="96"/>
  <c r="S288" i="96" s="1"/>
  <c r="T288" i="96"/>
  <c r="S279" i="96"/>
  <c r="S280" i="96" s="1"/>
  <c r="S263" i="96"/>
  <c r="S264" i="96" s="1"/>
  <c r="S255" i="96"/>
  <c r="S256" i="96" s="1"/>
  <c r="T255" i="96"/>
  <c r="T256" i="96" s="1"/>
  <c r="T239" i="96"/>
  <c r="T240" i="96" s="1"/>
  <c r="S239" i="96"/>
  <c r="S240" i="96" s="1"/>
  <c r="S231" i="96"/>
  <c r="S232" i="96" s="1"/>
  <c r="S223" i="96"/>
  <c r="S224" i="96" s="1"/>
  <c r="T215" i="96"/>
  <c r="T216" i="96" s="1"/>
  <c r="S215" i="96"/>
  <c r="S216" i="96" s="1"/>
  <c r="T207" i="96"/>
  <c r="T208" i="96" s="1"/>
  <c r="S191" i="96"/>
  <c r="S192" i="96" s="1"/>
  <c r="T183" i="96"/>
  <c r="T184" i="96" s="1"/>
  <c r="T175" i="96"/>
  <c r="T176" i="96" s="1"/>
  <c r="T167" i="96"/>
  <c r="T168" i="96" s="1"/>
  <c r="S167" i="96"/>
  <c r="S168" i="96" s="1"/>
  <c r="T152" i="96"/>
  <c r="T143" i="96"/>
  <c r="T144" i="96" s="1"/>
  <c r="S143" i="96"/>
  <c r="S144" i="96" s="1"/>
  <c r="T127" i="96"/>
  <c r="T128" i="96" s="1"/>
  <c r="S103" i="96"/>
  <c r="S104" i="96" s="1"/>
  <c r="S95" i="96"/>
  <c r="S96" i="96" s="1"/>
  <c r="T95" i="96"/>
  <c r="S87" i="96"/>
  <c r="S72" i="96"/>
  <c r="S63" i="96"/>
  <c r="S64" i="96" s="1"/>
  <c r="T64" i="96"/>
  <c r="S55" i="96"/>
  <c r="S56" i="96" s="1"/>
  <c r="S47" i="96"/>
  <c r="S48" i="96" s="1"/>
  <c r="T39" i="96"/>
  <c r="T40" i="96" s="1"/>
  <c r="F12" i="96" s="1"/>
  <c r="F12" i="94" s="1"/>
  <c r="M12" i="94" s="1"/>
  <c r="S39" i="96"/>
  <c r="S40" i="96" s="1"/>
  <c r="E12" i="96" s="1"/>
  <c r="E12" i="94" s="1"/>
  <c r="L12" i="94" s="1"/>
  <c r="S31" i="96"/>
  <c r="S32" i="96" s="1"/>
  <c r="E11" i="96" s="1"/>
  <c r="E11" i="94" s="1"/>
  <c r="T1192" i="96"/>
  <c r="S1176" i="96"/>
  <c r="T1128" i="96"/>
  <c r="S1080" i="96"/>
  <c r="T1048" i="96"/>
  <c r="T1024" i="96"/>
  <c r="T1016" i="96"/>
  <c r="S952" i="96"/>
  <c r="T912" i="96"/>
  <c r="S816" i="96"/>
  <c r="S808" i="96"/>
  <c r="T744" i="96"/>
  <c r="S744" i="96"/>
  <c r="S496" i="96"/>
  <c r="T496" i="96"/>
  <c r="S88" i="96"/>
  <c r="T88" i="96"/>
  <c r="T48" i="96"/>
  <c r="S1112" i="96"/>
  <c r="S888" i="96"/>
  <c r="T840" i="96"/>
  <c r="S176" i="96"/>
  <c r="S1000" i="96"/>
  <c r="T544" i="96"/>
  <c r="T56" i="96"/>
  <c r="D8" i="96"/>
  <c r="D8" i="94" s="1"/>
  <c r="K8" i="94" s="1"/>
  <c r="T232" i="96"/>
  <c r="S152" i="96"/>
  <c r="T248" i="96"/>
  <c r="S712" i="96"/>
  <c r="S760" i="96"/>
  <c r="S312" i="96"/>
  <c r="S1048" i="96"/>
  <c r="S112" i="96"/>
  <c r="T792" i="96"/>
  <c r="S624" i="96"/>
  <c r="S248" i="96"/>
  <c r="S792" i="96"/>
  <c r="S328" i="96"/>
  <c r="T640" i="96"/>
  <c r="D12" i="96"/>
  <c r="D12" i="94" s="1"/>
  <c r="K12" i="94" s="1"/>
  <c r="T920" i="96"/>
  <c r="S896" i="96"/>
  <c r="T624" i="96"/>
  <c r="T776" i="96"/>
  <c r="T200" i="96"/>
  <c r="D9" i="96"/>
  <c r="D9" i="94" s="1"/>
  <c r="K9" i="94" s="1"/>
  <c r="J13" i="96"/>
  <c r="D13" i="96" s="1"/>
  <c r="D13" i="94" s="1"/>
  <c r="K13" i="94" s="1"/>
  <c r="S560" i="96"/>
  <c r="T384" i="96"/>
  <c r="T608" i="96"/>
  <c r="T104" i="96"/>
  <c r="S776" i="96"/>
  <c r="T888" i="96"/>
  <c r="T472" i="96"/>
  <c r="T456" i="96"/>
  <c r="T344" i="96"/>
  <c r="S184" i="96"/>
  <c r="S960" i="96"/>
  <c r="T136" i="96"/>
  <c r="T72" i="96"/>
  <c r="S1128" i="96"/>
  <c r="T936" i="96"/>
  <c r="T960" i="96"/>
  <c r="S832" i="96"/>
  <c r="S200" i="96"/>
  <c r="T112" i="96"/>
  <c r="T96" i="96"/>
  <c r="T560" i="96"/>
  <c r="T296" i="96"/>
  <c r="S904" i="96"/>
  <c r="S592" i="96"/>
  <c r="H12" i="96"/>
  <c r="B11" i="96"/>
  <c r="T15" i="96"/>
  <c r="T16" i="96" s="1"/>
  <c r="F9" i="96" s="1"/>
  <c r="F9" i="94" s="1"/>
  <c r="M9" i="94" s="1"/>
  <c r="S23" i="96"/>
  <c r="S24" i="96" s="1"/>
  <c r="E10" i="96" s="1"/>
  <c r="E10" i="94" s="1"/>
  <c r="T24" i="96"/>
  <c r="F10" i="96" s="1"/>
  <c r="F10" i="94" s="1"/>
  <c r="S15" i="96"/>
  <c r="S16" i="96" s="1"/>
  <c r="E9" i="96" s="1"/>
  <c r="E9" i="94" s="1"/>
  <c r="L9" i="94" s="1"/>
  <c r="S7" i="96"/>
  <c r="S8" i="96" s="1"/>
  <c r="E8" i="96" s="1"/>
  <c r="E8" i="94" s="1"/>
  <c r="L8" i="94" s="1"/>
  <c r="T8" i="96"/>
  <c r="F8" i="96" s="1"/>
  <c r="F8" i="94" s="1"/>
  <c r="M8" i="94" s="1"/>
  <c r="T272" i="96"/>
  <c r="T808" i="96"/>
  <c r="T328" i="96"/>
  <c r="S872" i="96"/>
  <c r="S856" i="96"/>
  <c r="S120" i="96"/>
  <c r="S208" i="96"/>
  <c r="T696" i="96"/>
  <c r="T824" i="96"/>
  <c r="T280" i="96"/>
  <c r="T360" i="96"/>
  <c r="T392" i="96"/>
  <c r="S536" i="96"/>
  <c r="T872" i="96"/>
  <c r="T856" i="96"/>
  <c r="T712" i="96"/>
  <c r="S456" i="96"/>
  <c r="T120" i="96"/>
  <c r="S824" i="96"/>
  <c r="S696" i="96"/>
  <c r="T680" i="96"/>
  <c r="S272" i="96"/>
  <c r="TJ110" i="92"/>
  <c r="TJ111" i="92" s="1"/>
  <c r="TJ13" i="92" s="1"/>
  <c r="TJ86" i="92"/>
  <c r="TJ87" i="92" s="1"/>
  <c r="TJ10" i="92" s="1"/>
  <c r="TK102" i="92"/>
  <c r="TK103" i="92" s="1"/>
  <c r="TK12" i="92" s="1"/>
  <c r="TJ118" i="92"/>
  <c r="TJ119" i="92" s="1"/>
  <c r="TJ14" i="92" s="1"/>
  <c r="TJ54" i="92"/>
  <c r="TJ55" i="92" s="1"/>
  <c r="TK54" i="92"/>
  <c r="TK55" i="92" s="1"/>
  <c r="TK62" i="92"/>
  <c r="TK63" i="92" s="1"/>
  <c r="TK118" i="92"/>
  <c r="TK119" i="92" s="1"/>
  <c r="TK14" i="92" s="1"/>
  <c r="TJ102" i="92"/>
  <c r="TJ103" i="92" s="1"/>
  <c r="TJ12" i="92" s="1"/>
  <c r="TK70" i="92"/>
  <c r="TK71" i="92" s="1"/>
  <c r="TJ70" i="92"/>
  <c r="TJ71" i="92" s="1"/>
  <c r="TJ8" i="92" s="1"/>
  <c r="NZ107" i="92"/>
  <c r="NZ108" i="92" s="1"/>
  <c r="NZ11" i="92" s="1"/>
  <c r="NZ115" i="92"/>
  <c r="NZ116" i="92" s="1"/>
  <c r="NZ12" i="92" s="1"/>
  <c r="OA115" i="92"/>
  <c r="OA116" i="92" s="1"/>
  <c r="OA12" i="92" s="1"/>
  <c r="OA107" i="92"/>
  <c r="OA108" i="92" s="1"/>
  <c r="OA11" i="92" s="1"/>
  <c r="NZ83" i="92"/>
  <c r="NZ84" i="92" s="1"/>
  <c r="NZ8" i="92" s="1"/>
  <c r="OA99" i="92"/>
  <c r="OA100" i="92" s="1"/>
  <c r="OA10" i="92" s="1"/>
  <c r="NZ99" i="92"/>
  <c r="NZ100" i="92" s="1"/>
  <c r="NZ10" i="92" s="1"/>
  <c r="NZ91" i="92"/>
  <c r="NZ92" i="92" s="1"/>
  <c r="NZ9" i="92" s="1"/>
  <c r="OA91" i="92"/>
  <c r="OA92" i="92" s="1"/>
  <c r="OA9" i="92" s="1"/>
  <c r="OA83" i="92"/>
  <c r="OA84" i="92" s="1"/>
  <c r="OA8" i="92" s="1"/>
  <c r="ADV50" i="92"/>
  <c r="ADV51" i="92" s="1"/>
  <c r="ADU50" i="92"/>
  <c r="ADU51" i="92" s="1"/>
  <c r="ADT50" i="92"/>
  <c r="ADX49" i="92"/>
  <c r="ADW49" i="92"/>
  <c r="ADX48" i="92"/>
  <c r="ADW48" i="92"/>
  <c r="ADX47" i="92"/>
  <c r="ADW47" i="92"/>
  <c r="ACF74" i="92"/>
  <c r="ACF75" i="92" s="1"/>
  <c r="ACE74" i="92"/>
  <c r="ACE75" i="92" s="1"/>
  <c r="ACD74" i="92"/>
  <c r="ACD75" i="92" s="1"/>
  <c r="ACH73" i="92"/>
  <c r="ACG73" i="92"/>
  <c r="ACH72" i="92"/>
  <c r="ACG72" i="92"/>
  <c r="ACH71" i="92"/>
  <c r="ACG71" i="92"/>
  <c r="ACF66" i="92"/>
  <c r="ACF67" i="92" s="1"/>
  <c r="ACE66" i="92"/>
  <c r="ACE67" i="92" s="1"/>
  <c r="ACD66" i="92"/>
  <c r="ACD67" i="92" s="1"/>
  <c r="ACH65" i="92"/>
  <c r="ACG65" i="92"/>
  <c r="ACH64" i="92"/>
  <c r="ACG64" i="92"/>
  <c r="ACH63" i="92"/>
  <c r="ACG63" i="92"/>
  <c r="ACF58" i="92"/>
  <c r="ACF59" i="92" s="1"/>
  <c r="ACG8" i="92" s="1"/>
  <c r="ACE58" i="92"/>
  <c r="ACE59" i="92" s="1"/>
  <c r="ACH8" i="92" s="1"/>
  <c r="ACD58" i="92"/>
  <c r="ACD59" i="92" s="1"/>
  <c r="ACH57" i="92"/>
  <c r="ACG57" i="92"/>
  <c r="ACH56" i="92"/>
  <c r="ACG56" i="92"/>
  <c r="ACH55" i="92"/>
  <c r="ACG55" i="92"/>
  <c r="ACF50" i="92"/>
  <c r="ACF51" i="92" s="1"/>
  <c r="ACG10" i="92" s="1"/>
  <c r="ACE50" i="92"/>
  <c r="ACE51" i="92" s="1"/>
  <c r="ACH10" i="92" s="1"/>
  <c r="ACD50" i="92"/>
  <c r="ACD51" i="92" s="1"/>
  <c r="ACH49" i="92"/>
  <c r="ACG49" i="92"/>
  <c r="ACH48" i="92"/>
  <c r="ACG48" i="92"/>
  <c r="ACH47" i="92"/>
  <c r="ACG47" i="92"/>
  <c r="AEJ154" i="92"/>
  <c r="AEJ155" i="92" s="1"/>
  <c r="AEI154" i="92"/>
  <c r="AEI155" i="92" s="1"/>
  <c r="AEH153" i="92"/>
  <c r="AEK153" i="92" s="1"/>
  <c r="AEH152" i="92"/>
  <c r="AEK152" i="92" s="1"/>
  <c r="AEH151" i="92"/>
  <c r="AEL151" i="92" s="1"/>
  <c r="AEJ146" i="92"/>
  <c r="AEJ147" i="92" s="1"/>
  <c r="AEI146" i="92"/>
  <c r="AEI147" i="92" s="1"/>
  <c r="AEH145" i="92"/>
  <c r="AEL145" i="92" s="1"/>
  <c r="AEH144" i="92"/>
  <c r="AEK144" i="92" s="1"/>
  <c r="AEH143" i="92"/>
  <c r="AEL143" i="92" s="1"/>
  <c r="AEJ138" i="92"/>
  <c r="AEJ139" i="92" s="1"/>
  <c r="AEI138" i="92"/>
  <c r="AEI139" i="92" s="1"/>
  <c r="AEH137" i="92"/>
  <c r="AEK137" i="92" s="1"/>
  <c r="AEH136" i="92"/>
  <c r="AEL136" i="92" s="1"/>
  <c r="AEH135" i="92"/>
  <c r="AEL135" i="92" s="1"/>
  <c r="AEJ130" i="92"/>
  <c r="AEJ131" i="92" s="1"/>
  <c r="AEI130" i="92"/>
  <c r="AEI131" i="92" s="1"/>
  <c r="AEH129" i="92"/>
  <c r="AEL129" i="92" s="1"/>
  <c r="AEH128" i="92"/>
  <c r="AEL128" i="92" s="1"/>
  <c r="AEH127" i="92"/>
  <c r="AEK127" i="92" s="1"/>
  <c r="AEJ122" i="92"/>
  <c r="AEJ123" i="92" s="1"/>
  <c r="AEI122" i="92"/>
  <c r="AEI123" i="92" s="1"/>
  <c r="AEH121" i="92"/>
  <c r="AEH120" i="92"/>
  <c r="AEL120" i="92" s="1"/>
  <c r="AEH119" i="92"/>
  <c r="AEL119" i="92" s="1"/>
  <c r="AEJ114" i="92"/>
  <c r="AEJ115" i="92" s="1"/>
  <c r="AEI114" i="92"/>
  <c r="AEI115" i="92" s="1"/>
  <c r="AEH113" i="92"/>
  <c r="AEK113" i="92" s="1"/>
  <c r="AEH112" i="92"/>
  <c r="AEL112" i="92" s="1"/>
  <c r="AEH111" i="92"/>
  <c r="AEK111" i="92" s="1"/>
  <c r="AEJ106" i="92"/>
  <c r="AEJ107" i="92" s="1"/>
  <c r="AEI106" i="92"/>
  <c r="AEI107" i="92" s="1"/>
  <c r="AEH105" i="92"/>
  <c r="AEL105" i="92" s="1"/>
  <c r="AEH104" i="92"/>
  <c r="AEH103" i="92"/>
  <c r="AEL103" i="92" s="1"/>
  <c r="AEJ98" i="92"/>
  <c r="AEJ99" i="92" s="1"/>
  <c r="AEI98" i="92"/>
  <c r="AEI99" i="92" s="1"/>
  <c r="AEH97" i="92"/>
  <c r="AEK97" i="92" s="1"/>
  <c r="AEH96" i="92"/>
  <c r="AEK96" i="92" s="1"/>
  <c r="AEH95" i="92"/>
  <c r="AEL95" i="92" s="1"/>
  <c r="AEJ90" i="92"/>
  <c r="AEJ91" i="92" s="1"/>
  <c r="AEI90" i="92"/>
  <c r="AEI91" i="92" s="1"/>
  <c r="AEH89" i="92"/>
  <c r="AEL89" i="92" s="1"/>
  <c r="AEH88" i="92"/>
  <c r="AEL88" i="92" s="1"/>
  <c r="AEH87" i="92"/>
  <c r="AEJ82" i="92"/>
  <c r="AEJ83" i="92" s="1"/>
  <c r="AEI82" i="92"/>
  <c r="AEI83" i="92" s="1"/>
  <c r="AEH81" i="92"/>
  <c r="AEL81" i="92" s="1"/>
  <c r="AEH80" i="92"/>
  <c r="AEL80" i="92" s="1"/>
  <c r="AEH79" i="92"/>
  <c r="AEL79" i="92" s="1"/>
  <c r="AEJ74" i="92"/>
  <c r="AEJ75" i="92" s="1"/>
  <c r="AEI74" i="92"/>
  <c r="AEI75" i="92" s="1"/>
  <c r="AEH73" i="92"/>
  <c r="AEK73" i="92" s="1"/>
  <c r="AEH72" i="92"/>
  <c r="AEL72" i="92" s="1"/>
  <c r="AEH71" i="92"/>
  <c r="AEL71" i="92" s="1"/>
  <c r="AEJ66" i="92"/>
  <c r="AEJ67" i="92" s="1"/>
  <c r="AEI66" i="92"/>
  <c r="AEI67" i="92" s="1"/>
  <c r="AEH65" i="92"/>
  <c r="AEL65" i="92" s="1"/>
  <c r="AEH64" i="92"/>
  <c r="AEL64" i="92" s="1"/>
  <c r="AEH63" i="92"/>
  <c r="AEK63" i="92" s="1"/>
  <c r="AEJ58" i="92"/>
  <c r="AEJ59" i="92" s="1"/>
  <c r="AEI58" i="92"/>
  <c r="AEI59" i="92" s="1"/>
  <c r="AEH57" i="92"/>
  <c r="AEH56" i="92"/>
  <c r="AEL56" i="92" s="1"/>
  <c r="AEH55" i="92"/>
  <c r="AEL55" i="92" s="1"/>
  <c r="AEJ50" i="92"/>
  <c r="AEJ51" i="92" s="1"/>
  <c r="AEI50" i="92"/>
  <c r="AEI51" i="92" s="1"/>
  <c r="AEH49" i="92"/>
  <c r="AEK49" i="92" s="1"/>
  <c r="AEH48" i="92"/>
  <c r="AEL48" i="92" s="1"/>
  <c r="AEH47" i="92"/>
  <c r="AEL47" i="92" s="1"/>
  <c r="Q10" i="94" l="1"/>
  <c r="S10" i="94" s="1"/>
  <c r="M10" i="94"/>
  <c r="P10" i="94"/>
  <c r="R10" i="94" s="1"/>
  <c r="L10" i="94"/>
  <c r="X8" i="94"/>
  <c r="W8" i="94"/>
  <c r="P11" i="94"/>
  <c r="R11" i="94" s="1"/>
  <c r="L11" i="94"/>
  <c r="AEL113" i="92"/>
  <c r="AEH58" i="92"/>
  <c r="AEH59" i="92" s="1"/>
  <c r="AEJ9" i="92" s="1"/>
  <c r="AEL49" i="92"/>
  <c r="AEL50" i="92" s="1"/>
  <c r="Q8" i="94"/>
  <c r="S8" i="94" s="1"/>
  <c r="AEH106" i="92"/>
  <c r="AEH107" i="92" s="1"/>
  <c r="AEJ15" i="92" s="1"/>
  <c r="B11" i="94"/>
  <c r="I11" i="94" s="1"/>
  <c r="P8" i="94"/>
  <c r="R8" i="94" s="1"/>
  <c r="P12" i="94"/>
  <c r="R12" i="94" s="1"/>
  <c r="Q12" i="94"/>
  <c r="S12" i="94" s="1"/>
  <c r="P9" i="94"/>
  <c r="R9" i="94" s="1"/>
  <c r="Q9" i="94"/>
  <c r="S9" i="94" s="1"/>
  <c r="F13" i="96"/>
  <c r="F13" i="94" s="1"/>
  <c r="E13" i="96"/>
  <c r="E13" i="94" s="1"/>
  <c r="H13" i="96"/>
  <c r="B12" i="96"/>
  <c r="J14" i="96"/>
  <c r="D14" i="96" s="1"/>
  <c r="D14" i="94" s="1"/>
  <c r="K14" i="94" s="1"/>
  <c r="AEL63" i="92"/>
  <c r="AEL66" i="92" s="1"/>
  <c r="AEL96" i="92"/>
  <c r="TK8" i="92"/>
  <c r="TI31" i="92" s="1"/>
  <c r="TI32" i="92"/>
  <c r="AEH122" i="92"/>
  <c r="AEH123" i="92" s="1"/>
  <c r="AEJ17" i="92" s="1"/>
  <c r="ACH74" i="92"/>
  <c r="ACH75" i="92" s="1"/>
  <c r="AEK56" i="92"/>
  <c r="AEK105" i="92"/>
  <c r="AEL127" i="92"/>
  <c r="AEL130" i="92" s="1"/>
  <c r="AEK103" i="92"/>
  <c r="AEK120" i="92"/>
  <c r="AEL152" i="92"/>
  <c r="ACG74" i="92"/>
  <c r="ACG75" i="92" s="1"/>
  <c r="AEH90" i="92"/>
  <c r="AEH91" i="92" s="1"/>
  <c r="AEJ13" i="92" s="1"/>
  <c r="AEH66" i="92"/>
  <c r="AEH67" i="92" s="1"/>
  <c r="AEJ10" i="92" s="1"/>
  <c r="AEH130" i="92"/>
  <c r="AEH131" i="92" s="1"/>
  <c r="AEJ18" i="92" s="1"/>
  <c r="AEK89" i="92"/>
  <c r="AEK55" i="92"/>
  <c r="AEK119" i="92"/>
  <c r="AEL153" i="92"/>
  <c r="ACG66" i="92"/>
  <c r="ACG67" i="92" s="1"/>
  <c r="AEK48" i="92"/>
  <c r="AEK112" i="92"/>
  <c r="AEK114" i="92" s="1"/>
  <c r="ADX50" i="92"/>
  <c r="ADX51" i="92" s="1"/>
  <c r="ADW8" i="92" s="1"/>
  <c r="ADW50" i="92"/>
  <c r="ADW51" i="92" s="1"/>
  <c r="ADX8" i="92" s="1"/>
  <c r="ADT51" i="92"/>
  <c r="ACH66" i="92"/>
  <c r="ACH67" i="92" s="1"/>
  <c r="ACG58" i="92"/>
  <c r="ACG59" i="92" s="1"/>
  <c r="ACH58" i="92"/>
  <c r="ACH59" i="92" s="1"/>
  <c r="ACG50" i="92"/>
  <c r="ACG51" i="92" s="1"/>
  <c r="ACH50" i="92"/>
  <c r="ACH51" i="92" s="1"/>
  <c r="AEL82" i="92"/>
  <c r="AEK80" i="92"/>
  <c r="AEK87" i="92"/>
  <c r="AEH154" i="92"/>
  <c r="AEH155" i="92" s="1"/>
  <c r="AEJ21" i="92" s="1"/>
  <c r="AEK47" i="92"/>
  <c r="AEL73" i="92"/>
  <c r="AEL74" i="92" s="1"/>
  <c r="AEL87" i="92"/>
  <c r="AEL90" i="92" s="1"/>
  <c r="AEK104" i="92"/>
  <c r="AEH114" i="92"/>
  <c r="AEH115" i="92" s="1"/>
  <c r="AEJ16" i="92" s="1"/>
  <c r="AEL137" i="92"/>
  <c r="AEL138" i="92" s="1"/>
  <c r="AEL144" i="92"/>
  <c r="AEL146" i="92" s="1"/>
  <c r="AEK57" i="92"/>
  <c r="AEK64" i="92"/>
  <c r="AEK71" i="92"/>
  <c r="AEH74" i="92"/>
  <c r="AEH75" i="92" s="1"/>
  <c r="AEJ11" i="92" s="1"/>
  <c r="AEL97" i="92"/>
  <c r="AEL104" i="92"/>
  <c r="AEL106" i="92" s="1"/>
  <c r="AEL107" i="92" s="1"/>
  <c r="AEL15" i="92" s="1"/>
  <c r="AEL111" i="92"/>
  <c r="AEL114" i="92" s="1"/>
  <c r="AEL115" i="92" s="1"/>
  <c r="AEL16" i="92" s="1"/>
  <c r="AEK121" i="92"/>
  <c r="AEK128" i="92"/>
  <c r="AEK135" i="92"/>
  <c r="AEH138" i="92"/>
  <c r="AEH139" i="92" s="1"/>
  <c r="AEJ19" i="92" s="1"/>
  <c r="AEL57" i="92"/>
  <c r="AEL58" i="92" s="1"/>
  <c r="AEL59" i="92" s="1"/>
  <c r="AEL9" i="92" s="1"/>
  <c r="AEK81" i="92"/>
  <c r="AEK88" i="92"/>
  <c r="AEK95" i="92"/>
  <c r="AEK98" i="92" s="1"/>
  <c r="AEH98" i="92"/>
  <c r="AEH99" i="92" s="1"/>
  <c r="AEJ14" i="92" s="1"/>
  <c r="AEL121" i="92"/>
  <c r="AEL122" i="92" s="1"/>
  <c r="AEL123" i="92" s="1"/>
  <c r="AEL17" i="92" s="1"/>
  <c r="AEK145" i="92"/>
  <c r="AEH50" i="92"/>
  <c r="AEH51" i="92" s="1"/>
  <c r="AEJ8" i="92" s="1"/>
  <c r="AEK65" i="92"/>
  <c r="AEK72" i="92"/>
  <c r="AEK79" i="92"/>
  <c r="AEH82" i="92"/>
  <c r="AEH83" i="92" s="1"/>
  <c r="AEJ12" i="92" s="1"/>
  <c r="AEK129" i="92"/>
  <c r="AEK136" i="92"/>
  <c r="AEK143" i="92"/>
  <c r="AEK146" i="92" s="1"/>
  <c r="AEH146" i="92"/>
  <c r="AEH147" i="92" s="1"/>
  <c r="AEJ20" i="92" s="1"/>
  <c r="AEK151" i="92"/>
  <c r="AEK154" i="92" s="1"/>
  <c r="VT50" i="92"/>
  <c r="VT51" i="92" s="1"/>
  <c r="VS50" i="92"/>
  <c r="VS51" i="92" s="1"/>
  <c r="VV49" i="92"/>
  <c r="VV48" i="92"/>
  <c r="VU48" i="92"/>
  <c r="VU47" i="92"/>
  <c r="Q13" i="94" l="1"/>
  <c r="S13" i="94" s="1"/>
  <c r="M13" i="94"/>
  <c r="P13" i="94"/>
  <c r="R13" i="94" s="1"/>
  <c r="L13" i="94"/>
  <c r="TI41" i="92"/>
  <c r="TJ32" i="92"/>
  <c r="TI40" i="92"/>
  <c r="TJ31" i="92"/>
  <c r="AEL131" i="92"/>
  <c r="AEL18" i="92" s="1"/>
  <c r="AEL154" i="92"/>
  <c r="AEL155" i="92" s="1"/>
  <c r="AEL21" i="92" s="1"/>
  <c r="F14" i="96"/>
  <c r="F14" i="94" s="1"/>
  <c r="J15" i="96"/>
  <c r="D15" i="96" s="1"/>
  <c r="D15" i="94" s="1"/>
  <c r="K15" i="94" s="1"/>
  <c r="B12" i="94"/>
  <c r="I12" i="94" s="1"/>
  <c r="E14" i="96"/>
  <c r="E14" i="94" s="1"/>
  <c r="H14" i="96"/>
  <c r="B13" i="96"/>
  <c r="E15" i="96"/>
  <c r="E15" i="94" s="1"/>
  <c r="L15" i="94" s="1"/>
  <c r="J16" i="96"/>
  <c r="AEK106" i="92"/>
  <c r="AEK107" i="92" s="1"/>
  <c r="AEK15" i="92" s="1"/>
  <c r="AEK115" i="92"/>
  <c r="AEK16" i="92" s="1"/>
  <c r="AEL139" i="92"/>
  <c r="AEL19" i="92" s="1"/>
  <c r="AEL98" i="92"/>
  <c r="AEL99" i="92" s="1"/>
  <c r="AEL14" i="92" s="1"/>
  <c r="AEL91" i="92"/>
  <c r="AEL13" i="92" s="1"/>
  <c r="TI42" i="92"/>
  <c r="AEK58" i="92"/>
  <c r="AEK59" i="92" s="1"/>
  <c r="AEK9" i="92" s="1"/>
  <c r="AEK122" i="92"/>
  <c r="AEK123" i="92" s="1"/>
  <c r="AEK17" i="92" s="1"/>
  <c r="AEL147" i="92"/>
  <c r="AEL20" i="92" s="1"/>
  <c r="AEK90" i="92"/>
  <c r="AEK91" i="92" s="1"/>
  <c r="AEK13" i="92" s="1"/>
  <c r="AEL83" i="92"/>
  <c r="AEL12" i="92" s="1"/>
  <c r="AEK147" i="92"/>
  <c r="AEK20" i="92" s="1"/>
  <c r="AEK138" i="92"/>
  <c r="AEK139" i="92" s="1"/>
  <c r="AEK19" i="92" s="1"/>
  <c r="AEK66" i="92"/>
  <c r="AEK67" i="92" s="1"/>
  <c r="AEK10" i="92" s="1"/>
  <c r="AEK50" i="92"/>
  <c r="AEK51" i="92" s="1"/>
  <c r="AEK8" i="92" s="1"/>
  <c r="AEK130" i="92"/>
  <c r="AEK131" i="92" s="1"/>
  <c r="AEK18" i="92" s="1"/>
  <c r="AEL67" i="92"/>
  <c r="AEL10" i="92" s="1"/>
  <c r="AEK99" i="92"/>
  <c r="AEK14" i="92" s="1"/>
  <c r="AEK82" i="92"/>
  <c r="AEK83" i="92" s="1"/>
  <c r="AEK12" i="92" s="1"/>
  <c r="AEL75" i="92"/>
  <c r="AEL11" i="92" s="1"/>
  <c r="AEK155" i="92"/>
  <c r="AEK21" i="92" s="1"/>
  <c r="AEK74" i="92"/>
  <c r="AEK75" i="92" s="1"/>
  <c r="AEK11" i="92" s="1"/>
  <c r="AEL51" i="92"/>
  <c r="AEL8" i="92" s="1"/>
  <c r="VR50" i="92"/>
  <c r="VR51" i="92" s="1"/>
  <c r="VT8" i="92" s="1"/>
  <c r="VV47" i="92"/>
  <c r="VV50" i="92" s="1"/>
  <c r="VU49" i="92"/>
  <c r="VU50" i="92" s="1"/>
  <c r="Q14" i="94" l="1"/>
  <c r="S14" i="94" s="1"/>
  <c r="M14" i="94"/>
  <c r="P14" i="94"/>
  <c r="R14" i="94" s="1"/>
  <c r="L14" i="94"/>
  <c r="TJ33" i="92"/>
  <c r="TQ33" i="92"/>
  <c r="TJ34" i="92"/>
  <c r="TQ34" i="92"/>
  <c r="F15" i="96"/>
  <c r="F15" i="94" s="1"/>
  <c r="B13" i="94"/>
  <c r="I13" i="94" s="1"/>
  <c r="P15" i="94"/>
  <c r="R15" i="94" s="1"/>
  <c r="H15" i="96"/>
  <c r="B14" i="96"/>
  <c r="F16" i="96"/>
  <c r="F16" i="94" s="1"/>
  <c r="M16" i="94" s="1"/>
  <c r="J17" i="96"/>
  <c r="D16" i="96"/>
  <c r="D16" i="94" s="1"/>
  <c r="K16" i="94" s="1"/>
  <c r="E16" i="96"/>
  <c r="E16" i="94" s="1"/>
  <c r="L16" i="94" s="1"/>
  <c r="VU51" i="92"/>
  <c r="VV8" i="92" s="1"/>
  <c r="VT31" i="92" s="1"/>
  <c r="VU31" i="92" s="1"/>
  <c r="VV51" i="92"/>
  <c r="VU8" i="92" s="1"/>
  <c r="VT32" i="92" s="1"/>
  <c r="VU32" i="92" s="1"/>
  <c r="NW75" i="92"/>
  <c r="NY74" i="92"/>
  <c r="NX74" i="92"/>
  <c r="NW74" i="92"/>
  <c r="OA73" i="92"/>
  <c r="NZ73" i="92"/>
  <c r="OA72" i="92"/>
  <c r="NZ72" i="92"/>
  <c r="OA71" i="92"/>
  <c r="NZ71" i="92"/>
  <c r="NW67" i="92"/>
  <c r="NY66" i="92"/>
  <c r="NX66" i="92"/>
  <c r="NW66" i="92"/>
  <c r="OA65" i="92"/>
  <c r="NZ65" i="92"/>
  <c r="OA64" i="92"/>
  <c r="NZ64" i="92"/>
  <c r="OA63" i="92"/>
  <c r="NZ63" i="92"/>
  <c r="NW59" i="92"/>
  <c r="NY58" i="92"/>
  <c r="NX58" i="92"/>
  <c r="NW58" i="92"/>
  <c r="OA57" i="92"/>
  <c r="NZ57" i="92"/>
  <c r="OA56" i="92"/>
  <c r="NZ56" i="92"/>
  <c r="OA55" i="92"/>
  <c r="NZ55" i="92"/>
  <c r="NW51" i="92"/>
  <c r="NY50" i="92"/>
  <c r="NX50" i="92"/>
  <c r="NW50" i="92"/>
  <c r="OA49" i="92"/>
  <c r="NZ49" i="92"/>
  <c r="OA48" i="92"/>
  <c r="NZ48" i="92"/>
  <c r="OA47" i="92"/>
  <c r="NZ47" i="92"/>
  <c r="JI65" i="92"/>
  <c r="JH49" i="92" s="1"/>
  <c r="JK49" i="92" s="1"/>
  <c r="JH69" i="92"/>
  <c r="JI60" i="92"/>
  <c r="JH48" i="92" s="1"/>
  <c r="JL48" i="92" s="1"/>
  <c r="JI54" i="92"/>
  <c r="JH47" i="92" s="1"/>
  <c r="JL47" i="92" s="1"/>
  <c r="JJ50" i="92"/>
  <c r="JJ51" i="92" s="1"/>
  <c r="JI50" i="92"/>
  <c r="JI51" i="92" s="1"/>
  <c r="Q15" i="94" l="1"/>
  <c r="S15" i="94" s="1"/>
  <c r="M15" i="94"/>
  <c r="VU33" i="92"/>
  <c r="WB33" i="92"/>
  <c r="WB34" i="92"/>
  <c r="VU34" i="92"/>
  <c r="B14" i="94"/>
  <c r="I14" i="94" s="1"/>
  <c r="P16" i="94"/>
  <c r="R16" i="94" s="1"/>
  <c r="Q16" i="94"/>
  <c r="S16" i="94" s="1"/>
  <c r="H16" i="96"/>
  <c r="B15" i="96"/>
  <c r="E17" i="96"/>
  <c r="E17" i="94" s="1"/>
  <c r="L17" i="94" s="1"/>
  <c r="J18" i="96"/>
  <c r="D17" i="96"/>
  <c r="D17" i="94" s="1"/>
  <c r="K17" i="94" s="1"/>
  <c r="F17" i="96"/>
  <c r="F17" i="94" s="1"/>
  <c r="M17" i="94" s="1"/>
  <c r="NZ74" i="92"/>
  <c r="NZ75" i="92" s="1"/>
  <c r="OA74" i="92"/>
  <c r="OA75" i="92" s="1"/>
  <c r="NZ58" i="92"/>
  <c r="NZ59" i="92" s="1"/>
  <c r="NZ50" i="92"/>
  <c r="NZ51" i="92" s="1"/>
  <c r="OA66" i="92"/>
  <c r="OA67" i="92" s="1"/>
  <c r="NZ66" i="92"/>
  <c r="NZ67" i="92" s="1"/>
  <c r="NY32" i="92" s="1"/>
  <c r="OA58" i="92"/>
  <c r="OA59" i="92" s="1"/>
  <c r="OA50" i="92"/>
  <c r="OA51" i="92" s="1"/>
  <c r="NY31" i="92" s="1"/>
  <c r="JL49" i="92"/>
  <c r="JL50" i="92" s="1"/>
  <c r="JK48" i="92"/>
  <c r="JH50" i="92"/>
  <c r="JH51" i="92" s="1"/>
  <c r="JJ8" i="92" s="1"/>
  <c r="JK47" i="92"/>
  <c r="JJ54" i="92"/>
  <c r="AG2" i="85"/>
  <c r="AH2" i="85"/>
  <c r="O6" i="85" s="1"/>
  <c r="C41" i="92"/>
  <c r="C40" i="92"/>
  <c r="AHW32" i="92"/>
  <c r="AHW31" i="92"/>
  <c r="AHB32" i="92"/>
  <c r="AHB31" i="92"/>
  <c r="AGN32" i="92"/>
  <c r="AGO32" i="92" s="1"/>
  <c r="AGN31" i="92"/>
  <c r="AGO31" i="92" s="1"/>
  <c r="AFZ32" i="92"/>
  <c r="AGA32" i="92" s="1"/>
  <c r="AFZ31" i="92"/>
  <c r="AGA31" i="92" s="1"/>
  <c r="AFL32" i="92"/>
  <c r="AFL31" i="92"/>
  <c r="AEX32" i="92"/>
  <c r="AEX31" i="92"/>
  <c r="ACT32" i="92"/>
  <c r="ACT31" i="92"/>
  <c r="ACF32" i="92"/>
  <c r="ACF31" i="92"/>
  <c r="ABR32" i="92"/>
  <c r="ABS32" i="92" s="1"/>
  <c r="ABR31" i="92"/>
  <c r="ABS31" i="92" s="1"/>
  <c r="ADV32" i="92"/>
  <c r="ADV31" i="92"/>
  <c r="AEJ32" i="92"/>
  <c r="AEJ31" i="92"/>
  <c r="ABD32" i="92"/>
  <c r="ABD31" i="92"/>
  <c r="AAP32" i="92"/>
  <c r="AAP31" i="92"/>
  <c r="AAB32" i="92"/>
  <c r="AAB31" i="92"/>
  <c r="YZ32" i="92"/>
  <c r="YZ31" i="92"/>
  <c r="YL32" i="92"/>
  <c r="YM32" i="92" s="1"/>
  <c r="YL31" i="92"/>
  <c r="YM31" i="92" s="1"/>
  <c r="XX32" i="92"/>
  <c r="XX31" i="92"/>
  <c r="ZN58" i="92"/>
  <c r="ZN59" i="92" s="1"/>
  <c r="ZM58" i="92"/>
  <c r="ZM59" i="92" s="1"/>
  <c r="ZL58" i="92"/>
  <c r="ZL59" i="92" s="1"/>
  <c r="ZN8" i="92" s="1"/>
  <c r="ZP57" i="92"/>
  <c r="ZO57" i="92"/>
  <c r="ZP56" i="92"/>
  <c r="ZO56" i="92"/>
  <c r="ZP55" i="92"/>
  <c r="ZO55" i="92"/>
  <c r="ZN50" i="92"/>
  <c r="ZN51" i="92" s="1"/>
  <c r="ZM50" i="92"/>
  <c r="ZM51" i="92" s="1"/>
  <c r="ZL50" i="92"/>
  <c r="ZL51" i="92" s="1"/>
  <c r="ZN9" i="92" s="1"/>
  <c r="ZP49" i="92"/>
  <c r="ZO49" i="92"/>
  <c r="ZP48" i="92"/>
  <c r="ZO48" i="92"/>
  <c r="ZP47" i="92"/>
  <c r="ZO47" i="92"/>
  <c r="XJ32" i="92"/>
  <c r="XJ31" i="92"/>
  <c r="WV32" i="92"/>
  <c r="WV31" i="92"/>
  <c r="WH32" i="92"/>
  <c r="WH31" i="92"/>
  <c r="VT41" i="92"/>
  <c r="VT40" i="92"/>
  <c r="VF32" i="92"/>
  <c r="VF31" i="92"/>
  <c r="UK32" i="92"/>
  <c r="UK31" i="92"/>
  <c r="TW32" i="92"/>
  <c r="TW31" i="92"/>
  <c r="SG32" i="92"/>
  <c r="SG31" i="92"/>
  <c r="RS32" i="92"/>
  <c r="RS31" i="92"/>
  <c r="RE32" i="92"/>
  <c r="RE31" i="92"/>
  <c r="SS119" i="92"/>
  <c r="SU118" i="92"/>
  <c r="ST118" i="92"/>
  <c r="SS118" i="92"/>
  <c r="SW117" i="92"/>
  <c r="SV117" i="92"/>
  <c r="SW116" i="92"/>
  <c r="SV116" i="92"/>
  <c r="SW115" i="92"/>
  <c r="SV115" i="92"/>
  <c r="SS111" i="92"/>
  <c r="SU110" i="92"/>
  <c r="ST110" i="92"/>
  <c r="SS110" i="92"/>
  <c r="SW109" i="92"/>
  <c r="SV109" i="92"/>
  <c r="SW108" i="92"/>
  <c r="SV108" i="92"/>
  <c r="SW107" i="92"/>
  <c r="SV107" i="92"/>
  <c r="SS103" i="92"/>
  <c r="SU102" i="92"/>
  <c r="ST102" i="92"/>
  <c r="SS102" i="92"/>
  <c r="SW101" i="92"/>
  <c r="SV101" i="92"/>
  <c r="SW100" i="92"/>
  <c r="SV100" i="92"/>
  <c r="SW99" i="92"/>
  <c r="SV99" i="92"/>
  <c r="SS95" i="92"/>
  <c r="SU94" i="92"/>
  <c r="ST94" i="92"/>
  <c r="SS94" i="92"/>
  <c r="SW93" i="92"/>
  <c r="SV93" i="92"/>
  <c r="SW92" i="92"/>
  <c r="SV92" i="92"/>
  <c r="SW91" i="92"/>
  <c r="SV91" i="92"/>
  <c r="SS87" i="92"/>
  <c r="SU86" i="92"/>
  <c r="ST86" i="92"/>
  <c r="SS86" i="92"/>
  <c r="SW85" i="92"/>
  <c r="SV85" i="92"/>
  <c r="SW84" i="92"/>
  <c r="SV84" i="92"/>
  <c r="SW83" i="92"/>
  <c r="SV83" i="92"/>
  <c r="SS79" i="92"/>
  <c r="SU78" i="92"/>
  <c r="ST78" i="92"/>
  <c r="SS78" i="92"/>
  <c r="SW77" i="92"/>
  <c r="SV77" i="92"/>
  <c r="SW76" i="92"/>
  <c r="SV76" i="92"/>
  <c r="SW75" i="92"/>
  <c r="SV75" i="92"/>
  <c r="SS71" i="92"/>
  <c r="SU70" i="92"/>
  <c r="ST70" i="92"/>
  <c r="SS70" i="92"/>
  <c r="SW69" i="92"/>
  <c r="SV69" i="92"/>
  <c r="SW68" i="92"/>
  <c r="SV68" i="92"/>
  <c r="SW67" i="92"/>
  <c r="SV67" i="92"/>
  <c r="SS63" i="92"/>
  <c r="SU62" i="92"/>
  <c r="ST62" i="92"/>
  <c r="SS62" i="92"/>
  <c r="SU9" i="92" s="1"/>
  <c r="SW61" i="92"/>
  <c r="SV61" i="92"/>
  <c r="SW60" i="92"/>
  <c r="SV60" i="92"/>
  <c r="SW59" i="92"/>
  <c r="SV59" i="92"/>
  <c r="SS55" i="92"/>
  <c r="SU54" i="92"/>
  <c r="ST54" i="92"/>
  <c r="SS54" i="92"/>
  <c r="SU8" i="92" s="1"/>
  <c r="SW53" i="92"/>
  <c r="SV53" i="92"/>
  <c r="SW52" i="92"/>
  <c r="SV52" i="92"/>
  <c r="SW51" i="92"/>
  <c r="SV51" i="92"/>
  <c r="QQ32" i="92"/>
  <c r="QR32" i="92" s="1"/>
  <c r="QQ31" i="92"/>
  <c r="QR31" i="92" s="1"/>
  <c r="QC32" i="92"/>
  <c r="QD32" i="92" s="1"/>
  <c r="QD34" i="92" s="1"/>
  <c r="QC31" i="92"/>
  <c r="QD31" i="92" s="1"/>
  <c r="QD33" i="92" s="1"/>
  <c r="PO32" i="92"/>
  <c r="PO31" i="92"/>
  <c r="PA32" i="92"/>
  <c r="PA31" i="92"/>
  <c r="OM32" i="92"/>
  <c r="OM31" i="92"/>
  <c r="NK32" i="92"/>
  <c r="NK31" i="92"/>
  <c r="MW32" i="92"/>
  <c r="MW31" i="92"/>
  <c r="MI32" i="92"/>
  <c r="MI31" i="92"/>
  <c r="LN32" i="92"/>
  <c r="LO32" i="92" s="1"/>
  <c r="LN31" i="92"/>
  <c r="LO31" i="92" s="1"/>
  <c r="KL32" i="92"/>
  <c r="KM32" i="92" s="1"/>
  <c r="KL31" i="92"/>
  <c r="KM31" i="92" s="1"/>
  <c r="JX32" i="92"/>
  <c r="JX31" i="92"/>
  <c r="IV32" i="92"/>
  <c r="IV31" i="92"/>
  <c r="IH32" i="92"/>
  <c r="IH31" i="92"/>
  <c r="HT32" i="92"/>
  <c r="HT31" i="92"/>
  <c r="HF32" i="92"/>
  <c r="HF31" i="92"/>
  <c r="O18" i="85"/>
  <c r="R18" i="85" s="1"/>
  <c r="GR40" i="92"/>
  <c r="GD32" i="92"/>
  <c r="GD31" i="92"/>
  <c r="GE31" i="92" s="1"/>
  <c r="FP32" i="92"/>
  <c r="FQ32" i="92" s="1"/>
  <c r="FP31" i="92"/>
  <c r="DZ32" i="92"/>
  <c r="DZ31" i="92"/>
  <c r="CX32" i="92"/>
  <c r="CY32" i="92" s="1"/>
  <c r="CX31" i="92"/>
  <c r="CY31" i="92" s="1"/>
  <c r="CJ32" i="92"/>
  <c r="CJ31" i="92"/>
  <c r="BV32" i="92"/>
  <c r="BW32" i="92" s="1"/>
  <c r="BV31" i="92"/>
  <c r="BW31" i="92" s="1"/>
  <c r="BH32" i="92"/>
  <c r="BH31" i="92"/>
  <c r="FB16" i="92"/>
  <c r="FB15" i="92"/>
  <c r="FB14" i="92"/>
  <c r="D32" i="92"/>
  <c r="E32" i="92" s="1"/>
  <c r="D31" i="92"/>
  <c r="E31" i="92" s="1"/>
  <c r="R32" i="92"/>
  <c r="R31" i="92"/>
  <c r="AF32" i="92"/>
  <c r="AF31" i="92"/>
  <c r="PA41" i="92" l="1"/>
  <c r="PB32" i="92"/>
  <c r="TW41" i="92"/>
  <c r="TX32" i="92"/>
  <c r="WH41" i="92"/>
  <c r="WI32" i="92"/>
  <c r="XX41" i="92"/>
  <c r="XY32" i="92"/>
  <c r="AAP41" i="92"/>
  <c r="AAQ32" i="92"/>
  <c r="ABZ34" i="92"/>
  <c r="ABS34" i="92"/>
  <c r="AFL41" i="92"/>
  <c r="AFM32" i="92"/>
  <c r="MW40" i="92"/>
  <c r="MX31" i="92"/>
  <c r="PO40" i="92"/>
  <c r="PP31" i="92"/>
  <c r="RE40" i="92"/>
  <c r="RF31" i="92"/>
  <c r="WV40" i="92"/>
  <c r="WW31" i="92"/>
  <c r="YM33" i="92"/>
  <c r="YT33" i="92"/>
  <c r="ABD40" i="92"/>
  <c r="ABE31" i="92"/>
  <c r="ACF40" i="92"/>
  <c r="ACG31" i="92"/>
  <c r="AGA33" i="92"/>
  <c r="AGH33" i="92"/>
  <c r="MW41" i="92"/>
  <c r="MX32" i="92"/>
  <c r="PO41" i="92"/>
  <c r="PP32" i="92"/>
  <c r="RE41" i="92"/>
  <c r="RF32" i="92"/>
  <c r="WV41" i="92"/>
  <c r="WW32" i="92"/>
  <c r="YM34" i="92"/>
  <c r="YT34" i="92"/>
  <c r="ABD41" i="92"/>
  <c r="ABE32" i="92"/>
  <c r="ACF41" i="92"/>
  <c r="ACG32" i="92"/>
  <c r="AGA34" i="92"/>
  <c r="AGH34" i="92"/>
  <c r="NY40" i="92"/>
  <c r="NZ31" i="92"/>
  <c r="NK40" i="92"/>
  <c r="NL31" i="92"/>
  <c r="RS40" i="92"/>
  <c r="RS42" i="92" s="1"/>
  <c r="RT31" i="92"/>
  <c r="VF40" i="92"/>
  <c r="VG31" i="92"/>
  <c r="XJ40" i="92"/>
  <c r="XK31" i="92"/>
  <c r="YZ40" i="92"/>
  <c r="ZA31" i="92"/>
  <c r="AEJ40" i="92"/>
  <c r="AEK31" i="92"/>
  <c r="ACT40" i="92"/>
  <c r="ACU31" i="92"/>
  <c r="AGV33" i="92"/>
  <c r="AGO33" i="92"/>
  <c r="E33" i="92"/>
  <c r="L33" i="92"/>
  <c r="NK41" i="92"/>
  <c r="NL32" i="92"/>
  <c r="RS41" i="92"/>
  <c r="RT32" i="92"/>
  <c r="VF41" i="92"/>
  <c r="VG32" i="92"/>
  <c r="XJ41" i="92"/>
  <c r="XK32" i="92"/>
  <c r="YZ41" i="92"/>
  <c r="ZA32" i="92"/>
  <c r="AEJ41" i="92"/>
  <c r="AEK32" i="92"/>
  <c r="ACT41" i="92"/>
  <c r="ACU32" i="92"/>
  <c r="AGO34" i="92"/>
  <c r="AGV34" i="92"/>
  <c r="NY41" i="92"/>
  <c r="NZ32" i="92"/>
  <c r="OM40" i="92"/>
  <c r="ON31" i="92"/>
  <c r="QR33" i="92"/>
  <c r="QY33" i="92"/>
  <c r="RA33" i="92" s="1"/>
  <c r="SG40" i="92"/>
  <c r="SH31" i="92"/>
  <c r="AAB40" i="92"/>
  <c r="AAC31" i="92"/>
  <c r="ADV40" i="92"/>
  <c r="ADW31" i="92"/>
  <c r="AEX40" i="92"/>
  <c r="AEY31" i="92"/>
  <c r="AHB40" i="92"/>
  <c r="AHC31" i="92"/>
  <c r="OM41" i="92"/>
  <c r="ON32" i="92"/>
  <c r="QY34" i="92"/>
  <c r="RA34" i="92" s="1"/>
  <c r="QR34" i="92"/>
  <c r="SG41" i="92"/>
  <c r="SH32" i="92"/>
  <c r="AAB41" i="92"/>
  <c r="AAC32" i="92"/>
  <c r="ADV41" i="92"/>
  <c r="ADW32" i="92"/>
  <c r="AEX41" i="92"/>
  <c r="AEY32" i="92"/>
  <c r="AHB41" i="92"/>
  <c r="AHC32" i="92"/>
  <c r="E34" i="92"/>
  <c r="L34" i="92"/>
  <c r="PA40" i="92"/>
  <c r="PB31" i="92"/>
  <c r="TW40" i="92"/>
  <c r="TX31" i="92"/>
  <c r="WH40" i="92"/>
  <c r="WI31" i="92"/>
  <c r="XX40" i="92"/>
  <c r="XY31" i="92"/>
  <c r="AAP40" i="92"/>
  <c r="AAQ31" i="92"/>
  <c r="ABS33" i="92"/>
  <c r="ABZ33" i="92"/>
  <c r="AFL40" i="92"/>
  <c r="AFM31" i="92"/>
  <c r="AHW40" i="92"/>
  <c r="AHY31" i="92"/>
  <c r="AHY33" i="92" s="1"/>
  <c r="AHW41" i="92"/>
  <c r="AHY32" i="92"/>
  <c r="AHY34" i="92" s="1"/>
  <c r="GL33" i="92"/>
  <c r="GN33" i="92" s="1"/>
  <c r="GE33" i="92"/>
  <c r="IH40" i="92"/>
  <c r="II31" i="92"/>
  <c r="LV33" i="92"/>
  <c r="LO33" i="92"/>
  <c r="CD34" i="92"/>
  <c r="CF34" i="92" s="1"/>
  <c r="BW34" i="92"/>
  <c r="CJ40" i="92"/>
  <c r="CK31" i="92"/>
  <c r="CJ41" i="92"/>
  <c r="CK32" i="92"/>
  <c r="GD41" i="92"/>
  <c r="GE32" i="92"/>
  <c r="IH41" i="92"/>
  <c r="II32" i="92"/>
  <c r="LV34" i="92"/>
  <c r="LO34" i="92"/>
  <c r="MI40" i="92"/>
  <c r="MJ31" i="92"/>
  <c r="IV40" i="92"/>
  <c r="IW31" i="92"/>
  <c r="DF34" i="92"/>
  <c r="DH34" i="92" s="1"/>
  <c r="CY34" i="92"/>
  <c r="IV41" i="92"/>
  <c r="IW32" i="92"/>
  <c r="MI41" i="92"/>
  <c r="MJ32" i="92"/>
  <c r="FX34" i="92"/>
  <c r="FZ34" i="92" s="1"/>
  <c r="FQ34" i="92"/>
  <c r="BH40" i="92"/>
  <c r="BI31" i="92"/>
  <c r="DZ40" i="92"/>
  <c r="EA31" i="92"/>
  <c r="JX40" i="92"/>
  <c r="JY31" i="92"/>
  <c r="BH41" i="92"/>
  <c r="BI32" i="92"/>
  <c r="DZ41" i="92"/>
  <c r="EA32" i="92"/>
  <c r="JX41" i="92"/>
  <c r="JY32" i="92"/>
  <c r="DF33" i="92"/>
  <c r="DH33" i="92" s="1"/>
  <c r="CY33" i="92"/>
  <c r="CD33" i="92"/>
  <c r="CF33" i="92" s="1"/>
  <c r="BW33" i="92"/>
  <c r="FP40" i="92"/>
  <c r="FQ31" i="92"/>
  <c r="N33" i="92"/>
  <c r="BV41" i="92"/>
  <c r="HT41" i="92"/>
  <c r="HU32" i="92"/>
  <c r="KL41" i="92"/>
  <c r="QC41" i="92"/>
  <c r="AGN41" i="92"/>
  <c r="AF41" i="92"/>
  <c r="AG32" i="92"/>
  <c r="LN40" i="92"/>
  <c r="QQ40" i="92"/>
  <c r="N34" i="92"/>
  <c r="LN41" i="92"/>
  <c r="QQ41" i="92"/>
  <c r="CX40" i="92"/>
  <c r="ABR40" i="92"/>
  <c r="R40" i="92"/>
  <c r="S31" i="92"/>
  <c r="AF40" i="92"/>
  <c r="AG31" i="92"/>
  <c r="O10" i="85"/>
  <c r="R10" i="85" s="1"/>
  <c r="ABR41" i="92"/>
  <c r="UK40" i="92"/>
  <c r="UL31" i="92"/>
  <c r="YL40" i="92"/>
  <c r="AFZ40" i="92"/>
  <c r="HF41" i="92"/>
  <c r="HG32" i="92"/>
  <c r="UK41" i="92"/>
  <c r="UL32" i="92"/>
  <c r="YL41" i="92"/>
  <c r="AFZ41" i="92"/>
  <c r="HF40" i="92"/>
  <c r="HG31" i="92"/>
  <c r="R41" i="92"/>
  <c r="R42" i="92" s="1"/>
  <c r="S32" i="92"/>
  <c r="BV40" i="92"/>
  <c r="HT40" i="92"/>
  <c r="HU31" i="92"/>
  <c r="KL40" i="92"/>
  <c r="QC40" i="92"/>
  <c r="AGN40" i="92"/>
  <c r="GR41" i="92"/>
  <c r="GD40" i="92"/>
  <c r="GD42" i="92" s="1"/>
  <c r="M17" i="85"/>
  <c r="FP41" i="92"/>
  <c r="O16" i="85"/>
  <c r="Z6" i="85"/>
  <c r="R6" i="85"/>
  <c r="Q6" i="85"/>
  <c r="Q18" i="85"/>
  <c r="Z18" i="85"/>
  <c r="B15" i="94"/>
  <c r="I15" i="94" s="1"/>
  <c r="P17" i="94"/>
  <c r="R17" i="94" s="1"/>
  <c r="Q17" i="94"/>
  <c r="S17" i="94" s="1"/>
  <c r="H17" i="96"/>
  <c r="B16" i="96"/>
  <c r="D18" i="96"/>
  <c r="D18" i="94" s="1"/>
  <c r="K18" i="94" s="1"/>
  <c r="F18" i="96"/>
  <c r="F18" i="94" s="1"/>
  <c r="M18" i="94" s="1"/>
  <c r="J19" i="96"/>
  <c r="E18" i="96"/>
  <c r="E18" i="94" s="1"/>
  <c r="L18" i="94" s="1"/>
  <c r="CX41" i="92"/>
  <c r="D40" i="92"/>
  <c r="D41" i="92"/>
  <c r="JK50" i="92"/>
  <c r="JK51" i="92" s="1"/>
  <c r="JL8" i="92" s="1"/>
  <c r="JJ31" i="92" s="1"/>
  <c r="JK31" i="92" s="1"/>
  <c r="JL51" i="92"/>
  <c r="JK8" i="92" s="1"/>
  <c r="JJ32" i="92" s="1"/>
  <c r="O2" i="85"/>
  <c r="R2" i="85" s="1"/>
  <c r="O8" i="85"/>
  <c r="R8" i="85" s="1"/>
  <c r="O12" i="85"/>
  <c r="R12" i="85" s="1"/>
  <c r="O20" i="85"/>
  <c r="R20" i="85" s="1"/>
  <c r="O22" i="85"/>
  <c r="R22" i="85" s="1"/>
  <c r="O24" i="85"/>
  <c r="R24" i="85" s="1"/>
  <c r="O30" i="85"/>
  <c r="R30" i="85" s="1"/>
  <c r="O32" i="85"/>
  <c r="R32" i="85" s="1"/>
  <c r="O34" i="85"/>
  <c r="R34" i="85" s="1"/>
  <c r="O36" i="85"/>
  <c r="R36" i="85" s="1"/>
  <c r="O38" i="85"/>
  <c r="R38" i="85" s="1"/>
  <c r="O41" i="85"/>
  <c r="R41" i="85" s="1"/>
  <c r="O46" i="85"/>
  <c r="R46" i="85" s="1"/>
  <c r="O48" i="85"/>
  <c r="R48" i="85" s="1"/>
  <c r="O50" i="85"/>
  <c r="R50" i="85" s="1"/>
  <c r="O53" i="85"/>
  <c r="R53" i="85" s="1"/>
  <c r="O57" i="85"/>
  <c r="R57" i="85" s="1"/>
  <c r="M59" i="85"/>
  <c r="N59" i="85" s="1"/>
  <c r="O61" i="85"/>
  <c r="R61" i="85" s="1"/>
  <c r="M65" i="85"/>
  <c r="N65" i="85" s="1"/>
  <c r="M70" i="85"/>
  <c r="N70" i="85" s="1"/>
  <c r="M73" i="85"/>
  <c r="N73" i="85" s="1"/>
  <c r="M75" i="85"/>
  <c r="N75" i="85" s="1"/>
  <c r="M4" i="85"/>
  <c r="N4" i="85" s="1"/>
  <c r="M6" i="85"/>
  <c r="N6" i="85" s="1"/>
  <c r="M9" i="85"/>
  <c r="N9" i="85" s="1"/>
  <c r="M16" i="85"/>
  <c r="N16" i="85" s="1"/>
  <c r="M19" i="85"/>
  <c r="N19" i="85" s="1"/>
  <c r="M21" i="85"/>
  <c r="N21" i="85" s="1"/>
  <c r="M25" i="85"/>
  <c r="N25" i="85" s="1"/>
  <c r="M28" i="85"/>
  <c r="N28" i="85" s="1"/>
  <c r="M31" i="85"/>
  <c r="N31" i="85" s="1"/>
  <c r="M33" i="85"/>
  <c r="N33" i="85" s="1"/>
  <c r="O35" i="85"/>
  <c r="R35" i="85" s="1"/>
  <c r="O37" i="85"/>
  <c r="R37" i="85" s="1"/>
  <c r="O39" i="85"/>
  <c r="R39" i="85" s="1"/>
  <c r="M42" i="85"/>
  <c r="N42" i="85" s="1"/>
  <c r="M44" i="85"/>
  <c r="N44" i="85" s="1"/>
  <c r="O47" i="85"/>
  <c r="R47" i="85" s="1"/>
  <c r="O49" i="85"/>
  <c r="R49" i="85" s="1"/>
  <c r="O52" i="85"/>
  <c r="R52" i="85" s="1"/>
  <c r="O54" i="85"/>
  <c r="R54" i="85" s="1"/>
  <c r="O56" i="85"/>
  <c r="R56" i="85" s="1"/>
  <c r="M58" i="85"/>
  <c r="N58" i="85" s="1"/>
  <c r="M60" i="85"/>
  <c r="N60" i="85" s="1"/>
  <c r="O65" i="85"/>
  <c r="R65" i="85" s="1"/>
  <c r="O70" i="85"/>
  <c r="R70" i="85" s="1"/>
  <c r="O73" i="85"/>
  <c r="R73" i="85" s="1"/>
  <c r="O75" i="85"/>
  <c r="R75" i="85" s="1"/>
  <c r="M3" i="85"/>
  <c r="N3" i="85" s="1"/>
  <c r="M5" i="85"/>
  <c r="N5" i="85" s="1"/>
  <c r="O9" i="85"/>
  <c r="R9" i="85" s="1"/>
  <c r="O17" i="85"/>
  <c r="R17" i="85" s="1"/>
  <c r="O19" i="85"/>
  <c r="R19" i="85" s="1"/>
  <c r="O21" i="85"/>
  <c r="R21" i="85" s="1"/>
  <c r="O23" i="85"/>
  <c r="R23" i="85" s="1"/>
  <c r="O25" i="85"/>
  <c r="R25" i="85" s="1"/>
  <c r="O28" i="85"/>
  <c r="R28" i="85" s="1"/>
  <c r="O31" i="85"/>
  <c r="R31" i="85" s="1"/>
  <c r="O33" i="85"/>
  <c r="R33" i="85" s="1"/>
  <c r="M35" i="85"/>
  <c r="N35" i="85" s="1"/>
  <c r="M37" i="85"/>
  <c r="N37" i="85" s="1"/>
  <c r="M39" i="85"/>
  <c r="N39" i="85" s="1"/>
  <c r="O42" i="85"/>
  <c r="R42" i="85" s="1"/>
  <c r="O44" i="85"/>
  <c r="R44" i="85" s="1"/>
  <c r="M47" i="85"/>
  <c r="N47" i="85" s="1"/>
  <c r="M49" i="85"/>
  <c r="N49" i="85" s="1"/>
  <c r="M52" i="85"/>
  <c r="N52" i="85" s="1"/>
  <c r="M54" i="85"/>
  <c r="N54" i="85" s="1"/>
  <c r="M56" i="85"/>
  <c r="N56" i="85" s="1"/>
  <c r="O58" i="85"/>
  <c r="R58" i="85" s="1"/>
  <c r="O60" i="85"/>
  <c r="R60" i="85" s="1"/>
  <c r="M69" i="85"/>
  <c r="N69" i="85" s="1"/>
  <c r="O72" i="85"/>
  <c r="R72" i="85" s="1"/>
  <c r="O74" i="85"/>
  <c r="R74" i="85" s="1"/>
  <c r="M2" i="85"/>
  <c r="N2" i="85" s="1"/>
  <c r="O3" i="85"/>
  <c r="R3" i="85" s="1"/>
  <c r="O4" i="85"/>
  <c r="R4" i="85" s="1"/>
  <c r="M8" i="85"/>
  <c r="N8" i="85" s="1"/>
  <c r="M10" i="85"/>
  <c r="N10" i="85" s="1"/>
  <c r="M12" i="85"/>
  <c r="N12" i="85" s="1"/>
  <c r="M18" i="85"/>
  <c r="N18" i="85" s="1"/>
  <c r="M20" i="85"/>
  <c r="N20" i="85" s="1"/>
  <c r="M22" i="85"/>
  <c r="N22" i="85" s="1"/>
  <c r="M24" i="85"/>
  <c r="N24" i="85" s="1"/>
  <c r="M30" i="85"/>
  <c r="N30" i="85" s="1"/>
  <c r="M32" i="85"/>
  <c r="N32" i="85" s="1"/>
  <c r="M34" i="85"/>
  <c r="N34" i="85" s="1"/>
  <c r="M36" i="85"/>
  <c r="N36" i="85" s="1"/>
  <c r="M38" i="85"/>
  <c r="N38" i="85" s="1"/>
  <c r="M41" i="85"/>
  <c r="N41" i="85" s="1"/>
  <c r="M46" i="85"/>
  <c r="N46" i="85" s="1"/>
  <c r="M48" i="85"/>
  <c r="N48" i="85" s="1"/>
  <c r="M50" i="85"/>
  <c r="N50" i="85" s="1"/>
  <c r="M53" i="85"/>
  <c r="N53" i="85" s="1"/>
  <c r="M57" i="85"/>
  <c r="N57" i="85" s="1"/>
  <c r="O59" i="85"/>
  <c r="R59" i="85" s="1"/>
  <c r="M61" i="85"/>
  <c r="N61" i="85" s="1"/>
  <c r="O69" i="85"/>
  <c r="R69" i="85" s="1"/>
  <c r="M72" i="85"/>
  <c r="N72" i="85" s="1"/>
  <c r="M74" i="85"/>
  <c r="N74" i="85" s="1"/>
  <c r="O66" i="85"/>
  <c r="R66" i="85" s="1"/>
  <c r="M66" i="85"/>
  <c r="N66" i="85" s="1"/>
  <c r="ADV42" i="92"/>
  <c r="ACF42" i="92"/>
  <c r="AFZ42" i="92"/>
  <c r="AHB42" i="92"/>
  <c r="SV78" i="92"/>
  <c r="SV79" i="92" s="1"/>
  <c r="SV94" i="92"/>
  <c r="SV95" i="92" s="1"/>
  <c r="AEJ42" i="92"/>
  <c r="ABR42" i="92"/>
  <c r="ACT42" i="92"/>
  <c r="AFL42" i="92"/>
  <c r="AGN42" i="92"/>
  <c r="AEX42" i="92"/>
  <c r="AAP42" i="92"/>
  <c r="YZ42" i="92"/>
  <c r="ABD42" i="92"/>
  <c r="XX42" i="92"/>
  <c r="YL42" i="92"/>
  <c r="AAB42" i="92"/>
  <c r="SV62" i="92"/>
  <c r="SV63" i="92" s="1"/>
  <c r="SV9" i="92" s="1"/>
  <c r="VF42" i="92"/>
  <c r="QQ42" i="92"/>
  <c r="ZP50" i="92"/>
  <c r="ZP51" i="92" s="1"/>
  <c r="ZP9" i="92" s="1"/>
  <c r="ZP58" i="92"/>
  <c r="ZP59" i="92" s="1"/>
  <c r="ZP8" i="92" s="1"/>
  <c r="ZO58" i="92"/>
  <c r="ZO59" i="92" s="1"/>
  <c r="ZO8" i="92" s="1"/>
  <c r="XJ42" i="92"/>
  <c r="VT42" i="92"/>
  <c r="WV42" i="92"/>
  <c r="WH42" i="92"/>
  <c r="ZO50" i="92"/>
  <c r="ZO51" i="92" s="1"/>
  <c r="ZO9" i="92" s="1"/>
  <c r="TW42" i="92"/>
  <c r="RE42" i="92"/>
  <c r="SG42" i="92"/>
  <c r="PO42" i="92"/>
  <c r="SV86" i="92"/>
  <c r="SV87" i="92" s="1"/>
  <c r="SV102" i="92"/>
  <c r="SV103" i="92" s="1"/>
  <c r="SV118" i="92"/>
  <c r="SV119" i="92" s="1"/>
  <c r="PA42" i="92"/>
  <c r="LN42" i="92"/>
  <c r="NY42" i="92"/>
  <c r="SV110" i="92"/>
  <c r="SV111" i="92" s="1"/>
  <c r="SW54" i="92"/>
  <c r="SW55" i="92" s="1"/>
  <c r="SW8" i="92" s="1"/>
  <c r="SV70" i="92"/>
  <c r="SV71" i="92" s="1"/>
  <c r="SW118" i="92"/>
  <c r="SW119" i="92" s="1"/>
  <c r="SW110" i="92"/>
  <c r="SW111" i="92" s="1"/>
  <c r="SW62" i="92"/>
  <c r="SW63" i="92" s="1"/>
  <c r="SW9" i="92" s="1"/>
  <c r="SW86" i="92"/>
  <c r="SW87" i="92" s="1"/>
  <c r="SV54" i="92"/>
  <c r="SV55" i="92" s="1"/>
  <c r="SV8" i="92" s="1"/>
  <c r="SW78" i="92"/>
  <c r="SW79" i="92" s="1"/>
  <c r="SW94" i="92"/>
  <c r="SW95" i="92" s="1"/>
  <c r="SW70" i="92"/>
  <c r="SW71" i="92" s="1"/>
  <c r="SW102" i="92"/>
  <c r="SW103" i="92" s="1"/>
  <c r="NK42" i="92"/>
  <c r="OM42" i="92"/>
  <c r="MI42" i="92"/>
  <c r="MW42" i="92"/>
  <c r="JX42" i="92"/>
  <c r="KL42" i="92"/>
  <c r="GR42" i="92"/>
  <c r="HT42" i="92"/>
  <c r="IV42" i="92"/>
  <c r="HF42" i="92"/>
  <c r="IH42" i="92"/>
  <c r="FP42" i="92"/>
  <c r="BH42" i="92"/>
  <c r="DZ42" i="92"/>
  <c r="AF42" i="92"/>
  <c r="BV42" i="92"/>
  <c r="CX42" i="92"/>
  <c r="CJ42" i="92"/>
  <c r="FB115" i="92"/>
  <c r="FA115" i="92"/>
  <c r="EZ115" i="92"/>
  <c r="FB114" i="92"/>
  <c r="FA114" i="92"/>
  <c r="EZ114" i="92"/>
  <c r="FD113" i="92"/>
  <c r="FC113" i="92"/>
  <c r="FD112" i="92"/>
  <c r="FC16" i="92" s="1"/>
  <c r="FC112" i="92"/>
  <c r="FD16" i="92" s="1"/>
  <c r="FD111" i="92"/>
  <c r="FC111" i="92"/>
  <c r="FB107" i="92"/>
  <c r="FA107" i="92"/>
  <c r="EZ107" i="92"/>
  <c r="FB106" i="92"/>
  <c r="FA106" i="92"/>
  <c r="EZ106" i="92"/>
  <c r="FD105" i="92"/>
  <c r="FC105" i="92"/>
  <c r="FD104" i="92"/>
  <c r="FC15" i="92" s="1"/>
  <c r="FC104" i="92"/>
  <c r="FD15" i="92" s="1"/>
  <c r="FD103" i="92"/>
  <c r="FC103" i="92"/>
  <c r="FB99" i="92"/>
  <c r="FA99" i="92"/>
  <c r="EZ99" i="92"/>
  <c r="FB98" i="92"/>
  <c r="FA98" i="92"/>
  <c r="EZ98" i="92"/>
  <c r="FD97" i="92"/>
  <c r="FC97" i="92"/>
  <c r="FD96" i="92"/>
  <c r="FC14" i="92" s="1"/>
  <c r="FC96" i="92"/>
  <c r="FD14" i="92" s="1"/>
  <c r="FD95" i="92"/>
  <c r="FC95" i="92"/>
  <c r="FB91" i="92"/>
  <c r="FA91" i="92"/>
  <c r="EZ91" i="92"/>
  <c r="FB13" i="92" s="1"/>
  <c r="FB90" i="92"/>
  <c r="FA90" i="92"/>
  <c r="EZ90" i="92"/>
  <c r="FD89" i="92"/>
  <c r="FC89" i="92"/>
  <c r="FD88" i="92"/>
  <c r="FC88" i="92"/>
  <c r="FD87" i="92"/>
  <c r="FC87" i="92"/>
  <c r="FB83" i="92"/>
  <c r="FA83" i="92"/>
  <c r="EZ83" i="92"/>
  <c r="FB12" i="92" s="1"/>
  <c r="FB82" i="92"/>
  <c r="FA82" i="92"/>
  <c r="EZ82" i="92"/>
  <c r="FD81" i="92"/>
  <c r="FC81" i="92"/>
  <c r="FD80" i="92"/>
  <c r="FC80" i="92"/>
  <c r="FD79" i="92"/>
  <c r="FC79" i="92"/>
  <c r="FB75" i="92"/>
  <c r="FA75" i="92"/>
  <c r="EZ75" i="92"/>
  <c r="FB74" i="92"/>
  <c r="FA74" i="92"/>
  <c r="EZ74" i="92"/>
  <c r="FD73" i="92"/>
  <c r="FC73" i="92"/>
  <c r="FD72" i="92"/>
  <c r="FC72" i="92"/>
  <c r="FD71" i="92"/>
  <c r="FC71" i="92"/>
  <c r="EZ67" i="92"/>
  <c r="FB10" i="92" s="1"/>
  <c r="FA59" i="92"/>
  <c r="EZ59" i="92"/>
  <c r="FB67" i="92"/>
  <c r="FA67" i="92"/>
  <c r="FB66" i="92"/>
  <c r="FA66" i="92"/>
  <c r="EZ66" i="92"/>
  <c r="FD65" i="92"/>
  <c r="FC65" i="92"/>
  <c r="FD64" i="92"/>
  <c r="FC64" i="92"/>
  <c r="FD63" i="92"/>
  <c r="FC63" i="92"/>
  <c r="FD49" i="92"/>
  <c r="FC49" i="92"/>
  <c r="FD48" i="92"/>
  <c r="FC48" i="92"/>
  <c r="FD47" i="92"/>
  <c r="FC47" i="92"/>
  <c r="FD57" i="92"/>
  <c r="FC57" i="92"/>
  <c r="FD56" i="92"/>
  <c r="FC56" i="92"/>
  <c r="FD55" i="92"/>
  <c r="FC55" i="92"/>
  <c r="FB58" i="92"/>
  <c r="FB59" i="92" s="1"/>
  <c r="FA58" i="92"/>
  <c r="EZ58" i="92"/>
  <c r="FB50" i="92"/>
  <c r="FB51" i="92" s="1"/>
  <c r="FA50" i="92"/>
  <c r="FA51" i="92" s="1"/>
  <c r="EZ50" i="92"/>
  <c r="EZ51" i="92" s="1"/>
  <c r="LG90" i="92"/>
  <c r="LH8" i="92" s="1"/>
  <c r="LF90" i="92"/>
  <c r="LI8" i="92" s="1"/>
  <c r="LE90" i="92"/>
  <c r="LI89" i="92"/>
  <c r="LH89" i="92"/>
  <c r="LI88" i="92"/>
  <c r="LH88" i="92"/>
  <c r="LI87" i="92"/>
  <c r="LH87" i="92"/>
  <c r="LG82" i="92"/>
  <c r="LH12" i="92" s="1"/>
  <c r="LF82" i="92"/>
  <c r="LI12" i="92" s="1"/>
  <c r="LE82" i="92"/>
  <c r="LI81" i="92"/>
  <c r="LH81" i="92"/>
  <c r="LI80" i="92"/>
  <c r="LH80" i="92"/>
  <c r="LI79" i="92"/>
  <c r="LH79" i="92"/>
  <c r="LG74" i="92"/>
  <c r="LH10" i="92" s="1"/>
  <c r="LF74" i="92"/>
  <c r="LI10" i="92" s="1"/>
  <c r="LE74" i="92"/>
  <c r="LI73" i="92"/>
  <c r="LH73" i="92"/>
  <c r="LI72" i="92"/>
  <c r="LH72" i="92"/>
  <c r="LI71" i="92"/>
  <c r="LH71" i="92"/>
  <c r="LG66" i="92"/>
  <c r="LH13" i="92" s="1"/>
  <c r="LF66" i="92"/>
  <c r="LI13" i="92" s="1"/>
  <c r="LE66" i="92"/>
  <c r="LI65" i="92"/>
  <c r="LH65" i="92"/>
  <c r="LI64" i="92"/>
  <c r="LH64" i="92"/>
  <c r="LI63" i="92"/>
  <c r="LH63" i="92"/>
  <c r="LG58" i="92"/>
  <c r="LH9" i="92" s="1"/>
  <c r="LF58" i="92"/>
  <c r="LI9" i="92" s="1"/>
  <c r="LE58" i="92"/>
  <c r="LI57" i="92"/>
  <c r="LH57" i="92"/>
  <c r="LI56" i="92"/>
  <c r="LH56" i="92"/>
  <c r="LI55" i="92"/>
  <c r="LH55" i="92"/>
  <c r="LG50" i="92"/>
  <c r="LH11" i="92" s="1"/>
  <c r="LF50" i="92"/>
  <c r="LI11" i="92" s="1"/>
  <c r="LE50" i="92"/>
  <c r="LI49" i="92"/>
  <c r="LH49" i="92"/>
  <c r="LI48" i="92"/>
  <c r="LH48" i="92"/>
  <c r="LI47" i="92"/>
  <c r="LH47" i="92"/>
  <c r="ADH121" i="92"/>
  <c r="ADH122" i="92" s="1"/>
  <c r="ADG121" i="92"/>
  <c r="ADG122" i="92" s="1"/>
  <c r="ADF121" i="92"/>
  <c r="ADF122" i="92" s="1"/>
  <c r="ADH17" i="92" s="1"/>
  <c r="ADJ120" i="92"/>
  <c r="ADI120" i="92"/>
  <c r="ADJ119" i="92"/>
  <c r="ADI119" i="92"/>
  <c r="ADH114" i="92"/>
  <c r="ADH115" i="92" s="1"/>
  <c r="ADG114" i="92"/>
  <c r="ADG115" i="92" s="1"/>
  <c r="ADF114" i="92"/>
  <c r="ADF115" i="92" s="1"/>
  <c r="ADH16" i="92" s="1"/>
  <c r="ADJ113" i="92"/>
  <c r="ADI113" i="92"/>
  <c r="ADJ112" i="92"/>
  <c r="ADI112" i="92"/>
  <c r="ADJ111" i="92"/>
  <c r="ADI111" i="92"/>
  <c r="ADH106" i="92"/>
  <c r="ADH107" i="92" s="1"/>
  <c r="ADG106" i="92"/>
  <c r="ADG107" i="92" s="1"/>
  <c r="ADF106" i="92"/>
  <c r="ADF107" i="92" s="1"/>
  <c r="ADH15" i="92" s="1"/>
  <c r="ADJ105" i="92"/>
  <c r="ADI105" i="92"/>
  <c r="ADJ104" i="92"/>
  <c r="ADI104" i="92"/>
  <c r="ADJ103" i="92"/>
  <c r="ADI103" i="92"/>
  <c r="ADH98" i="92"/>
  <c r="ADH99" i="92" s="1"/>
  <c r="ADG98" i="92"/>
  <c r="ADG99" i="92" s="1"/>
  <c r="ADF98" i="92"/>
  <c r="ADF99" i="92" s="1"/>
  <c r="ADH14" i="92" s="1"/>
  <c r="ADJ97" i="92"/>
  <c r="ADI97" i="92"/>
  <c r="ADJ96" i="92"/>
  <c r="ADI96" i="92"/>
  <c r="ADJ95" i="92"/>
  <c r="ADI95" i="92"/>
  <c r="ADH90" i="92"/>
  <c r="ADH91" i="92" s="1"/>
  <c r="ADG90" i="92"/>
  <c r="ADG91" i="92" s="1"/>
  <c r="ADF90" i="92"/>
  <c r="ADF91" i="92" s="1"/>
  <c r="ADH13" i="92" s="1"/>
  <c r="ADJ89" i="92"/>
  <c r="ADI89" i="92"/>
  <c r="ADJ88" i="92"/>
  <c r="ADI88" i="92"/>
  <c r="ADJ87" i="92"/>
  <c r="ADI87" i="92"/>
  <c r="ADH82" i="92"/>
  <c r="ADH83" i="92" s="1"/>
  <c r="ADG82" i="92"/>
  <c r="ADG83" i="92" s="1"/>
  <c r="ADF82" i="92"/>
  <c r="ADF83" i="92" s="1"/>
  <c r="ADH12" i="92" s="1"/>
  <c r="ADJ81" i="92"/>
  <c r="ADI81" i="92"/>
  <c r="ADJ80" i="92"/>
  <c r="ADI80" i="92"/>
  <c r="ADJ79" i="92"/>
  <c r="ADI79" i="92"/>
  <c r="ADH74" i="92"/>
  <c r="ADH75" i="92" s="1"/>
  <c r="ADG74" i="92"/>
  <c r="ADG75" i="92" s="1"/>
  <c r="ADF74" i="92"/>
  <c r="ADF75" i="92" s="1"/>
  <c r="ADH11" i="92" s="1"/>
  <c r="ADJ73" i="92"/>
  <c r="ADI73" i="92"/>
  <c r="ADJ72" i="92"/>
  <c r="ADI72" i="92"/>
  <c r="ADJ71" i="92"/>
  <c r="ADI71" i="92"/>
  <c r="ADH66" i="92"/>
  <c r="ADH67" i="92" s="1"/>
  <c r="ADG66" i="92"/>
  <c r="ADG67" i="92" s="1"/>
  <c r="ADF66" i="92"/>
  <c r="ADF67" i="92" s="1"/>
  <c r="ADH10" i="92" s="1"/>
  <c r="ADJ65" i="92"/>
  <c r="ADI65" i="92"/>
  <c r="ADJ64" i="92"/>
  <c r="ADI64" i="92"/>
  <c r="ADJ63" i="92"/>
  <c r="ADI63" i="92"/>
  <c r="ADH58" i="92"/>
  <c r="ADH59" i="92" s="1"/>
  <c r="ADG58" i="92"/>
  <c r="ADG59" i="92" s="1"/>
  <c r="ADF58" i="92"/>
  <c r="ADF59" i="92" s="1"/>
  <c r="ADH9" i="92" s="1"/>
  <c r="ADJ57" i="92"/>
  <c r="ADI57" i="92"/>
  <c r="ADJ56" i="92"/>
  <c r="ADI56" i="92"/>
  <c r="ADJ55" i="92"/>
  <c r="ADI55" i="92"/>
  <c r="ADH50" i="92"/>
  <c r="ADH51" i="92" s="1"/>
  <c r="ADG50" i="92"/>
  <c r="ADG51" i="92" s="1"/>
  <c r="ADF50" i="92"/>
  <c r="ADF51" i="92" s="1"/>
  <c r="ADH8" i="92" s="1"/>
  <c r="ADJ49" i="92"/>
  <c r="ADI49" i="92"/>
  <c r="ADJ48" i="92"/>
  <c r="ADI48" i="92"/>
  <c r="ADJ47" i="92"/>
  <c r="ADI47" i="92"/>
  <c r="AFM33" i="92" l="1"/>
  <c r="AFT33" i="92"/>
  <c r="WI33" i="92"/>
  <c r="WP33" i="92"/>
  <c r="AHJ34" i="92"/>
  <c r="AHC34" i="92"/>
  <c r="SO34" i="92"/>
  <c r="SH34" i="92"/>
  <c r="AEY33" i="92"/>
  <c r="AFF33" i="92"/>
  <c r="ACU34" i="92"/>
  <c r="ADB34" i="92"/>
  <c r="VN34" i="92"/>
  <c r="VG34" i="92"/>
  <c r="XR33" i="92"/>
  <c r="XK33" i="92"/>
  <c r="NZ33" i="92"/>
  <c r="OG33" i="92"/>
  <c r="OI33" i="92" s="1"/>
  <c r="NE34" i="92"/>
  <c r="NG34" i="92" s="1"/>
  <c r="MX34" i="92"/>
  <c r="NE33" i="92"/>
  <c r="NG33" i="92" s="1"/>
  <c r="MX33" i="92"/>
  <c r="XY34" i="92"/>
  <c r="YF34" i="92"/>
  <c r="TX33" i="92"/>
  <c r="UE33" i="92"/>
  <c r="AEY34" i="92"/>
  <c r="AFF34" i="92"/>
  <c r="AED33" i="92"/>
  <c r="ADW33" i="92"/>
  <c r="ON33" i="92"/>
  <c r="OU33" i="92"/>
  <c r="OW33" i="92" s="1"/>
  <c r="AER34" i="92"/>
  <c r="AEK34" i="92"/>
  <c r="SA34" i="92"/>
  <c r="RT34" i="92"/>
  <c r="ACU33" i="92"/>
  <c r="ADB33" i="92"/>
  <c r="VN33" i="92"/>
  <c r="VG33" i="92"/>
  <c r="XD34" i="92"/>
  <c r="WW34" i="92"/>
  <c r="XD33" i="92"/>
  <c r="WW33" i="92"/>
  <c r="AFT34" i="92"/>
  <c r="AFM34" i="92"/>
  <c r="WP34" i="92"/>
  <c r="WI34" i="92"/>
  <c r="AAX33" i="92"/>
  <c r="AAQ33" i="92"/>
  <c r="PI33" i="92"/>
  <c r="PK33" i="92" s="1"/>
  <c r="PB33" i="92"/>
  <c r="ADW34" i="92"/>
  <c r="AED34" i="92"/>
  <c r="OU34" i="92"/>
  <c r="OW34" i="92" s="1"/>
  <c r="ON34" i="92"/>
  <c r="AAC33" i="92"/>
  <c r="AAJ33" i="92"/>
  <c r="NZ34" i="92"/>
  <c r="OG34" i="92"/>
  <c r="OI34" i="92" s="1"/>
  <c r="ZH34" i="92"/>
  <c r="ZA34" i="92"/>
  <c r="NS34" i="92"/>
  <c r="NU34" i="92" s="1"/>
  <c r="NL34" i="92"/>
  <c r="AEK33" i="92"/>
  <c r="AER33" i="92"/>
  <c r="RT33" i="92"/>
  <c r="SA33" i="92"/>
  <c r="ACG34" i="92"/>
  <c r="ACN34" i="92"/>
  <c r="RF34" i="92"/>
  <c r="RM34" i="92"/>
  <c r="RO34" i="92" s="1"/>
  <c r="ACG33" i="92"/>
  <c r="ACN33" i="92"/>
  <c r="RM33" i="92"/>
  <c r="RO33" i="92" s="1"/>
  <c r="RF33" i="92"/>
  <c r="TX34" i="92"/>
  <c r="UE34" i="92"/>
  <c r="UK42" i="92"/>
  <c r="QC42" i="92"/>
  <c r="XY33" i="92"/>
  <c r="YF33" i="92"/>
  <c r="AAJ34" i="92"/>
  <c r="AAC34" i="92"/>
  <c r="AHC33" i="92"/>
  <c r="AHJ33" i="92"/>
  <c r="SH33" i="92"/>
  <c r="SO33" i="92"/>
  <c r="XK34" i="92"/>
  <c r="XR34" i="92"/>
  <c r="ZA33" i="92"/>
  <c r="ZH33" i="92"/>
  <c r="NS33" i="92"/>
  <c r="NU33" i="92" s="1"/>
  <c r="NL33" i="92"/>
  <c r="ABE34" i="92"/>
  <c r="ABL34" i="92"/>
  <c r="PP34" i="92"/>
  <c r="PW34" i="92"/>
  <c r="PY34" i="92" s="1"/>
  <c r="ABE33" i="92"/>
  <c r="ABL33" i="92"/>
  <c r="PP33" i="92"/>
  <c r="PW33" i="92"/>
  <c r="PY33" i="92" s="1"/>
  <c r="AAX34" i="92"/>
  <c r="AAQ34" i="92"/>
  <c r="PI34" i="92"/>
  <c r="PK34" i="92" s="1"/>
  <c r="PB34" i="92"/>
  <c r="AHW42" i="92"/>
  <c r="IP34" i="92"/>
  <c r="IR34" i="92" s="1"/>
  <c r="II34" i="92"/>
  <c r="BI34" i="92"/>
  <c r="BP34" i="92"/>
  <c r="BR34" i="92" s="1"/>
  <c r="JD33" i="92"/>
  <c r="JF33" i="92" s="1"/>
  <c r="IW33" i="92"/>
  <c r="GL34" i="92"/>
  <c r="GN34" i="92" s="1"/>
  <c r="GE34" i="92"/>
  <c r="BI33" i="92"/>
  <c r="BP33" i="92"/>
  <c r="BR33" i="92" s="1"/>
  <c r="JY33" i="92"/>
  <c r="KF33" i="92"/>
  <c r="KH33" i="92" s="1"/>
  <c r="MQ34" i="92"/>
  <c r="MS34" i="92" s="1"/>
  <c r="MJ34" i="92"/>
  <c r="MJ33" i="92"/>
  <c r="MQ33" i="92"/>
  <c r="MS33" i="92" s="1"/>
  <c r="CR34" i="92"/>
  <c r="CT34" i="92" s="1"/>
  <c r="CK34" i="92"/>
  <c r="IP33" i="92"/>
  <c r="IR33" i="92" s="1"/>
  <c r="II33" i="92"/>
  <c r="FQ33" i="92"/>
  <c r="FX33" i="92"/>
  <c r="FZ33" i="92" s="1"/>
  <c r="JJ41" i="92"/>
  <c r="JK32" i="92"/>
  <c r="EH34" i="92"/>
  <c r="EJ34" i="92" s="1"/>
  <c r="EA34" i="92"/>
  <c r="JR33" i="92"/>
  <c r="JT33" i="92" s="1"/>
  <c r="JK33" i="92"/>
  <c r="KF34" i="92"/>
  <c r="KH34" i="92" s="1"/>
  <c r="JY34" i="92"/>
  <c r="EH33" i="92"/>
  <c r="EJ33" i="92" s="1"/>
  <c r="EA33" i="92"/>
  <c r="IW34" i="92"/>
  <c r="JD34" i="92"/>
  <c r="JF34" i="92" s="1"/>
  <c r="CR33" i="92"/>
  <c r="CT33" i="92" s="1"/>
  <c r="CK33" i="92"/>
  <c r="Z10" i="85"/>
  <c r="Q10" i="85"/>
  <c r="AN33" i="92"/>
  <c r="AP33" i="92" s="1"/>
  <c r="AG33" i="92"/>
  <c r="Z34" i="92"/>
  <c r="AB34" i="92" s="1"/>
  <c r="S34" i="92"/>
  <c r="Z33" i="92"/>
  <c r="AB33" i="92" s="1"/>
  <c r="S33" i="92"/>
  <c r="AG34" i="92"/>
  <c r="AN34" i="92"/>
  <c r="AP34" i="92" s="1"/>
  <c r="D42" i="92"/>
  <c r="R16" i="85"/>
  <c r="Q16" i="85"/>
  <c r="N17" i="85"/>
  <c r="P17" i="85"/>
  <c r="P72" i="85"/>
  <c r="P57" i="85"/>
  <c r="P46" i="85"/>
  <c r="P34" i="85"/>
  <c r="P22" i="85"/>
  <c r="P10" i="85"/>
  <c r="Q60" i="85"/>
  <c r="P52" i="85"/>
  <c r="Q42" i="85"/>
  <c r="Q33" i="85"/>
  <c r="Q23" i="85"/>
  <c r="Q9" i="85"/>
  <c r="Q73" i="85"/>
  <c r="P58" i="85"/>
  <c r="Q49" i="85"/>
  <c r="Q39" i="85"/>
  <c r="P31" i="85"/>
  <c r="P19" i="85"/>
  <c r="P4" i="85"/>
  <c r="P65" i="85"/>
  <c r="Q53" i="85"/>
  <c r="Q41" i="85"/>
  <c r="Q32" i="85"/>
  <c r="Q20" i="85"/>
  <c r="P66" i="85"/>
  <c r="Q69" i="85"/>
  <c r="P53" i="85"/>
  <c r="P41" i="85"/>
  <c r="P32" i="85"/>
  <c r="P20" i="85"/>
  <c r="P8" i="85"/>
  <c r="Q74" i="85"/>
  <c r="Q58" i="85"/>
  <c r="P49" i="85"/>
  <c r="P39" i="85"/>
  <c r="Q31" i="85"/>
  <c r="Q21" i="85"/>
  <c r="P5" i="85"/>
  <c r="Q70" i="85"/>
  <c r="Q56" i="85"/>
  <c r="Q47" i="85"/>
  <c r="Q37" i="85"/>
  <c r="P28" i="85"/>
  <c r="P16" i="85"/>
  <c r="P75" i="85"/>
  <c r="Q61" i="85"/>
  <c r="Q50" i="85"/>
  <c r="Q38" i="85"/>
  <c r="Q30" i="85"/>
  <c r="Q12" i="85"/>
  <c r="Q66" i="85"/>
  <c r="P61" i="85"/>
  <c r="P50" i="85"/>
  <c r="P38" i="85"/>
  <c r="P30" i="85"/>
  <c r="P18" i="85"/>
  <c r="Q4" i="85"/>
  <c r="Q72" i="85"/>
  <c r="P56" i="85"/>
  <c r="P47" i="85"/>
  <c r="P37" i="85"/>
  <c r="Q28" i="85"/>
  <c r="Q19" i="85"/>
  <c r="P3" i="85"/>
  <c r="Q65" i="85"/>
  <c r="Q54" i="85"/>
  <c r="P44" i="85"/>
  <c r="Q35" i="85"/>
  <c r="P25" i="85"/>
  <c r="P9" i="85"/>
  <c r="P73" i="85"/>
  <c r="P59" i="85"/>
  <c r="Q48" i="85"/>
  <c r="Q36" i="85"/>
  <c r="Q24" i="85"/>
  <c r="Q8" i="85"/>
  <c r="P74" i="85"/>
  <c r="Q59" i="85"/>
  <c r="P48" i="85"/>
  <c r="P36" i="85"/>
  <c r="P24" i="85"/>
  <c r="P12" i="85"/>
  <c r="Q3" i="85"/>
  <c r="P69" i="85"/>
  <c r="P54" i="85"/>
  <c r="Q44" i="85"/>
  <c r="P35" i="85"/>
  <c r="Q25" i="85"/>
  <c r="Q17" i="85"/>
  <c r="Q75" i="85"/>
  <c r="P60" i="85"/>
  <c r="Q52" i="85"/>
  <c r="P42" i="85"/>
  <c r="P33" i="85"/>
  <c r="P21" i="85"/>
  <c r="P6" i="85"/>
  <c r="P70" i="85"/>
  <c r="Q57" i="85"/>
  <c r="Q46" i="85"/>
  <c r="Q34" i="85"/>
  <c r="Q22" i="85"/>
  <c r="Q2" i="85"/>
  <c r="Y61" i="85"/>
  <c r="Y38" i="85"/>
  <c r="Y18" i="85"/>
  <c r="AA18" i="85" s="1"/>
  <c r="Z72" i="85"/>
  <c r="Y37" i="85"/>
  <c r="Z19" i="85"/>
  <c r="Z65" i="85"/>
  <c r="Y44" i="85"/>
  <c r="Y25" i="85"/>
  <c r="Y73" i="85"/>
  <c r="Z48" i="85"/>
  <c r="Z24" i="85"/>
  <c r="Y66" i="85"/>
  <c r="Z69" i="85"/>
  <c r="Y53" i="85"/>
  <c r="Y41" i="85"/>
  <c r="Y32" i="85"/>
  <c r="Y20" i="85"/>
  <c r="Y8" i="85"/>
  <c r="Z74" i="85"/>
  <c r="Z58" i="85"/>
  <c r="Y49" i="85"/>
  <c r="Y39" i="85"/>
  <c r="Z31" i="85"/>
  <c r="Z21" i="85"/>
  <c r="Y5" i="85"/>
  <c r="Z70" i="85"/>
  <c r="Z56" i="85"/>
  <c r="Z47" i="85"/>
  <c r="Z37" i="85"/>
  <c r="Y28" i="85"/>
  <c r="Y16" i="85"/>
  <c r="Y75" i="85"/>
  <c r="Z61" i="85"/>
  <c r="Z50" i="85"/>
  <c r="Z38" i="85"/>
  <c r="Z30" i="85"/>
  <c r="Z12" i="85"/>
  <c r="Z66" i="85"/>
  <c r="Y74" i="85"/>
  <c r="Z59" i="85"/>
  <c r="Y48" i="85"/>
  <c r="Y36" i="85"/>
  <c r="Y24" i="85"/>
  <c r="AA24" i="85" s="1"/>
  <c r="Y12" i="85"/>
  <c r="Z3" i="85"/>
  <c r="Y69" i="85"/>
  <c r="Y54" i="85"/>
  <c r="Z44" i="85"/>
  <c r="Y35" i="85"/>
  <c r="Z25" i="85"/>
  <c r="Z17" i="85"/>
  <c r="Z75" i="85"/>
  <c r="Y60" i="85"/>
  <c r="Z52" i="85"/>
  <c r="Y42" i="85"/>
  <c r="Y33" i="85"/>
  <c r="Y21" i="85"/>
  <c r="Y6" i="85"/>
  <c r="AA6" i="85" s="1"/>
  <c r="Y70" i="85"/>
  <c r="Z57" i="85"/>
  <c r="Z46" i="85"/>
  <c r="Z34" i="85"/>
  <c r="Z22" i="85"/>
  <c r="Z2" i="85"/>
  <c r="Y50" i="85"/>
  <c r="Y30" i="85"/>
  <c r="Z4" i="85"/>
  <c r="Y56" i="85"/>
  <c r="Y47" i="85"/>
  <c r="Z28" i="85"/>
  <c r="Y3" i="85"/>
  <c r="Z54" i="85"/>
  <c r="Z35" i="85"/>
  <c r="Y9" i="85"/>
  <c r="Y59" i="85"/>
  <c r="Z36" i="85"/>
  <c r="Z8" i="85"/>
  <c r="Y72" i="85"/>
  <c r="Y57" i="85"/>
  <c r="Y46" i="85"/>
  <c r="Y34" i="85"/>
  <c r="Y22" i="85"/>
  <c r="Y10" i="85"/>
  <c r="Y2" i="85"/>
  <c r="P2" i="85"/>
  <c r="Z60" i="85"/>
  <c r="Y52" i="85"/>
  <c r="Z42" i="85"/>
  <c r="Z33" i="85"/>
  <c r="Z23" i="85"/>
  <c r="Z9" i="85"/>
  <c r="Z73" i="85"/>
  <c r="Y58" i="85"/>
  <c r="Z49" i="85"/>
  <c r="Z39" i="85"/>
  <c r="Y31" i="85"/>
  <c r="Y19" i="85"/>
  <c r="Y4" i="85"/>
  <c r="Y65" i="85"/>
  <c r="Z53" i="85"/>
  <c r="Z41" i="85"/>
  <c r="Z32" i="85"/>
  <c r="Z20" i="85"/>
  <c r="B16" i="94"/>
  <c r="I16" i="94" s="1"/>
  <c r="Q18" i="94"/>
  <c r="S18" i="94" s="1"/>
  <c r="P18" i="94"/>
  <c r="R18" i="94" s="1"/>
  <c r="H18" i="96"/>
  <c r="B17" i="96"/>
  <c r="E19" i="96"/>
  <c r="E19" i="94" s="1"/>
  <c r="L19" i="94" s="1"/>
  <c r="J20" i="96"/>
  <c r="D19" i="96"/>
  <c r="D19" i="94" s="1"/>
  <c r="K19" i="94" s="1"/>
  <c r="F19" i="96"/>
  <c r="F19" i="94" s="1"/>
  <c r="M19" i="94" s="1"/>
  <c r="JJ40" i="92"/>
  <c r="M23" i="85"/>
  <c r="N23" i="85" s="1"/>
  <c r="SU32" i="92"/>
  <c r="SV32" i="92" s="1"/>
  <c r="ZN31" i="92"/>
  <c r="ZO31" i="92" s="1"/>
  <c r="ZN32" i="92"/>
  <c r="ZO32" i="92" s="1"/>
  <c r="SU31" i="92"/>
  <c r="SV31" i="92" s="1"/>
  <c r="LG31" i="92"/>
  <c r="LG32" i="92"/>
  <c r="FD114" i="92"/>
  <c r="FD115" i="92" s="1"/>
  <c r="FC114" i="92"/>
  <c r="FC115" i="92" s="1"/>
  <c r="FC106" i="92"/>
  <c r="FC107" i="92" s="1"/>
  <c r="FD106" i="92"/>
  <c r="FD107" i="92" s="1"/>
  <c r="FD98" i="92"/>
  <c r="FD99" i="92" s="1"/>
  <c r="FC98" i="92"/>
  <c r="FC99" i="92" s="1"/>
  <c r="FD90" i="92"/>
  <c r="FD91" i="92" s="1"/>
  <c r="FC13" i="92" s="1"/>
  <c r="FC90" i="92"/>
  <c r="FC91" i="92" s="1"/>
  <c r="FD82" i="92"/>
  <c r="FD83" i="92" s="1"/>
  <c r="FC12" i="92" s="1"/>
  <c r="FC82" i="92"/>
  <c r="FC83" i="92" s="1"/>
  <c r="FC74" i="92"/>
  <c r="FC75" i="92" s="1"/>
  <c r="FD74" i="92"/>
  <c r="FD75" i="92" s="1"/>
  <c r="FD66" i="92"/>
  <c r="FD67" i="92" s="1"/>
  <c r="FC10" i="92" s="1"/>
  <c r="FC66" i="92"/>
  <c r="FC67" i="92" s="1"/>
  <c r="FC50" i="92"/>
  <c r="FC51" i="92" s="1"/>
  <c r="FD50" i="92"/>
  <c r="FD51" i="92" s="1"/>
  <c r="FC58" i="92"/>
  <c r="FC59" i="92" s="1"/>
  <c r="FD9" i="92" s="1"/>
  <c r="FD58" i="92"/>
  <c r="FD59" i="92" s="1"/>
  <c r="FC9" i="92" s="1"/>
  <c r="LI90" i="92"/>
  <c r="LI91" i="92" s="1"/>
  <c r="LH90" i="92"/>
  <c r="LH91" i="92" s="1"/>
  <c r="LI82" i="92"/>
  <c r="LI83" i="92" s="1"/>
  <c r="LH82" i="92"/>
  <c r="LH83" i="92" s="1"/>
  <c r="LH74" i="92"/>
  <c r="LH75" i="92" s="1"/>
  <c r="LI74" i="92"/>
  <c r="LI75" i="92" s="1"/>
  <c r="LH66" i="92"/>
  <c r="LH67" i="92" s="1"/>
  <c r="LI66" i="92"/>
  <c r="LI67" i="92" s="1"/>
  <c r="LI58" i="92"/>
  <c r="LI59" i="92" s="1"/>
  <c r="LH58" i="92"/>
  <c r="LH59" i="92" s="1"/>
  <c r="LI50" i="92"/>
  <c r="LI51" i="92" s="1"/>
  <c r="LH50" i="92"/>
  <c r="LH51" i="92" s="1"/>
  <c r="ADJ58" i="92"/>
  <c r="ADJ59" i="92" s="1"/>
  <c r="ADI9" i="92" s="1"/>
  <c r="ADJ121" i="92"/>
  <c r="ADJ122" i="92" s="1"/>
  <c r="ADI17" i="92" s="1"/>
  <c r="ADJ74" i="92"/>
  <c r="ADJ75" i="92" s="1"/>
  <c r="ADI11" i="92" s="1"/>
  <c r="ADJ66" i="92"/>
  <c r="ADJ67" i="92" s="1"/>
  <c r="ADI10" i="92" s="1"/>
  <c r="ADJ50" i="92"/>
  <c r="ADI58" i="92"/>
  <c r="ADI59" i="92" s="1"/>
  <c r="ADJ9" i="92" s="1"/>
  <c r="ADJ114" i="92"/>
  <c r="ADJ115" i="92" s="1"/>
  <c r="ADI16" i="92" s="1"/>
  <c r="ADI121" i="92"/>
  <c r="ADI122" i="92" s="1"/>
  <c r="ADJ17" i="92" s="1"/>
  <c r="ADJ82" i="92"/>
  <c r="ADJ83" i="92" s="1"/>
  <c r="ADI12" i="92" s="1"/>
  <c r="ADJ90" i="92"/>
  <c r="ADJ91" i="92" s="1"/>
  <c r="ADI13" i="92" s="1"/>
  <c r="ADJ98" i="92"/>
  <c r="ADJ99" i="92" s="1"/>
  <c r="ADI14" i="92" s="1"/>
  <c r="ADI90" i="92"/>
  <c r="ADI91" i="92" s="1"/>
  <c r="ADJ13" i="92" s="1"/>
  <c r="ADJ106" i="92"/>
  <c r="ADJ107" i="92" s="1"/>
  <c r="ADI15" i="92" s="1"/>
  <c r="ADI66" i="92"/>
  <c r="ADI67" i="92" s="1"/>
  <c r="ADJ10" i="92" s="1"/>
  <c r="ADI98" i="92"/>
  <c r="ADI99" i="92" s="1"/>
  <c r="ADJ14" i="92" s="1"/>
  <c r="ADI74" i="92"/>
  <c r="ADI75" i="92" s="1"/>
  <c r="ADJ11" i="92" s="1"/>
  <c r="ADI106" i="92"/>
  <c r="ADI107" i="92" s="1"/>
  <c r="ADJ15" i="92" s="1"/>
  <c r="ADI50" i="92"/>
  <c r="ADI51" i="92" s="1"/>
  <c r="ADJ8" i="92" s="1"/>
  <c r="ADI82" i="92"/>
  <c r="ADI83" i="92" s="1"/>
  <c r="ADJ12" i="92" s="1"/>
  <c r="ADI114" i="92"/>
  <c r="ADI115" i="92" s="1"/>
  <c r="ADJ16" i="92" s="1"/>
  <c r="ADJ51" i="92"/>
  <c r="ADI8" i="92" s="1"/>
  <c r="JJ42" i="92" l="1"/>
  <c r="SV33" i="92"/>
  <c r="TC33" i="92"/>
  <c r="ZO34" i="92"/>
  <c r="ZV34" i="92"/>
  <c r="ZO33" i="92"/>
  <c r="ZV33" i="92"/>
  <c r="TC34" i="92"/>
  <c r="SV34" i="92"/>
  <c r="AA73" i="85"/>
  <c r="AA10" i="85"/>
  <c r="JR34" i="92"/>
  <c r="JT34" i="92" s="1"/>
  <c r="JK34" i="92"/>
  <c r="AA31" i="85"/>
  <c r="AA44" i="85"/>
  <c r="AA41" i="85"/>
  <c r="AA2" i="85"/>
  <c r="AA22" i="85"/>
  <c r="AA19" i="85"/>
  <c r="AA70" i="85"/>
  <c r="AA28" i="85"/>
  <c r="AA53" i="85"/>
  <c r="AA65" i="85"/>
  <c r="AA39" i="85"/>
  <c r="AA52" i="85"/>
  <c r="AA69" i="85"/>
  <c r="AA59" i="85"/>
  <c r="AA38" i="85"/>
  <c r="AA48" i="85"/>
  <c r="AA46" i="85"/>
  <c r="AA3" i="85"/>
  <c r="AA20" i="85"/>
  <c r="AA49" i="85"/>
  <c r="AA60" i="85"/>
  <c r="AA50" i="85"/>
  <c r="AA56" i="85"/>
  <c r="AA4" i="85"/>
  <c r="AA74" i="85"/>
  <c r="AA72" i="85"/>
  <c r="AA8" i="85"/>
  <c r="AA12" i="85"/>
  <c r="AA34" i="85"/>
  <c r="AA75" i="85"/>
  <c r="AA58" i="85"/>
  <c r="AA66" i="85"/>
  <c r="AA61" i="85"/>
  <c r="AA57" i="85"/>
  <c r="AA32" i="85"/>
  <c r="AA30" i="85"/>
  <c r="AA25" i="85"/>
  <c r="AA47" i="85"/>
  <c r="AA21" i="85"/>
  <c r="AA37" i="85"/>
  <c r="P23" i="85"/>
  <c r="AA42" i="85"/>
  <c r="AA35" i="85"/>
  <c r="AA54" i="85"/>
  <c r="AA9" i="85"/>
  <c r="AA33" i="85"/>
  <c r="AA36" i="85"/>
  <c r="Y23" i="85"/>
  <c r="AA23" i="85" s="1"/>
  <c r="B17" i="94"/>
  <c r="I17" i="94" s="1"/>
  <c r="P19" i="94"/>
  <c r="R19" i="94" s="1"/>
  <c r="Q19" i="94"/>
  <c r="S19" i="94" s="1"/>
  <c r="H19" i="96"/>
  <c r="B18" i="96"/>
  <c r="J21" i="96"/>
  <c r="D20" i="96"/>
  <c r="D20" i="94" s="1"/>
  <c r="K20" i="94" s="1"/>
  <c r="F20" i="96"/>
  <c r="F20" i="94" s="1"/>
  <c r="M20" i="94" s="1"/>
  <c r="E20" i="96"/>
  <c r="E20" i="94" s="1"/>
  <c r="L20" i="94" s="1"/>
  <c r="ZN41" i="92"/>
  <c r="O55" i="85"/>
  <c r="R55" i="85" s="1"/>
  <c r="LG41" i="92"/>
  <c r="O27" i="85"/>
  <c r="R27" i="85" s="1"/>
  <c r="ZN40" i="92"/>
  <c r="M55" i="85"/>
  <c r="N55" i="85" s="1"/>
  <c r="LG40" i="92"/>
  <c r="M27" i="85"/>
  <c r="N27" i="85" s="1"/>
  <c r="SU41" i="92"/>
  <c r="O43" i="85"/>
  <c r="R43" i="85" s="1"/>
  <c r="SU40" i="92"/>
  <c r="M43" i="85"/>
  <c r="N43" i="85" s="1"/>
  <c r="ADH31" i="92"/>
  <c r="ADI31" i="92" s="1"/>
  <c r="ADH32" i="92"/>
  <c r="ADI32" i="92" s="1"/>
  <c r="FB32" i="92"/>
  <c r="FC32" i="92" s="1"/>
  <c r="FD13" i="92"/>
  <c r="FD12" i="92"/>
  <c r="FD10" i="92"/>
  <c r="EN106" i="92"/>
  <c r="EN107" i="92" s="1"/>
  <c r="EM106" i="92"/>
  <c r="EM107" i="92" s="1"/>
  <c r="EL106" i="92"/>
  <c r="EL107" i="92" s="1"/>
  <c r="EP105" i="92"/>
  <c r="EO105" i="92"/>
  <c r="EP104" i="92"/>
  <c r="EO104" i="92"/>
  <c r="EP103" i="92"/>
  <c r="EO103" i="92"/>
  <c r="EN98" i="92"/>
  <c r="EN99" i="92" s="1"/>
  <c r="EM98" i="92"/>
  <c r="EM99" i="92" s="1"/>
  <c r="EL98" i="92"/>
  <c r="EL99" i="92" s="1"/>
  <c r="EN14" i="92" s="1"/>
  <c r="EP97" i="92"/>
  <c r="EO97" i="92"/>
  <c r="EP96" i="92"/>
  <c r="EO96" i="92"/>
  <c r="EP95" i="92"/>
  <c r="EO95" i="92"/>
  <c r="EN90" i="92"/>
  <c r="EN91" i="92" s="1"/>
  <c r="EM90" i="92"/>
  <c r="EM91" i="92" s="1"/>
  <c r="EL90" i="92"/>
  <c r="EL91" i="92" s="1"/>
  <c r="EN13" i="92" s="1"/>
  <c r="EP89" i="92"/>
  <c r="EO89" i="92"/>
  <c r="EP88" i="92"/>
  <c r="EO88" i="92"/>
  <c r="EP87" i="92"/>
  <c r="EO87" i="92"/>
  <c r="EN82" i="92"/>
  <c r="EN83" i="92" s="1"/>
  <c r="EM82" i="92"/>
  <c r="EM83" i="92" s="1"/>
  <c r="EL82" i="92"/>
  <c r="EL83" i="92" s="1"/>
  <c r="EN12" i="92" s="1"/>
  <c r="EP81" i="92"/>
  <c r="EO81" i="92"/>
  <c r="EP80" i="92"/>
  <c r="EO80" i="92"/>
  <c r="EP79" i="92"/>
  <c r="EO79" i="92"/>
  <c r="EN74" i="92"/>
  <c r="EN75" i="92" s="1"/>
  <c r="EM74" i="92"/>
  <c r="EM75" i="92" s="1"/>
  <c r="EL74" i="92"/>
  <c r="EL75" i="92" s="1"/>
  <c r="EN11" i="92" s="1"/>
  <c r="EP73" i="92"/>
  <c r="EO73" i="92"/>
  <c r="EP72" i="92"/>
  <c r="EO72" i="92"/>
  <c r="EP71" i="92"/>
  <c r="EO71" i="92"/>
  <c r="EN66" i="92"/>
  <c r="EN67" i="92" s="1"/>
  <c r="EM66" i="92"/>
  <c r="EM67" i="92" s="1"/>
  <c r="EL66" i="92"/>
  <c r="EL67" i="92" s="1"/>
  <c r="EN10" i="92" s="1"/>
  <c r="EP65" i="92"/>
  <c r="EO65" i="92"/>
  <c r="EP64" i="92"/>
  <c r="EO64" i="92"/>
  <c r="EP63" i="92"/>
  <c r="EO63" i="92"/>
  <c r="EN58" i="92"/>
  <c r="EN59" i="92" s="1"/>
  <c r="EM58" i="92"/>
  <c r="EM59" i="92" s="1"/>
  <c r="EL58" i="92"/>
  <c r="EL59" i="92" s="1"/>
  <c r="EN9" i="92" s="1"/>
  <c r="EP57" i="92"/>
  <c r="EO57" i="92"/>
  <c r="EP56" i="92"/>
  <c r="EO56" i="92"/>
  <c r="EP55" i="92"/>
  <c r="EO55" i="92"/>
  <c r="EN50" i="92"/>
  <c r="EN51" i="92" s="1"/>
  <c r="EM50" i="92"/>
  <c r="EM51" i="92" s="1"/>
  <c r="EL50" i="92"/>
  <c r="EL51" i="92" s="1"/>
  <c r="EN8" i="92" s="1"/>
  <c r="EP49" i="92"/>
  <c r="EO49" i="92"/>
  <c r="EP48" i="92"/>
  <c r="EO48" i="92"/>
  <c r="EP47" i="92"/>
  <c r="EO47" i="92"/>
  <c r="ADI34" i="92" l="1"/>
  <c r="ADP34" i="92"/>
  <c r="ADI33" i="92"/>
  <c r="ADP33" i="92"/>
  <c r="FC34" i="92"/>
  <c r="FJ34" i="92"/>
  <c r="FL34" i="92" s="1"/>
  <c r="LG42" i="92"/>
  <c r="LI42" i="92" s="1"/>
  <c r="ZN42" i="92"/>
  <c r="Q43" i="85"/>
  <c r="P55" i="85"/>
  <c r="Q55" i="85"/>
  <c r="P43" i="85"/>
  <c r="P27" i="85"/>
  <c r="Q27" i="85"/>
  <c r="Z43" i="85"/>
  <c r="Y55" i="85"/>
  <c r="Z55" i="85"/>
  <c r="Y43" i="85"/>
  <c r="Y27" i="85"/>
  <c r="Z27" i="85"/>
  <c r="B18" i="94"/>
  <c r="I18" i="94" s="1"/>
  <c r="P20" i="94"/>
  <c r="R20" i="94" s="1"/>
  <c r="Q20" i="94"/>
  <c r="S20" i="94" s="1"/>
  <c r="H20" i="96"/>
  <c r="B19" i="96"/>
  <c r="E21" i="96"/>
  <c r="E21" i="94" s="1"/>
  <c r="L21" i="94" s="1"/>
  <c r="F21" i="96"/>
  <c r="F21" i="94" s="1"/>
  <c r="M21" i="94" s="1"/>
  <c r="J22" i="96"/>
  <c r="D21" i="96"/>
  <c r="D21" i="94" s="1"/>
  <c r="K21" i="94" s="1"/>
  <c r="SU42" i="92"/>
  <c r="ADH40" i="92"/>
  <c r="M62" i="85"/>
  <c r="N62" i="85" s="1"/>
  <c r="FB41" i="92"/>
  <c r="O15" i="85"/>
  <c r="R15" i="85" s="1"/>
  <c r="ADH41" i="92"/>
  <c r="O62" i="85"/>
  <c r="R62" i="85" s="1"/>
  <c r="FB31" i="92"/>
  <c r="FC31" i="92" s="1"/>
  <c r="EO106" i="92"/>
  <c r="EO107" i="92" s="1"/>
  <c r="EP106" i="92"/>
  <c r="EP107" i="92" s="1"/>
  <c r="EO66" i="92"/>
  <c r="EO67" i="92" s="1"/>
  <c r="EP10" i="92" s="1"/>
  <c r="EO98" i="92"/>
  <c r="EO99" i="92" s="1"/>
  <c r="EP14" i="92" s="1"/>
  <c r="EP98" i="92"/>
  <c r="EP99" i="92" s="1"/>
  <c r="EO14" i="92" s="1"/>
  <c r="EO90" i="92"/>
  <c r="EO91" i="92" s="1"/>
  <c r="EP13" i="92" s="1"/>
  <c r="EP90" i="92"/>
  <c r="EP91" i="92" s="1"/>
  <c r="EO13" i="92" s="1"/>
  <c r="EP82" i="92"/>
  <c r="EP83" i="92" s="1"/>
  <c r="EO12" i="92" s="1"/>
  <c r="EO82" i="92"/>
  <c r="EO83" i="92" s="1"/>
  <c r="EP12" i="92" s="1"/>
  <c r="EO74" i="92"/>
  <c r="EO75" i="92" s="1"/>
  <c r="EP11" i="92" s="1"/>
  <c r="EP74" i="92"/>
  <c r="EP75" i="92" s="1"/>
  <c r="EO11" i="92" s="1"/>
  <c r="EP66" i="92"/>
  <c r="EP67" i="92" s="1"/>
  <c r="EO10" i="92" s="1"/>
  <c r="EP58" i="92"/>
  <c r="EP59" i="92" s="1"/>
  <c r="EO9" i="92" s="1"/>
  <c r="EO58" i="92"/>
  <c r="EO59" i="92" s="1"/>
  <c r="EP9" i="92" s="1"/>
  <c r="EP50" i="92"/>
  <c r="EP51" i="92" s="1"/>
  <c r="EO8" i="92" s="1"/>
  <c r="EO50" i="92"/>
  <c r="EO51" i="92" s="1"/>
  <c r="EP8" i="92" s="1"/>
  <c r="DL90" i="92"/>
  <c r="DL91" i="92" s="1"/>
  <c r="DK90" i="92"/>
  <c r="DK91" i="92" s="1"/>
  <c r="DJ90" i="92"/>
  <c r="DJ91" i="92" s="1"/>
  <c r="DL13" i="92" s="1"/>
  <c r="DN89" i="92"/>
  <c r="DM89" i="92"/>
  <c r="DN88" i="92"/>
  <c r="DM88" i="92"/>
  <c r="DN87" i="92"/>
  <c r="DM87" i="92"/>
  <c r="DL82" i="92"/>
  <c r="DL83" i="92" s="1"/>
  <c r="DK82" i="92"/>
  <c r="DK83" i="92" s="1"/>
  <c r="DJ82" i="92"/>
  <c r="DJ83" i="92" s="1"/>
  <c r="DL12" i="92" s="1"/>
  <c r="DN81" i="92"/>
  <c r="DM81" i="92"/>
  <c r="DN80" i="92"/>
  <c r="DM80" i="92"/>
  <c r="DN79" i="92"/>
  <c r="DM79" i="92"/>
  <c r="DL74" i="92"/>
  <c r="DL75" i="92" s="1"/>
  <c r="DK74" i="92"/>
  <c r="DK75" i="92" s="1"/>
  <c r="DJ74" i="92"/>
  <c r="DJ75" i="92" s="1"/>
  <c r="DL11" i="92" s="1"/>
  <c r="DN73" i="92"/>
  <c r="DM73" i="92"/>
  <c r="DN72" i="92"/>
  <c r="DM72" i="92"/>
  <c r="DN71" i="92"/>
  <c r="DM71" i="92"/>
  <c r="DL66" i="92"/>
  <c r="DL67" i="92" s="1"/>
  <c r="DK66" i="92"/>
  <c r="DK67" i="92" s="1"/>
  <c r="DJ66" i="92"/>
  <c r="DJ67" i="92" s="1"/>
  <c r="DL10" i="92" s="1"/>
  <c r="DN65" i="92"/>
  <c r="DM65" i="92"/>
  <c r="DN64" i="92"/>
  <c r="DM64" i="92"/>
  <c r="DN63" i="92"/>
  <c r="DM63" i="92"/>
  <c r="DL58" i="92"/>
  <c r="DL59" i="92" s="1"/>
  <c r="DK58" i="92"/>
  <c r="DK59" i="92" s="1"/>
  <c r="DJ58" i="92"/>
  <c r="DJ59" i="92" s="1"/>
  <c r="DL9" i="92" s="1"/>
  <c r="DN57" i="92"/>
  <c r="DM57" i="92"/>
  <c r="DN56" i="92"/>
  <c r="DM56" i="92"/>
  <c r="DN55" i="92"/>
  <c r="DM55" i="92"/>
  <c r="DL50" i="92"/>
  <c r="DL51" i="92" s="1"/>
  <c r="DK50" i="92"/>
  <c r="DK51" i="92" s="1"/>
  <c r="DJ50" i="92"/>
  <c r="DJ51" i="92" s="1"/>
  <c r="DL8" i="92" s="1"/>
  <c r="DN49" i="92"/>
  <c r="DM49" i="92"/>
  <c r="DN48" i="92"/>
  <c r="DM48" i="92"/>
  <c r="DN47" i="92"/>
  <c r="DM47" i="92"/>
  <c r="AR221" i="92"/>
  <c r="AT19" i="92" s="1"/>
  <c r="AT220" i="92"/>
  <c r="AT221" i="92" s="1"/>
  <c r="AS220" i="92"/>
  <c r="AS221" i="92" s="1"/>
  <c r="AR220" i="92"/>
  <c r="AV219" i="92"/>
  <c r="AU219" i="92"/>
  <c r="AV218" i="92"/>
  <c r="AU218" i="92"/>
  <c r="AV217" i="92"/>
  <c r="AU217" i="92"/>
  <c r="AR213" i="92"/>
  <c r="AT18" i="92" s="1"/>
  <c r="AT212" i="92"/>
  <c r="AT213" i="92" s="1"/>
  <c r="AS212" i="92"/>
  <c r="AS213" i="92" s="1"/>
  <c r="AR212" i="92"/>
  <c r="AV211" i="92"/>
  <c r="AU211" i="92"/>
  <c r="AV210" i="92"/>
  <c r="AU210" i="92"/>
  <c r="AV209" i="92"/>
  <c r="AU209" i="92"/>
  <c r="AR205" i="92"/>
  <c r="AT17" i="92" s="1"/>
  <c r="AT204" i="92"/>
  <c r="AT205" i="92" s="1"/>
  <c r="AS204" i="92"/>
  <c r="AS205" i="92" s="1"/>
  <c r="AR204" i="92"/>
  <c r="AV203" i="92"/>
  <c r="AU203" i="92"/>
  <c r="AV202" i="92"/>
  <c r="AU202" i="92"/>
  <c r="AV201" i="92"/>
  <c r="AU201" i="92"/>
  <c r="AR197" i="92"/>
  <c r="AT10" i="92" s="1"/>
  <c r="AT196" i="92"/>
  <c r="AT197" i="92" s="1"/>
  <c r="AS196" i="92"/>
  <c r="AS197" i="92" s="1"/>
  <c r="AR196" i="92"/>
  <c r="AV195" i="92"/>
  <c r="AU195" i="92"/>
  <c r="AV194" i="92"/>
  <c r="AU194" i="92"/>
  <c r="AV193" i="92"/>
  <c r="AU193" i="92"/>
  <c r="AT189" i="92"/>
  <c r="AS189" i="92"/>
  <c r="AR189" i="92"/>
  <c r="AT188" i="92"/>
  <c r="AS188" i="92"/>
  <c r="AR188" i="92"/>
  <c r="AV187" i="92"/>
  <c r="AU187" i="92"/>
  <c r="AV186" i="92"/>
  <c r="AU186" i="92"/>
  <c r="AV185" i="92"/>
  <c r="AU185" i="92"/>
  <c r="AT181" i="92"/>
  <c r="AS181" i="92"/>
  <c r="AR181" i="92"/>
  <c r="AT180" i="92"/>
  <c r="AS180" i="92"/>
  <c r="AR180" i="92"/>
  <c r="AV179" i="92"/>
  <c r="AU179" i="92"/>
  <c r="AV178" i="92"/>
  <c r="AU178" i="92"/>
  <c r="AV177" i="92"/>
  <c r="AU177" i="92"/>
  <c r="AT173" i="92"/>
  <c r="AS173" i="92"/>
  <c r="AR173" i="92"/>
  <c r="AT16" i="92" s="1"/>
  <c r="AT172" i="92"/>
  <c r="AS172" i="92"/>
  <c r="AR172" i="92"/>
  <c r="AV171" i="92"/>
  <c r="AU171" i="92"/>
  <c r="AV170" i="92"/>
  <c r="AU170" i="92"/>
  <c r="AV169" i="92"/>
  <c r="AU169" i="92"/>
  <c r="AR165" i="92"/>
  <c r="AT15" i="92" s="1"/>
  <c r="AT164" i="92"/>
  <c r="AT165" i="92" s="1"/>
  <c r="AS164" i="92"/>
  <c r="AS165" i="92" s="1"/>
  <c r="AR164" i="92"/>
  <c r="AV163" i="92"/>
  <c r="AU163" i="92"/>
  <c r="AV162" i="92"/>
  <c r="AU162" i="92"/>
  <c r="AV161" i="92"/>
  <c r="AU161" i="92"/>
  <c r="AR157" i="92"/>
  <c r="AT14" i="92" s="1"/>
  <c r="AT156" i="92"/>
  <c r="AT157" i="92" s="1"/>
  <c r="AS156" i="92"/>
  <c r="AS157" i="92" s="1"/>
  <c r="AR156" i="92"/>
  <c r="AV155" i="92"/>
  <c r="AU155" i="92"/>
  <c r="AV154" i="92"/>
  <c r="AU154" i="92"/>
  <c r="AV153" i="92"/>
  <c r="AU153" i="92"/>
  <c r="AR149" i="92"/>
  <c r="AT13" i="92" s="1"/>
  <c r="AT148" i="92"/>
  <c r="AT149" i="92" s="1"/>
  <c r="AS148" i="92"/>
  <c r="AS149" i="92" s="1"/>
  <c r="AR148" i="92"/>
  <c r="AV147" i="92"/>
  <c r="AU147" i="92"/>
  <c r="AV146" i="92"/>
  <c r="AU146" i="92"/>
  <c r="AV145" i="92"/>
  <c r="AU145" i="92"/>
  <c r="AR141" i="92"/>
  <c r="AT12" i="92" s="1"/>
  <c r="AT140" i="92"/>
  <c r="AT141" i="92" s="1"/>
  <c r="AS140" i="92"/>
  <c r="AS141" i="92" s="1"/>
  <c r="AR140" i="92"/>
  <c r="AV139" i="92"/>
  <c r="AU139" i="92"/>
  <c r="AV138" i="92"/>
  <c r="AU138" i="92"/>
  <c r="AV137" i="92"/>
  <c r="AU137" i="92"/>
  <c r="AR133" i="92"/>
  <c r="AT11" i="92" s="1"/>
  <c r="AT132" i="92"/>
  <c r="AT133" i="92" s="1"/>
  <c r="AS132" i="92"/>
  <c r="AS133" i="92" s="1"/>
  <c r="AR132" i="92"/>
  <c r="AV131" i="92"/>
  <c r="AU131" i="92"/>
  <c r="AV130" i="92"/>
  <c r="AU130" i="92"/>
  <c r="AV129" i="92"/>
  <c r="AU129" i="92"/>
  <c r="AR125" i="92"/>
  <c r="AT9" i="92" s="1"/>
  <c r="AT124" i="92"/>
  <c r="AT125" i="92" s="1"/>
  <c r="AS124" i="92"/>
  <c r="AS125" i="92" s="1"/>
  <c r="AR124" i="92"/>
  <c r="AV123" i="92"/>
  <c r="AU123" i="92"/>
  <c r="AV122" i="92"/>
  <c r="AU122" i="92"/>
  <c r="AV121" i="92"/>
  <c r="AU121" i="92"/>
  <c r="AR117" i="92"/>
  <c r="AT8" i="92" s="1"/>
  <c r="AT116" i="92"/>
  <c r="AT117" i="92" s="1"/>
  <c r="AS116" i="92"/>
  <c r="AS117" i="92" s="1"/>
  <c r="AR116" i="92"/>
  <c r="AV115" i="92"/>
  <c r="AU115" i="92"/>
  <c r="AV114" i="92"/>
  <c r="AU114" i="92"/>
  <c r="AV113" i="92"/>
  <c r="AU113" i="92"/>
  <c r="FC33" i="92" l="1"/>
  <c r="FJ33" i="92"/>
  <c r="FL33" i="92" s="1"/>
  <c r="AA55" i="85"/>
  <c r="AA27" i="85"/>
  <c r="Q15" i="85"/>
  <c r="Q62" i="85"/>
  <c r="P62" i="85"/>
  <c r="AA43" i="85"/>
  <c r="Z62" i="85"/>
  <c r="Y62" i="85"/>
  <c r="Z15" i="85"/>
  <c r="B19" i="94"/>
  <c r="I19" i="94" s="1"/>
  <c r="P21" i="94"/>
  <c r="R21" i="94" s="1"/>
  <c r="Q21" i="94"/>
  <c r="S21" i="94" s="1"/>
  <c r="H21" i="96"/>
  <c r="B20" i="96"/>
  <c r="J23" i="96"/>
  <c r="D22" i="96"/>
  <c r="D22" i="94" s="1"/>
  <c r="K22" i="94" s="1"/>
  <c r="E22" i="96"/>
  <c r="E22" i="94" s="1"/>
  <c r="L22" i="94" s="1"/>
  <c r="F22" i="96"/>
  <c r="F22" i="94" s="1"/>
  <c r="M22" i="94" s="1"/>
  <c r="ADH42" i="92"/>
  <c r="FB40" i="92"/>
  <c r="FB42" i="92" s="1"/>
  <c r="M15" i="85"/>
  <c r="N15" i="85" s="1"/>
  <c r="EN31" i="92"/>
  <c r="EO31" i="92" s="1"/>
  <c r="EN32" i="92"/>
  <c r="EO32" i="92" s="1"/>
  <c r="AV140" i="92"/>
  <c r="AV141" i="92" s="1"/>
  <c r="AU12" i="92" s="1"/>
  <c r="DN66" i="92"/>
  <c r="DN67" i="92" s="1"/>
  <c r="DM10" i="92" s="1"/>
  <c r="DN74" i="92"/>
  <c r="DN75" i="92" s="1"/>
  <c r="DM11" i="92" s="1"/>
  <c r="AV212" i="92"/>
  <c r="AV213" i="92" s="1"/>
  <c r="AU18" i="92" s="1"/>
  <c r="DN58" i="92"/>
  <c r="DN59" i="92" s="1"/>
  <c r="DM9" i="92" s="1"/>
  <c r="DM66" i="92"/>
  <c r="DM67" i="92" s="1"/>
  <c r="DN10" i="92" s="1"/>
  <c r="AV196" i="92"/>
  <c r="AV197" i="92" s="1"/>
  <c r="AU10" i="92" s="1"/>
  <c r="DN82" i="92"/>
  <c r="DN83" i="92" s="1"/>
  <c r="DM12" i="92" s="1"/>
  <c r="AU140" i="92"/>
  <c r="AU141" i="92" s="1"/>
  <c r="AV12" i="92" s="1"/>
  <c r="DM50" i="92"/>
  <c r="DM51" i="92" s="1"/>
  <c r="DN8" i="92" s="1"/>
  <c r="DN90" i="92"/>
  <c r="DN91" i="92" s="1"/>
  <c r="DM13" i="92" s="1"/>
  <c r="DM82" i="92"/>
  <c r="DM83" i="92" s="1"/>
  <c r="DN12" i="92" s="1"/>
  <c r="AU212" i="92"/>
  <c r="AU213" i="92" s="1"/>
  <c r="AV18" i="92" s="1"/>
  <c r="DN50" i="92"/>
  <c r="DN51" i="92" s="1"/>
  <c r="DM8" i="92" s="1"/>
  <c r="DM58" i="92"/>
  <c r="DM59" i="92" s="1"/>
  <c r="DN9" i="92" s="1"/>
  <c r="DM74" i="92"/>
  <c r="DM75" i="92" s="1"/>
  <c r="DN11" i="92" s="1"/>
  <c r="DM90" i="92"/>
  <c r="DM91" i="92" s="1"/>
  <c r="DN13" i="92" s="1"/>
  <c r="AV172" i="92"/>
  <c r="AV173" i="92" s="1"/>
  <c r="AU16" i="92" s="1"/>
  <c r="AU172" i="92"/>
  <c r="AU173" i="92" s="1"/>
  <c r="AV16" i="92" s="1"/>
  <c r="AV220" i="92"/>
  <c r="AV221" i="92" s="1"/>
  <c r="AU19" i="92" s="1"/>
  <c r="AU220" i="92"/>
  <c r="AU221" i="92" s="1"/>
  <c r="AV19" i="92" s="1"/>
  <c r="AV204" i="92"/>
  <c r="AV205" i="92" s="1"/>
  <c r="AU17" i="92" s="1"/>
  <c r="AU204" i="92"/>
  <c r="AU205" i="92" s="1"/>
  <c r="AV17" i="92" s="1"/>
  <c r="AU124" i="92"/>
  <c r="AU125" i="92" s="1"/>
  <c r="AV9" i="92" s="1"/>
  <c r="AV124" i="92"/>
  <c r="AV125" i="92" s="1"/>
  <c r="AU9" i="92" s="1"/>
  <c r="AU196" i="92"/>
  <c r="AU197" i="92" s="1"/>
  <c r="AV10" i="92" s="1"/>
  <c r="AU164" i="92"/>
  <c r="AU165" i="92" s="1"/>
  <c r="AV15" i="92" s="1"/>
  <c r="AV164" i="92"/>
  <c r="AV165" i="92" s="1"/>
  <c r="AU15" i="92" s="1"/>
  <c r="AU156" i="92"/>
  <c r="AU157" i="92" s="1"/>
  <c r="AV14" i="92" s="1"/>
  <c r="AV156" i="92"/>
  <c r="AV157" i="92" s="1"/>
  <c r="AU14" i="92" s="1"/>
  <c r="AU148" i="92"/>
  <c r="AU149" i="92" s="1"/>
  <c r="AV13" i="92" s="1"/>
  <c r="AV148" i="92"/>
  <c r="AV149" i="92" s="1"/>
  <c r="AU13" i="92" s="1"/>
  <c r="AU188" i="92"/>
  <c r="AU189" i="92" s="1"/>
  <c r="AV188" i="92"/>
  <c r="AV189" i="92" s="1"/>
  <c r="AU180" i="92"/>
  <c r="AU181" i="92" s="1"/>
  <c r="AV180" i="92"/>
  <c r="AV181" i="92" s="1"/>
  <c r="AU132" i="92"/>
  <c r="AU133" i="92" s="1"/>
  <c r="AV11" i="92" s="1"/>
  <c r="AV132" i="92"/>
  <c r="AV133" i="92" s="1"/>
  <c r="AU11" i="92" s="1"/>
  <c r="AU116" i="92"/>
  <c r="AU117" i="92" s="1"/>
  <c r="AV8" i="92" s="1"/>
  <c r="AV116" i="92"/>
  <c r="AV117" i="92" s="1"/>
  <c r="AU8" i="92" s="1"/>
  <c r="EV34" i="92" l="1"/>
  <c r="EX34" i="92" s="1"/>
  <c r="EO34" i="92"/>
  <c r="EV33" i="92"/>
  <c r="EX33" i="92" s="1"/>
  <c r="EO33" i="92"/>
  <c r="AA62" i="85"/>
  <c r="P15" i="85"/>
  <c r="Y15" i="85"/>
  <c r="AA15" i="85" s="1"/>
  <c r="B20" i="94"/>
  <c r="I20" i="94" s="1"/>
  <c r="Q22" i="94"/>
  <c r="S22" i="94" s="1"/>
  <c r="P22" i="94"/>
  <c r="R22" i="94" s="1"/>
  <c r="H22" i="96"/>
  <c r="B21" i="96"/>
  <c r="D23" i="96"/>
  <c r="D23" i="94" s="1"/>
  <c r="K23" i="94" s="1"/>
  <c r="E23" i="96"/>
  <c r="E23" i="94" s="1"/>
  <c r="L23" i="94" s="1"/>
  <c r="J24" i="96"/>
  <c r="F23" i="96"/>
  <c r="F23" i="94" s="1"/>
  <c r="M23" i="94" s="1"/>
  <c r="EN41" i="92"/>
  <c r="O14" i="85"/>
  <c r="R14" i="85" s="1"/>
  <c r="EN40" i="92"/>
  <c r="M14" i="85"/>
  <c r="N14" i="85" s="1"/>
  <c r="DL32" i="92"/>
  <c r="DM32" i="92" s="1"/>
  <c r="DL31" i="92"/>
  <c r="DM31" i="92" s="1"/>
  <c r="DM33" i="92" l="1"/>
  <c r="DT33" i="92"/>
  <c r="DV33" i="92" s="1"/>
  <c r="DM34" i="92"/>
  <c r="DT34" i="92"/>
  <c r="DV34" i="92" s="1"/>
  <c r="Q14" i="85"/>
  <c r="P14" i="85"/>
  <c r="Y14" i="85"/>
  <c r="Z14" i="85"/>
  <c r="B21" i="94"/>
  <c r="I21" i="94" s="1"/>
  <c r="P23" i="94"/>
  <c r="R23" i="94" s="1"/>
  <c r="Q23" i="94"/>
  <c r="S23" i="94" s="1"/>
  <c r="H23" i="96"/>
  <c r="B22" i="96"/>
  <c r="F24" i="96"/>
  <c r="F24" i="94" s="1"/>
  <c r="M24" i="94" s="1"/>
  <c r="J25" i="96"/>
  <c r="D24" i="96"/>
  <c r="D24" i="94" s="1"/>
  <c r="K24" i="94" s="1"/>
  <c r="E24" i="96"/>
  <c r="E24" i="94" s="1"/>
  <c r="L24" i="94" s="1"/>
  <c r="EN42" i="92"/>
  <c r="DL40" i="92"/>
  <c r="M11" i="85"/>
  <c r="N11" i="85" s="1"/>
  <c r="DL41" i="92"/>
  <c r="O11" i="85"/>
  <c r="R11" i="85" s="1"/>
  <c r="AT107" i="92"/>
  <c r="AS107" i="92"/>
  <c r="AR107" i="92"/>
  <c r="AT106" i="92"/>
  <c r="AS106" i="92"/>
  <c r="AR106" i="92"/>
  <c r="AV105" i="92"/>
  <c r="AU105" i="92"/>
  <c r="AV104" i="92"/>
  <c r="AU104" i="92"/>
  <c r="AV103" i="92"/>
  <c r="AU103" i="92"/>
  <c r="AR99" i="92"/>
  <c r="AT98" i="92"/>
  <c r="AT99" i="92" s="1"/>
  <c r="AS98" i="92"/>
  <c r="AS99" i="92" s="1"/>
  <c r="AR98" i="92"/>
  <c r="AV97" i="92"/>
  <c r="AU97" i="92"/>
  <c r="AV96" i="92"/>
  <c r="AU96" i="92"/>
  <c r="AV95" i="92"/>
  <c r="AU95" i="92"/>
  <c r="AR91" i="92"/>
  <c r="AT90" i="92"/>
  <c r="AT91" i="92" s="1"/>
  <c r="AS90" i="92"/>
  <c r="AS91" i="92" s="1"/>
  <c r="AR90" i="92"/>
  <c r="AV89" i="92"/>
  <c r="AU89" i="92"/>
  <c r="AV88" i="92"/>
  <c r="AU88" i="92"/>
  <c r="AV87" i="92"/>
  <c r="AU87" i="92"/>
  <c r="AR83" i="92"/>
  <c r="AT82" i="92"/>
  <c r="AT83" i="92" s="1"/>
  <c r="AS82" i="92"/>
  <c r="AS83" i="92" s="1"/>
  <c r="AR82" i="92"/>
  <c r="AV81" i="92"/>
  <c r="AU81" i="92"/>
  <c r="AV80" i="92"/>
  <c r="AU80" i="92"/>
  <c r="AV79" i="92"/>
  <c r="AU79" i="92"/>
  <c r="AR75" i="92"/>
  <c r="AT74" i="92"/>
  <c r="AT75" i="92" s="1"/>
  <c r="AS74" i="92"/>
  <c r="AS75" i="92" s="1"/>
  <c r="AR74" i="92"/>
  <c r="AV73" i="92"/>
  <c r="AU73" i="92"/>
  <c r="AV72" i="92"/>
  <c r="AU72" i="92"/>
  <c r="AV71" i="92"/>
  <c r="AU71" i="92"/>
  <c r="AR67" i="92"/>
  <c r="AT66" i="92"/>
  <c r="AT67" i="92" s="1"/>
  <c r="AS66" i="92"/>
  <c r="AS67" i="92" s="1"/>
  <c r="AR66" i="92"/>
  <c r="AV65" i="92"/>
  <c r="AU65" i="92"/>
  <c r="AV64" i="92"/>
  <c r="AU64" i="92"/>
  <c r="AV63" i="92"/>
  <c r="AU63" i="92"/>
  <c r="AR59" i="92"/>
  <c r="AT58" i="92"/>
  <c r="AT59" i="92" s="1"/>
  <c r="AS58" i="92"/>
  <c r="AS59" i="92" s="1"/>
  <c r="AR58" i="92"/>
  <c r="AV57" i="92"/>
  <c r="AU57" i="92"/>
  <c r="AV56" i="92"/>
  <c r="AU56" i="92"/>
  <c r="AV55" i="92"/>
  <c r="AU55" i="92"/>
  <c r="AR51" i="92"/>
  <c r="AT50" i="92"/>
  <c r="AT51" i="92" s="1"/>
  <c r="AS50" i="92"/>
  <c r="AS51" i="92" s="1"/>
  <c r="AR50" i="92"/>
  <c r="AV49" i="92"/>
  <c r="AU49" i="92"/>
  <c r="AV48" i="92"/>
  <c r="AU48" i="92"/>
  <c r="AV47" i="92"/>
  <c r="AU47" i="92"/>
  <c r="AA14" i="85" l="1"/>
  <c r="P11" i="85"/>
  <c r="Q11" i="85"/>
  <c r="Z11" i="85"/>
  <c r="Y11" i="85"/>
  <c r="B22" i="94"/>
  <c r="I22" i="94" s="1"/>
  <c r="P24" i="94"/>
  <c r="R24" i="94" s="1"/>
  <c r="Q24" i="94"/>
  <c r="S24" i="94" s="1"/>
  <c r="H24" i="96"/>
  <c r="B23" i="96"/>
  <c r="E25" i="96"/>
  <c r="E25" i="94" s="1"/>
  <c r="L25" i="94" s="1"/>
  <c r="J26" i="96"/>
  <c r="D25" i="96"/>
  <c r="D25" i="94" s="1"/>
  <c r="K25" i="94" s="1"/>
  <c r="F25" i="96"/>
  <c r="F25" i="94" s="1"/>
  <c r="M25" i="94" s="1"/>
  <c r="DL42" i="92"/>
  <c r="AV50" i="92"/>
  <c r="AV51" i="92" s="1"/>
  <c r="AV82" i="92"/>
  <c r="AV83" i="92" s="1"/>
  <c r="AV58" i="92"/>
  <c r="AV59" i="92" s="1"/>
  <c r="AT32" i="92" s="1"/>
  <c r="AU32" i="92" s="1"/>
  <c r="AU50" i="92"/>
  <c r="AU51" i="92" s="1"/>
  <c r="AU82" i="92"/>
  <c r="AU83" i="92" s="1"/>
  <c r="AU58" i="92"/>
  <c r="AU59" i="92" s="1"/>
  <c r="AT31" i="92" s="1"/>
  <c r="AU90" i="92"/>
  <c r="AU91" i="92" s="1"/>
  <c r="AV90" i="92"/>
  <c r="AV91" i="92" s="1"/>
  <c r="AU66" i="92"/>
  <c r="AU67" i="92" s="1"/>
  <c r="AU98" i="92"/>
  <c r="AU99" i="92" s="1"/>
  <c r="AV66" i="92"/>
  <c r="AV67" i="92" s="1"/>
  <c r="AV98" i="92"/>
  <c r="AV99" i="92" s="1"/>
  <c r="AU74" i="92"/>
  <c r="AU75" i="92" s="1"/>
  <c r="AU106" i="92"/>
  <c r="AU107" i="92" s="1"/>
  <c r="AV74" i="92"/>
  <c r="AV75" i="92" s="1"/>
  <c r="AV106" i="92"/>
  <c r="AV107" i="92" s="1"/>
  <c r="AU34" i="92" l="1"/>
  <c r="BB34" i="92"/>
  <c r="BD34" i="92" s="1"/>
  <c r="AT40" i="92"/>
  <c r="AU31" i="92"/>
  <c r="AA11" i="85"/>
  <c r="B23" i="94"/>
  <c r="I23" i="94" s="1"/>
  <c r="P25" i="94"/>
  <c r="R25" i="94" s="1"/>
  <c r="Q25" i="94"/>
  <c r="S25" i="94" s="1"/>
  <c r="H25" i="96"/>
  <c r="B24" i="96"/>
  <c r="D26" i="96"/>
  <c r="D26" i="94" s="1"/>
  <c r="K26" i="94" s="1"/>
  <c r="F26" i="96"/>
  <c r="F26" i="94" s="1"/>
  <c r="M26" i="94" s="1"/>
  <c r="J27" i="96"/>
  <c r="E26" i="96"/>
  <c r="E26" i="94" s="1"/>
  <c r="L26" i="94" s="1"/>
  <c r="AT41" i="92"/>
  <c r="AT42" i="92" s="1"/>
  <c r="O5" i="85"/>
  <c r="R5" i="85" s="1"/>
  <c r="U3" i="85"/>
  <c r="V3" i="85" s="1"/>
  <c r="W3" i="85"/>
  <c r="X3" i="85" s="1"/>
  <c r="U4" i="85"/>
  <c r="V4" i="85" s="1"/>
  <c r="W4" i="85"/>
  <c r="X4" i="85" s="1"/>
  <c r="U5" i="85"/>
  <c r="V5" i="85" s="1"/>
  <c r="W5" i="85"/>
  <c r="X5" i="85" s="1"/>
  <c r="U6" i="85"/>
  <c r="V6" i="85" s="1"/>
  <c r="W6" i="85"/>
  <c r="X6" i="85" s="1"/>
  <c r="U7" i="85"/>
  <c r="V7" i="85" s="1"/>
  <c r="W7" i="85"/>
  <c r="X7" i="85" s="1"/>
  <c r="U8" i="85"/>
  <c r="V8" i="85" s="1"/>
  <c r="W8" i="85"/>
  <c r="X8" i="85" s="1"/>
  <c r="U9" i="85"/>
  <c r="V9" i="85" s="1"/>
  <c r="W9" i="85"/>
  <c r="X9" i="85" s="1"/>
  <c r="U10" i="85"/>
  <c r="V10" i="85" s="1"/>
  <c r="W10" i="85"/>
  <c r="X10" i="85" s="1"/>
  <c r="U11" i="85"/>
  <c r="V11" i="85" s="1"/>
  <c r="W11" i="85"/>
  <c r="X11" i="85" s="1"/>
  <c r="U12" i="85"/>
  <c r="V12" i="85" s="1"/>
  <c r="W12" i="85"/>
  <c r="X12" i="85" s="1"/>
  <c r="U13" i="85"/>
  <c r="V13" i="85" s="1"/>
  <c r="W13" i="85"/>
  <c r="X13" i="85" s="1"/>
  <c r="U14" i="85"/>
  <c r="V14" i="85" s="1"/>
  <c r="W14" i="85"/>
  <c r="X14" i="85" s="1"/>
  <c r="U15" i="85"/>
  <c r="V15" i="85" s="1"/>
  <c r="W15" i="85"/>
  <c r="X15" i="85" s="1"/>
  <c r="U16" i="85"/>
  <c r="V16" i="85" s="1"/>
  <c r="W16" i="85"/>
  <c r="X16" i="85" s="1"/>
  <c r="U17" i="85"/>
  <c r="V17" i="85" s="1"/>
  <c r="W17" i="85"/>
  <c r="X17" i="85" s="1"/>
  <c r="U18" i="85"/>
  <c r="V18" i="85" s="1"/>
  <c r="W18" i="85"/>
  <c r="X18" i="85" s="1"/>
  <c r="U19" i="85"/>
  <c r="V19" i="85" s="1"/>
  <c r="W19" i="85"/>
  <c r="X19" i="85" s="1"/>
  <c r="U20" i="85"/>
  <c r="V20" i="85" s="1"/>
  <c r="W20" i="85"/>
  <c r="X20" i="85" s="1"/>
  <c r="U21" i="85"/>
  <c r="V21" i="85" s="1"/>
  <c r="W21" i="85"/>
  <c r="X21" i="85" s="1"/>
  <c r="U22" i="85"/>
  <c r="V22" i="85" s="1"/>
  <c r="W22" i="85"/>
  <c r="X22" i="85" s="1"/>
  <c r="U23" i="85"/>
  <c r="V23" i="85" s="1"/>
  <c r="W23" i="85"/>
  <c r="X23" i="85" s="1"/>
  <c r="U24" i="85"/>
  <c r="V24" i="85" s="1"/>
  <c r="W24" i="85"/>
  <c r="X24" i="85" s="1"/>
  <c r="U25" i="85"/>
  <c r="V25" i="85" s="1"/>
  <c r="W25" i="85"/>
  <c r="X25" i="85" s="1"/>
  <c r="U26" i="85"/>
  <c r="V26" i="85" s="1"/>
  <c r="W26" i="85"/>
  <c r="X26" i="85" s="1"/>
  <c r="U28" i="85"/>
  <c r="V28" i="85" s="1"/>
  <c r="W28" i="85"/>
  <c r="X28" i="85" s="1"/>
  <c r="U29" i="85"/>
  <c r="V29" i="85" s="1"/>
  <c r="W29" i="85"/>
  <c r="X29" i="85" s="1"/>
  <c r="U30" i="85"/>
  <c r="V30" i="85" s="1"/>
  <c r="W30" i="85"/>
  <c r="X30" i="85" s="1"/>
  <c r="U31" i="85"/>
  <c r="V31" i="85" s="1"/>
  <c r="W31" i="85"/>
  <c r="X31" i="85" s="1"/>
  <c r="U32" i="85"/>
  <c r="V32" i="85" s="1"/>
  <c r="W32" i="85"/>
  <c r="X32" i="85" s="1"/>
  <c r="U33" i="85"/>
  <c r="V33" i="85" s="1"/>
  <c r="W33" i="85"/>
  <c r="X33" i="85" s="1"/>
  <c r="U34" i="85"/>
  <c r="V34" i="85" s="1"/>
  <c r="W34" i="85"/>
  <c r="X34" i="85" s="1"/>
  <c r="U35" i="85"/>
  <c r="V35" i="85" s="1"/>
  <c r="W35" i="85"/>
  <c r="X35" i="85" s="1"/>
  <c r="U36" i="85"/>
  <c r="V36" i="85" s="1"/>
  <c r="W36" i="85"/>
  <c r="X36" i="85" s="1"/>
  <c r="U37" i="85"/>
  <c r="V37" i="85" s="1"/>
  <c r="W37" i="85"/>
  <c r="X37" i="85" s="1"/>
  <c r="U38" i="85"/>
  <c r="V38" i="85" s="1"/>
  <c r="W38" i="85"/>
  <c r="X38" i="85" s="1"/>
  <c r="U39" i="85"/>
  <c r="V39" i="85" s="1"/>
  <c r="W39" i="85"/>
  <c r="X39" i="85" s="1"/>
  <c r="U40" i="85"/>
  <c r="V40" i="85" s="1"/>
  <c r="W40" i="85"/>
  <c r="X40" i="85" s="1"/>
  <c r="U41" i="85"/>
  <c r="V41" i="85" s="1"/>
  <c r="W41" i="85"/>
  <c r="X41" i="85" s="1"/>
  <c r="U42" i="85"/>
  <c r="V42" i="85" s="1"/>
  <c r="W42" i="85"/>
  <c r="X42" i="85" s="1"/>
  <c r="U43" i="85"/>
  <c r="V43" i="85" s="1"/>
  <c r="W43" i="85"/>
  <c r="X43" i="85" s="1"/>
  <c r="U44" i="85"/>
  <c r="V44" i="85" s="1"/>
  <c r="W44" i="85"/>
  <c r="X44" i="85" s="1"/>
  <c r="U45" i="85"/>
  <c r="V45" i="85" s="1"/>
  <c r="W45" i="85"/>
  <c r="X45" i="85" s="1"/>
  <c r="U46" i="85"/>
  <c r="V46" i="85" s="1"/>
  <c r="W46" i="85"/>
  <c r="X46" i="85" s="1"/>
  <c r="U47" i="85"/>
  <c r="V47" i="85" s="1"/>
  <c r="W47" i="85"/>
  <c r="X47" i="85" s="1"/>
  <c r="U48" i="85"/>
  <c r="V48" i="85" s="1"/>
  <c r="W48" i="85"/>
  <c r="X48" i="85" s="1"/>
  <c r="U49" i="85"/>
  <c r="V49" i="85" s="1"/>
  <c r="W49" i="85"/>
  <c r="X49" i="85" s="1"/>
  <c r="U50" i="85"/>
  <c r="V50" i="85" s="1"/>
  <c r="W50" i="85"/>
  <c r="X50" i="85" s="1"/>
  <c r="U51" i="85"/>
  <c r="V51" i="85" s="1"/>
  <c r="W51" i="85"/>
  <c r="X51" i="85" s="1"/>
  <c r="U52" i="85"/>
  <c r="V52" i="85" s="1"/>
  <c r="W52" i="85"/>
  <c r="X52" i="85" s="1"/>
  <c r="U53" i="85"/>
  <c r="V53" i="85" s="1"/>
  <c r="W53" i="85"/>
  <c r="X53" i="85" s="1"/>
  <c r="U54" i="85"/>
  <c r="V54" i="85" s="1"/>
  <c r="W54" i="85"/>
  <c r="X54" i="85" s="1"/>
  <c r="U55" i="85"/>
  <c r="V55" i="85" s="1"/>
  <c r="W55" i="85"/>
  <c r="X55" i="85" s="1"/>
  <c r="U56" i="85"/>
  <c r="V56" i="85" s="1"/>
  <c r="W56" i="85"/>
  <c r="X56" i="85" s="1"/>
  <c r="U57" i="85"/>
  <c r="V57" i="85" s="1"/>
  <c r="W57" i="85"/>
  <c r="X57" i="85" s="1"/>
  <c r="U58" i="85"/>
  <c r="V58" i="85" s="1"/>
  <c r="W58" i="85"/>
  <c r="X58" i="85" s="1"/>
  <c r="U59" i="85"/>
  <c r="V59" i="85" s="1"/>
  <c r="W59" i="85"/>
  <c r="X59" i="85" s="1"/>
  <c r="U60" i="85"/>
  <c r="V60" i="85" s="1"/>
  <c r="W60" i="85"/>
  <c r="X60" i="85" s="1"/>
  <c r="U61" i="85"/>
  <c r="V61" i="85" s="1"/>
  <c r="W61" i="85"/>
  <c r="X61" i="85" s="1"/>
  <c r="U62" i="85"/>
  <c r="V62" i="85" s="1"/>
  <c r="W62" i="85"/>
  <c r="X62" i="85" s="1"/>
  <c r="U63" i="85"/>
  <c r="V63" i="85" s="1"/>
  <c r="W63" i="85"/>
  <c r="X63" i="85" s="1"/>
  <c r="U64" i="85"/>
  <c r="V64" i="85" s="1"/>
  <c r="W64" i="85"/>
  <c r="X64" i="85" s="1"/>
  <c r="U65" i="85"/>
  <c r="V65" i="85" s="1"/>
  <c r="W65" i="85"/>
  <c r="X65" i="85" s="1"/>
  <c r="U66" i="85"/>
  <c r="V66" i="85" s="1"/>
  <c r="W66" i="85"/>
  <c r="X66" i="85" s="1"/>
  <c r="U67" i="85"/>
  <c r="V67" i="85" s="1"/>
  <c r="W67" i="85"/>
  <c r="X67" i="85" s="1"/>
  <c r="U68" i="85"/>
  <c r="V68" i="85" s="1"/>
  <c r="W68" i="85"/>
  <c r="X68" i="85" s="1"/>
  <c r="U69" i="85"/>
  <c r="V69" i="85" s="1"/>
  <c r="W69" i="85"/>
  <c r="X69" i="85" s="1"/>
  <c r="U27" i="85"/>
  <c r="V27" i="85" s="1"/>
  <c r="W27" i="85"/>
  <c r="X27" i="85" s="1"/>
  <c r="U70" i="85"/>
  <c r="V70" i="85" s="1"/>
  <c r="W70" i="85"/>
  <c r="X70" i="85" s="1"/>
  <c r="U71" i="85"/>
  <c r="V71" i="85" s="1"/>
  <c r="W71" i="85"/>
  <c r="X71" i="85" s="1"/>
  <c r="U72" i="85"/>
  <c r="V72" i="85" s="1"/>
  <c r="W72" i="85"/>
  <c r="X72" i="85" s="1"/>
  <c r="U73" i="85"/>
  <c r="V73" i="85" s="1"/>
  <c r="W73" i="85"/>
  <c r="X73" i="85" s="1"/>
  <c r="U74" i="85"/>
  <c r="V74" i="85" s="1"/>
  <c r="W74" i="85"/>
  <c r="X74" i="85" s="1"/>
  <c r="U75" i="85"/>
  <c r="V75" i="85" s="1"/>
  <c r="W75" i="85"/>
  <c r="X75" i="85" s="1"/>
  <c r="W2" i="85"/>
  <c r="X2" i="85" s="1"/>
  <c r="U2" i="85"/>
  <c r="V2" i="85" s="1"/>
  <c r="BB33" i="92" l="1"/>
  <c r="BD33" i="92" s="1"/>
  <c r="AU33" i="92"/>
  <c r="Z13" i="85"/>
  <c r="Q5" i="85"/>
  <c r="Z5" i="85"/>
  <c r="AA5" i="85" s="1"/>
  <c r="Z63" i="85"/>
  <c r="Z64" i="85"/>
  <c r="Z67" i="85"/>
  <c r="Z51" i="85"/>
  <c r="Z45" i="85"/>
  <c r="Z29" i="85"/>
  <c r="Y67" i="85"/>
  <c r="Y63" i="85"/>
  <c r="Y51" i="85"/>
  <c r="Y45" i="85"/>
  <c r="Y29" i="85"/>
  <c r="Z68" i="85"/>
  <c r="Z71" i="85"/>
  <c r="Z40" i="85"/>
  <c r="Y71" i="85"/>
  <c r="Y68" i="85"/>
  <c r="Y64" i="85"/>
  <c r="Y40" i="85"/>
  <c r="AA40" i="85" s="1"/>
  <c r="Z26" i="85"/>
  <c r="Y26" i="85"/>
  <c r="B24" i="94"/>
  <c r="I24" i="94" s="1"/>
  <c r="P26" i="94"/>
  <c r="R26" i="94" s="1"/>
  <c r="Q26" i="94"/>
  <c r="S26" i="94" s="1"/>
  <c r="H26" i="96"/>
  <c r="B25" i="96"/>
  <c r="E27" i="96"/>
  <c r="E27" i="94" s="1"/>
  <c r="L27" i="94" s="1"/>
  <c r="F27" i="96"/>
  <c r="F27" i="94" s="1"/>
  <c r="M27" i="94" s="1"/>
  <c r="J28" i="96"/>
  <c r="D27" i="96"/>
  <c r="D27" i="94" s="1"/>
  <c r="K27" i="94" s="1"/>
  <c r="Y13" i="85"/>
  <c r="AA68" i="85" l="1"/>
  <c r="AA67" i="85"/>
  <c r="AA13" i="85"/>
  <c r="AA64" i="85"/>
  <c r="AA26" i="85"/>
  <c r="AA45" i="85"/>
  <c r="AA63" i="85"/>
  <c r="AA51" i="85"/>
  <c r="AA71" i="85"/>
  <c r="AA29" i="85"/>
  <c r="B25" i="94"/>
  <c r="I25" i="94" s="1"/>
  <c r="P27" i="94"/>
  <c r="R27" i="94" s="1"/>
  <c r="Q27" i="94"/>
  <c r="S27" i="94" s="1"/>
  <c r="H27" i="96"/>
  <c r="B26" i="96"/>
  <c r="J29" i="96"/>
  <c r="D28" i="96"/>
  <c r="D28" i="94" s="1"/>
  <c r="K28" i="94" s="1"/>
  <c r="F28" i="96"/>
  <c r="F28" i="94" s="1"/>
  <c r="M28" i="94" s="1"/>
  <c r="E28" i="96"/>
  <c r="E28" i="94" s="1"/>
  <c r="L28" i="94" s="1"/>
  <c r="B26" i="94" l="1"/>
  <c r="I26" i="94" s="1"/>
  <c r="P28" i="94"/>
  <c r="R28" i="94" s="1"/>
  <c r="Q28" i="94"/>
  <c r="S28" i="94" s="1"/>
  <c r="H28" i="96"/>
  <c r="B27" i="96"/>
  <c r="E29" i="96"/>
  <c r="E29" i="94" s="1"/>
  <c r="L29" i="94" s="1"/>
  <c r="F29" i="96"/>
  <c r="F29" i="94" s="1"/>
  <c r="M29" i="94" s="1"/>
  <c r="J30" i="96"/>
  <c r="D29" i="96"/>
  <c r="D29" i="94" s="1"/>
  <c r="K29" i="94" s="1"/>
  <c r="B27" i="94" l="1"/>
  <c r="I27" i="94" s="1"/>
  <c r="P29" i="94"/>
  <c r="R29" i="94" s="1"/>
  <c r="Q29" i="94"/>
  <c r="S29" i="94" s="1"/>
  <c r="H29" i="96"/>
  <c r="B28" i="96"/>
  <c r="J31" i="96"/>
  <c r="D30" i="96"/>
  <c r="D30" i="94" s="1"/>
  <c r="K30" i="94" s="1"/>
  <c r="E30" i="96"/>
  <c r="E30" i="94" s="1"/>
  <c r="L30" i="94" s="1"/>
  <c r="F30" i="96"/>
  <c r="F30" i="94" s="1"/>
  <c r="M30" i="94" s="1"/>
  <c r="B28" i="94" l="1"/>
  <c r="I28" i="94" s="1"/>
  <c r="P30" i="94"/>
  <c r="R30" i="94" s="1"/>
  <c r="Q30" i="94"/>
  <c r="S30" i="94" s="1"/>
  <c r="H30" i="96"/>
  <c r="B29" i="96"/>
  <c r="D31" i="96"/>
  <c r="D31" i="94" s="1"/>
  <c r="K31" i="94" s="1"/>
  <c r="E31" i="96"/>
  <c r="E31" i="94" s="1"/>
  <c r="L31" i="94" s="1"/>
  <c r="F31" i="96"/>
  <c r="F31" i="94" s="1"/>
  <c r="M31" i="94" s="1"/>
  <c r="J32" i="96"/>
  <c r="B29" i="94" l="1"/>
  <c r="I29" i="94" s="1"/>
  <c r="P31" i="94"/>
  <c r="R31" i="94" s="1"/>
  <c r="Q31" i="94"/>
  <c r="S31" i="94" s="1"/>
  <c r="H31" i="96"/>
  <c r="B30" i="96"/>
  <c r="F32" i="96"/>
  <c r="F32" i="94" s="1"/>
  <c r="M32" i="94" s="1"/>
  <c r="J33" i="96"/>
  <c r="D32" i="96"/>
  <c r="D32" i="94" s="1"/>
  <c r="K32" i="94" s="1"/>
  <c r="E32" i="96"/>
  <c r="E32" i="94" s="1"/>
  <c r="L32" i="94" s="1"/>
  <c r="B30" i="94" l="1"/>
  <c r="I30" i="94" s="1"/>
  <c r="P32" i="94"/>
  <c r="R32" i="94" s="1"/>
  <c r="Q32" i="94"/>
  <c r="S32" i="94" s="1"/>
  <c r="H32" i="96"/>
  <c r="B31" i="96"/>
  <c r="E33" i="96"/>
  <c r="E33" i="94" s="1"/>
  <c r="L33" i="94" s="1"/>
  <c r="J34" i="96"/>
  <c r="D33" i="96"/>
  <c r="D33" i="94" s="1"/>
  <c r="K33" i="94" s="1"/>
  <c r="F33" i="96"/>
  <c r="F33" i="94" s="1"/>
  <c r="M33" i="94" s="1"/>
  <c r="B31" i="94" l="1"/>
  <c r="I31" i="94" s="1"/>
  <c r="P33" i="94"/>
  <c r="R33" i="94" s="1"/>
  <c r="Q33" i="94"/>
  <c r="S33" i="94" s="1"/>
  <c r="H33" i="96"/>
  <c r="B32" i="96"/>
  <c r="D34" i="96"/>
  <c r="D34" i="94" s="1"/>
  <c r="K34" i="94" s="1"/>
  <c r="F34" i="96"/>
  <c r="F34" i="94" s="1"/>
  <c r="M34" i="94" s="1"/>
  <c r="J35" i="96"/>
  <c r="E34" i="96"/>
  <c r="E34" i="94" s="1"/>
  <c r="L34" i="94" s="1"/>
  <c r="B32" i="94" l="1"/>
  <c r="I32" i="94" s="1"/>
  <c r="P34" i="94"/>
  <c r="R34" i="94" s="1"/>
  <c r="Q34" i="94"/>
  <c r="S34" i="94" s="1"/>
  <c r="H34" i="96"/>
  <c r="B33" i="96"/>
  <c r="E35" i="96"/>
  <c r="E35" i="94" s="1"/>
  <c r="L35" i="94" s="1"/>
  <c r="F35" i="96"/>
  <c r="F35" i="94" s="1"/>
  <c r="M35" i="94" s="1"/>
  <c r="D35" i="96"/>
  <c r="D35" i="94" s="1"/>
  <c r="K35" i="94" s="1"/>
  <c r="J36" i="96"/>
  <c r="B33" i="94" l="1"/>
  <c r="I33" i="94" s="1"/>
  <c r="P35" i="94"/>
  <c r="R35" i="94" s="1"/>
  <c r="Q35" i="94"/>
  <c r="S35" i="94" s="1"/>
  <c r="H35" i="96"/>
  <c r="B34" i="96"/>
  <c r="J37" i="96"/>
  <c r="D36" i="96"/>
  <c r="D36" i="94" s="1"/>
  <c r="K36" i="94" s="1"/>
  <c r="F36" i="96"/>
  <c r="F36" i="94" s="1"/>
  <c r="M36" i="94" s="1"/>
  <c r="E36" i="96"/>
  <c r="E36" i="94" s="1"/>
  <c r="L36" i="94" s="1"/>
  <c r="B34" i="94" l="1"/>
  <c r="I34" i="94" s="1"/>
  <c r="P36" i="94"/>
  <c r="R36" i="94" s="1"/>
  <c r="Q36" i="94"/>
  <c r="S36" i="94" s="1"/>
  <c r="H36" i="96"/>
  <c r="B35" i="96"/>
  <c r="E37" i="96"/>
  <c r="E37" i="94" s="1"/>
  <c r="L37" i="94" s="1"/>
  <c r="F37" i="96"/>
  <c r="F37" i="94" s="1"/>
  <c r="M37" i="94" s="1"/>
  <c r="D37" i="96"/>
  <c r="D37" i="94" s="1"/>
  <c r="K37" i="94" s="1"/>
  <c r="J38" i="96"/>
  <c r="B35" i="94" l="1"/>
  <c r="I35" i="94" s="1"/>
  <c r="P37" i="94"/>
  <c r="R37" i="94" s="1"/>
  <c r="Q37" i="94"/>
  <c r="S37" i="94" s="1"/>
  <c r="H37" i="96"/>
  <c r="B36" i="96"/>
  <c r="J39" i="96"/>
  <c r="D38" i="96"/>
  <c r="D38" i="94" s="1"/>
  <c r="K38" i="94" s="1"/>
  <c r="E38" i="96"/>
  <c r="E38" i="94" s="1"/>
  <c r="L38" i="94" s="1"/>
  <c r="F38" i="96"/>
  <c r="F38" i="94" s="1"/>
  <c r="M38" i="94" s="1"/>
  <c r="Y17" i="85"/>
  <c r="AA17" i="85" s="1"/>
  <c r="Z16" i="85"/>
  <c r="AA16" i="85" s="1"/>
  <c r="B36" i="94" l="1"/>
  <c r="I36" i="94" s="1"/>
  <c r="Q38" i="94"/>
  <c r="S38" i="94" s="1"/>
  <c r="P38" i="94"/>
  <c r="R38" i="94" s="1"/>
  <c r="H38" i="96"/>
  <c r="B37" i="96"/>
  <c r="D39" i="96"/>
  <c r="D39" i="94" s="1"/>
  <c r="K39" i="94" s="1"/>
  <c r="E39" i="96"/>
  <c r="E39" i="94" s="1"/>
  <c r="L39" i="94" s="1"/>
  <c r="F39" i="96"/>
  <c r="F39" i="94" s="1"/>
  <c r="M39" i="94" s="1"/>
  <c r="J40" i="96"/>
  <c r="B37" i="94" l="1"/>
  <c r="I37" i="94" s="1"/>
  <c r="P39" i="94"/>
  <c r="R39" i="94" s="1"/>
  <c r="Q39" i="94"/>
  <c r="S39" i="94" s="1"/>
  <c r="H39" i="96"/>
  <c r="B38" i="96"/>
  <c r="F40" i="96"/>
  <c r="F40" i="94" s="1"/>
  <c r="M40" i="94" s="1"/>
  <c r="J41" i="96"/>
  <c r="D40" i="96"/>
  <c r="D40" i="94" s="1"/>
  <c r="K40" i="94" s="1"/>
  <c r="E40" i="96"/>
  <c r="E40" i="94" s="1"/>
  <c r="L40" i="94" s="1"/>
  <c r="B38" i="94" l="1"/>
  <c r="I38" i="94" s="1"/>
  <c r="P40" i="94"/>
  <c r="R40" i="94" s="1"/>
  <c r="Q40" i="94"/>
  <c r="S40" i="94" s="1"/>
  <c r="H40" i="96"/>
  <c r="B39" i="96"/>
  <c r="E41" i="96"/>
  <c r="E41" i="94" s="1"/>
  <c r="L41" i="94" s="1"/>
  <c r="J42" i="96"/>
  <c r="D41" i="96"/>
  <c r="D41" i="94" s="1"/>
  <c r="K41" i="94" s="1"/>
  <c r="F41" i="96"/>
  <c r="F41" i="94" s="1"/>
  <c r="M41" i="94" s="1"/>
  <c r="B39" i="94" l="1"/>
  <c r="I39" i="94" s="1"/>
  <c r="P41" i="94"/>
  <c r="R41" i="94" s="1"/>
  <c r="Q41" i="94"/>
  <c r="S41" i="94" s="1"/>
  <c r="H41" i="96"/>
  <c r="B40" i="96"/>
  <c r="D42" i="96"/>
  <c r="D42" i="94" s="1"/>
  <c r="K42" i="94" s="1"/>
  <c r="F42" i="96"/>
  <c r="F42" i="94" s="1"/>
  <c r="M42" i="94" s="1"/>
  <c r="J43" i="96"/>
  <c r="E42" i="96"/>
  <c r="E42" i="94" s="1"/>
  <c r="L42" i="94" s="1"/>
  <c r="B40" i="94" l="1"/>
  <c r="I40" i="94" s="1"/>
  <c r="Q42" i="94"/>
  <c r="S42" i="94" s="1"/>
  <c r="P42" i="94"/>
  <c r="R42" i="94" s="1"/>
  <c r="H42" i="96"/>
  <c r="B41" i="96"/>
  <c r="E43" i="96"/>
  <c r="E43" i="94" s="1"/>
  <c r="L43" i="94" s="1"/>
  <c r="D43" i="96"/>
  <c r="D43" i="94" s="1"/>
  <c r="K43" i="94" s="1"/>
  <c r="F43" i="96"/>
  <c r="F43" i="94" s="1"/>
  <c r="M43" i="94" s="1"/>
  <c r="J44" i="96"/>
  <c r="B41" i="94" l="1"/>
  <c r="I41" i="94" s="1"/>
  <c r="P43" i="94"/>
  <c r="R43" i="94" s="1"/>
  <c r="Q43" i="94"/>
  <c r="S43" i="94" s="1"/>
  <c r="H43" i="96"/>
  <c r="B42" i="96"/>
  <c r="J45" i="96"/>
  <c r="D44" i="96"/>
  <c r="D44" i="94" s="1"/>
  <c r="K44" i="94" s="1"/>
  <c r="F44" i="96"/>
  <c r="F44" i="94" s="1"/>
  <c r="M44" i="94" s="1"/>
  <c r="E44" i="96"/>
  <c r="E44" i="94" s="1"/>
  <c r="L44" i="94" s="1"/>
  <c r="B42" i="94" l="1"/>
  <c r="I42" i="94" s="1"/>
  <c r="P44" i="94"/>
  <c r="R44" i="94" s="1"/>
  <c r="Q44" i="94"/>
  <c r="S44" i="94" s="1"/>
  <c r="H44" i="96"/>
  <c r="B43" i="96"/>
  <c r="E45" i="96"/>
  <c r="E45" i="94" s="1"/>
  <c r="L45" i="94" s="1"/>
  <c r="F45" i="96"/>
  <c r="F45" i="94" s="1"/>
  <c r="M45" i="94" s="1"/>
  <c r="J46" i="96"/>
  <c r="D45" i="96"/>
  <c r="D45" i="94" s="1"/>
  <c r="K45" i="94" s="1"/>
  <c r="B43" i="94" l="1"/>
  <c r="I43" i="94" s="1"/>
  <c r="P45" i="94"/>
  <c r="R45" i="94" s="1"/>
  <c r="Q45" i="94"/>
  <c r="S45" i="94" s="1"/>
  <c r="H45" i="96"/>
  <c r="B44" i="96"/>
  <c r="J47" i="96"/>
  <c r="D46" i="96"/>
  <c r="D46" i="94" s="1"/>
  <c r="K46" i="94" s="1"/>
  <c r="E46" i="96"/>
  <c r="E46" i="94" s="1"/>
  <c r="L46" i="94" s="1"/>
  <c r="F46" i="96"/>
  <c r="F46" i="94" s="1"/>
  <c r="M46" i="94" s="1"/>
  <c r="B44" i="94" l="1"/>
  <c r="I44" i="94" s="1"/>
  <c r="P46" i="94"/>
  <c r="R46" i="94" s="1"/>
  <c r="Q46" i="94"/>
  <c r="S46" i="94" s="1"/>
  <c r="H46" i="96"/>
  <c r="B45" i="96"/>
  <c r="D47" i="96"/>
  <c r="D47" i="94" s="1"/>
  <c r="K47" i="94" s="1"/>
  <c r="E47" i="96"/>
  <c r="E47" i="94" s="1"/>
  <c r="L47" i="94" s="1"/>
  <c r="J48" i="96"/>
  <c r="F47" i="96"/>
  <c r="F47" i="94" s="1"/>
  <c r="M47" i="94" s="1"/>
  <c r="B45" i="94" l="1"/>
  <c r="I45" i="94" s="1"/>
  <c r="P47" i="94"/>
  <c r="R47" i="94" s="1"/>
  <c r="Q47" i="94"/>
  <c r="S47" i="94" s="1"/>
  <c r="H47" i="96"/>
  <c r="B46" i="96"/>
  <c r="F48" i="96"/>
  <c r="F48" i="94" s="1"/>
  <c r="M48" i="94" s="1"/>
  <c r="J49" i="96"/>
  <c r="D48" i="96"/>
  <c r="D48" i="94" s="1"/>
  <c r="K48" i="94" s="1"/>
  <c r="E48" i="96"/>
  <c r="E48" i="94" s="1"/>
  <c r="L48" i="94" s="1"/>
  <c r="B46" i="94" l="1"/>
  <c r="I46" i="94" s="1"/>
  <c r="P48" i="94"/>
  <c r="R48" i="94" s="1"/>
  <c r="Q48" i="94"/>
  <c r="S48" i="94" s="1"/>
  <c r="H48" i="96"/>
  <c r="B47" i="96"/>
  <c r="E49" i="96"/>
  <c r="E49" i="94" s="1"/>
  <c r="L49" i="94" s="1"/>
  <c r="J50" i="96"/>
  <c r="D49" i="96"/>
  <c r="D49" i="94" s="1"/>
  <c r="K49" i="94" s="1"/>
  <c r="F49" i="96"/>
  <c r="F49" i="94" s="1"/>
  <c r="M49" i="94" s="1"/>
  <c r="B47" i="94" l="1"/>
  <c r="I47" i="94" s="1"/>
  <c r="P49" i="94"/>
  <c r="R49" i="94" s="1"/>
  <c r="Q49" i="94"/>
  <c r="S49" i="94" s="1"/>
  <c r="H49" i="96"/>
  <c r="B48" i="96"/>
  <c r="D50" i="96"/>
  <c r="D50" i="94" s="1"/>
  <c r="K50" i="94" s="1"/>
  <c r="F50" i="96"/>
  <c r="F50" i="94" s="1"/>
  <c r="M50" i="94" s="1"/>
  <c r="J51" i="96"/>
  <c r="E50" i="96"/>
  <c r="E50" i="94" s="1"/>
  <c r="L50" i="94" s="1"/>
  <c r="B48" i="94" l="1"/>
  <c r="I48" i="94" s="1"/>
  <c r="P50" i="94"/>
  <c r="R50" i="94" s="1"/>
  <c r="Q50" i="94"/>
  <c r="S50" i="94" s="1"/>
  <c r="H50" i="96"/>
  <c r="B49" i="96"/>
  <c r="E51" i="96"/>
  <c r="E51" i="94" s="1"/>
  <c r="L51" i="94" s="1"/>
  <c r="D51" i="96"/>
  <c r="D51" i="94" s="1"/>
  <c r="K51" i="94" s="1"/>
  <c r="F51" i="96"/>
  <c r="F51" i="94" s="1"/>
  <c r="M51" i="94" s="1"/>
  <c r="J52" i="96"/>
  <c r="B49" i="94" l="1"/>
  <c r="I49" i="94" s="1"/>
  <c r="P51" i="94"/>
  <c r="R51" i="94" s="1"/>
  <c r="Q51" i="94"/>
  <c r="S51" i="94" s="1"/>
  <c r="H51" i="96"/>
  <c r="B50" i="96"/>
  <c r="J53" i="96"/>
  <c r="D52" i="96"/>
  <c r="D52" i="94" s="1"/>
  <c r="K52" i="94" s="1"/>
  <c r="F52" i="96"/>
  <c r="F52" i="94" s="1"/>
  <c r="M52" i="94" s="1"/>
  <c r="E52" i="96"/>
  <c r="E52" i="94" s="1"/>
  <c r="L52" i="94" s="1"/>
  <c r="B50" i="94" l="1"/>
  <c r="I50" i="94" s="1"/>
  <c r="P52" i="94"/>
  <c r="R52" i="94" s="1"/>
  <c r="Q52" i="94"/>
  <c r="S52" i="94" s="1"/>
  <c r="H52" i="96"/>
  <c r="B51" i="96"/>
  <c r="E53" i="96"/>
  <c r="E53" i="94" s="1"/>
  <c r="L53" i="94" s="1"/>
  <c r="F53" i="96"/>
  <c r="F53" i="94" s="1"/>
  <c r="M53" i="94" s="1"/>
  <c r="J54" i="96"/>
  <c r="D53" i="96"/>
  <c r="D53" i="94" s="1"/>
  <c r="K53" i="94" s="1"/>
  <c r="B51" i="94" l="1"/>
  <c r="I51" i="94" s="1"/>
  <c r="P53" i="94"/>
  <c r="R53" i="94" s="1"/>
  <c r="Q53" i="94"/>
  <c r="S53" i="94" s="1"/>
  <c r="H53" i="96"/>
  <c r="B52" i="96"/>
  <c r="J55" i="96"/>
  <c r="D54" i="96"/>
  <c r="D54" i="94" s="1"/>
  <c r="K54" i="94" s="1"/>
  <c r="E54" i="96"/>
  <c r="E54" i="94" s="1"/>
  <c r="L54" i="94" s="1"/>
  <c r="F54" i="96"/>
  <c r="F54" i="94" s="1"/>
  <c r="M54" i="94" s="1"/>
  <c r="B52" i="94" l="1"/>
  <c r="I52" i="94" s="1"/>
  <c r="P54" i="94"/>
  <c r="R54" i="94" s="1"/>
  <c r="Q54" i="94"/>
  <c r="S54" i="94" s="1"/>
  <c r="H54" i="96"/>
  <c r="B53" i="96"/>
  <c r="D55" i="96"/>
  <c r="D55" i="94" s="1"/>
  <c r="K55" i="94" s="1"/>
  <c r="E55" i="96"/>
  <c r="E55" i="94" s="1"/>
  <c r="L55" i="94" s="1"/>
  <c r="J56" i="96"/>
  <c r="F55" i="96"/>
  <c r="F55" i="94" s="1"/>
  <c r="M55" i="94" s="1"/>
  <c r="B53" i="94" l="1"/>
  <c r="I53" i="94" s="1"/>
  <c r="P55" i="94"/>
  <c r="R55" i="94" s="1"/>
  <c r="Q55" i="94"/>
  <c r="S55" i="94" s="1"/>
  <c r="H55" i="96"/>
  <c r="B54" i="96"/>
  <c r="F56" i="96"/>
  <c r="F56" i="94" s="1"/>
  <c r="M56" i="94" s="1"/>
  <c r="J57" i="96"/>
  <c r="D56" i="96"/>
  <c r="D56" i="94" s="1"/>
  <c r="K56" i="94" s="1"/>
  <c r="E56" i="96"/>
  <c r="E56" i="94" s="1"/>
  <c r="L56" i="94" s="1"/>
  <c r="B54" i="94" l="1"/>
  <c r="I54" i="94" s="1"/>
  <c r="P56" i="94"/>
  <c r="R56" i="94" s="1"/>
  <c r="Q56" i="94"/>
  <c r="S56" i="94" s="1"/>
  <c r="H56" i="96"/>
  <c r="B55" i="96"/>
  <c r="E57" i="96"/>
  <c r="E57" i="94" s="1"/>
  <c r="L57" i="94" s="1"/>
  <c r="J58" i="96"/>
  <c r="D57" i="96"/>
  <c r="D57" i="94" s="1"/>
  <c r="K57" i="94" s="1"/>
  <c r="F57" i="96"/>
  <c r="F57" i="94" s="1"/>
  <c r="M57" i="94" s="1"/>
  <c r="B55" i="94" l="1"/>
  <c r="I55" i="94" s="1"/>
  <c r="P57" i="94"/>
  <c r="R57" i="94" s="1"/>
  <c r="Q57" i="94"/>
  <c r="S57" i="94" s="1"/>
  <c r="H57" i="96"/>
  <c r="B56" i="96"/>
  <c r="D58" i="96"/>
  <c r="D58" i="94" s="1"/>
  <c r="K58" i="94" s="1"/>
  <c r="F58" i="96"/>
  <c r="F58" i="94" s="1"/>
  <c r="M58" i="94" s="1"/>
  <c r="J59" i="96"/>
  <c r="E58" i="96"/>
  <c r="E58" i="94" s="1"/>
  <c r="L58" i="94" s="1"/>
  <c r="B56" i="94" l="1"/>
  <c r="I56" i="94" s="1"/>
  <c r="P58" i="94"/>
  <c r="R58" i="94" s="1"/>
  <c r="Q58" i="94"/>
  <c r="S58" i="94" s="1"/>
  <c r="H58" i="96"/>
  <c r="B57" i="96"/>
  <c r="E59" i="96"/>
  <c r="E59" i="94" s="1"/>
  <c r="L59" i="94" s="1"/>
  <c r="J60" i="96"/>
  <c r="D59" i="96"/>
  <c r="D59" i="94" s="1"/>
  <c r="K59" i="94" s="1"/>
  <c r="F59" i="96"/>
  <c r="F59" i="94" s="1"/>
  <c r="M59" i="94" s="1"/>
  <c r="B57" i="94" l="1"/>
  <c r="I57" i="94" s="1"/>
  <c r="Q59" i="94"/>
  <c r="S59" i="94" s="1"/>
  <c r="P59" i="94"/>
  <c r="R59" i="94" s="1"/>
  <c r="H59" i="96"/>
  <c r="B58" i="96"/>
  <c r="J61" i="96"/>
  <c r="D60" i="96"/>
  <c r="D60" i="94" s="1"/>
  <c r="K60" i="94" s="1"/>
  <c r="F60" i="96"/>
  <c r="F60" i="94" s="1"/>
  <c r="M60" i="94" s="1"/>
  <c r="E60" i="96"/>
  <c r="E60" i="94" s="1"/>
  <c r="L60" i="94" s="1"/>
  <c r="B58" i="94" l="1"/>
  <c r="I58" i="94" s="1"/>
  <c r="P60" i="94"/>
  <c r="R60" i="94" s="1"/>
  <c r="Q60" i="94"/>
  <c r="S60" i="94" s="1"/>
  <c r="H60" i="96"/>
  <c r="B59" i="96"/>
  <c r="E61" i="96"/>
  <c r="E61" i="94" s="1"/>
  <c r="L61" i="94" s="1"/>
  <c r="F61" i="96"/>
  <c r="F61" i="94" s="1"/>
  <c r="M61" i="94" s="1"/>
  <c r="D61" i="96"/>
  <c r="D61" i="94" s="1"/>
  <c r="K61" i="94" s="1"/>
  <c r="J62" i="96"/>
  <c r="B59" i="94" l="1"/>
  <c r="I59" i="94" s="1"/>
  <c r="P61" i="94"/>
  <c r="R61" i="94" s="1"/>
  <c r="Q61" i="94"/>
  <c r="S61" i="94" s="1"/>
  <c r="H61" i="96"/>
  <c r="B60" i="96"/>
  <c r="J63" i="96"/>
  <c r="D62" i="96"/>
  <c r="D62" i="94" s="1"/>
  <c r="K62" i="94" s="1"/>
  <c r="E62" i="96"/>
  <c r="E62" i="94" s="1"/>
  <c r="L62" i="94" s="1"/>
  <c r="F62" i="96"/>
  <c r="F62" i="94" s="1"/>
  <c r="M62" i="94" s="1"/>
  <c r="B60" i="94" l="1"/>
  <c r="I60" i="94" s="1"/>
  <c r="P62" i="94"/>
  <c r="R62" i="94" s="1"/>
  <c r="Q62" i="94"/>
  <c r="S62" i="94" s="1"/>
  <c r="H62" i="96"/>
  <c r="B61" i="96"/>
  <c r="D63" i="96"/>
  <c r="D63" i="94" s="1"/>
  <c r="K63" i="94" s="1"/>
  <c r="E63" i="96"/>
  <c r="E63" i="94" s="1"/>
  <c r="L63" i="94" s="1"/>
  <c r="F63" i="96"/>
  <c r="F63" i="94" s="1"/>
  <c r="M63" i="94" s="1"/>
  <c r="J64" i="96"/>
  <c r="B61" i="94" l="1"/>
  <c r="I61" i="94" s="1"/>
  <c r="Q63" i="94"/>
  <c r="S63" i="94" s="1"/>
  <c r="P63" i="94"/>
  <c r="R63" i="94" s="1"/>
  <c r="H63" i="96"/>
  <c r="B62" i="96"/>
  <c r="F64" i="96"/>
  <c r="F64" i="94" s="1"/>
  <c r="M64" i="94" s="1"/>
  <c r="J65" i="96"/>
  <c r="D64" i="96"/>
  <c r="D64" i="94" s="1"/>
  <c r="K64" i="94" s="1"/>
  <c r="E64" i="96"/>
  <c r="E64" i="94" s="1"/>
  <c r="L64" i="94" s="1"/>
  <c r="B62" i="94" l="1"/>
  <c r="I62" i="94" s="1"/>
  <c r="P64" i="94"/>
  <c r="R64" i="94" s="1"/>
  <c r="Q64" i="94"/>
  <c r="S64" i="94" s="1"/>
  <c r="H64" i="96"/>
  <c r="B63" i="96"/>
  <c r="E65" i="96"/>
  <c r="E65" i="94" s="1"/>
  <c r="L65" i="94" s="1"/>
  <c r="J66" i="96"/>
  <c r="F65" i="96"/>
  <c r="F65" i="94" s="1"/>
  <c r="M65" i="94" s="1"/>
  <c r="D65" i="96"/>
  <c r="D65" i="94" s="1"/>
  <c r="K65" i="94" s="1"/>
  <c r="B63" i="94" l="1"/>
  <c r="I63" i="94" s="1"/>
  <c r="P65" i="94"/>
  <c r="R65" i="94" s="1"/>
  <c r="Q65" i="94"/>
  <c r="S65" i="94" s="1"/>
  <c r="H65" i="96"/>
  <c r="B64" i="96"/>
  <c r="D66" i="96"/>
  <c r="D66" i="94" s="1"/>
  <c r="K66" i="94" s="1"/>
  <c r="F66" i="96"/>
  <c r="F66" i="94" s="1"/>
  <c r="M66" i="94" s="1"/>
  <c r="J67" i="96"/>
  <c r="E66" i="96"/>
  <c r="E66" i="94" s="1"/>
  <c r="L66" i="94" s="1"/>
  <c r="B64" i="94" l="1"/>
  <c r="I64" i="94" s="1"/>
  <c r="P66" i="94"/>
  <c r="R66" i="94" s="1"/>
  <c r="Q66" i="94"/>
  <c r="S66" i="94" s="1"/>
  <c r="H66" i="96"/>
  <c r="B65" i="96"/>
  <c r="E67" i="96"/>
  <c r="E67" i="94" s="1"/>
  <c r="L67" i="94" s="1"/>
  <c r="J68" i="96"/>
  <c r="F67" i="96"/>
  <c r="F67" i="94" s="1"/>
  <c r="M67" i="94" s="1"/>
  <c r="D67" i="96"/>
  <c r="D67" i="94" s="1"/>
  <c r="K67" i="94" s="1"/>
  <c r="B65" i="94" l="1"/>
  <c r="I65" i="94" s="1"/>
  <c r="Q67" i="94"/>
  <c r="S67" i="94" s="1"/>
  <c r="P67" i="94"/>
  <c r="R67" i="94" s="1"/>
  <c r="H67" i="96"/>
  <c r="B66" i="96"/>
  <c r="J69" i="96"/>
  <c r="D68" i="96"/>
  <c r="D68" i="94" s="1"/>
  <c r="K68" i="94" s="1"/>
  <c r="F68" i="96"/>
  <c r="F68" i="94" s="1"/>
  <c r="M68" i="94" s="1"/>
  <c r="E68" i="96"/>
  <c r="E68" i="94" s="1"/>
  <c r="L68" i="94" s="1"/>
  <c r="B66" i="94" l="1"/>
  <c r="I66" i="94" s="1"/>
  <c r="P68" i="94"/>
  <c r="R68" i="94" s="1"/>
  <c r="Q68" i="94"/>
  <c r="S68" i="94" s="1"/>
  <c r="H68" i="96"/>
  <c r="B67" i="96"/>
  <c r="E69" i="96"/>
  <c r="E69" i="94" s="1"/>
  <c r="L69" i="94" s="1"/>
  <c r="F69" i="96"/>
  <c r="F69" i="94" s="1"/>
  <c r="M69" i="94" s="1"/>
  <c r="D69" i="96"/>
  <c r="D69" i="94" s="1"/>
  <c r="K69" i="94" s="1"/>
  <c r="J70" i="96"/>
  <c r="B67" i="94" l="1"/>
  <c r="I67" i="94" s="1"/>
  <c r="P69" i="94"/>
  <c r="R69" i="94" s="1"/>
  <c r="Q69" i="94"/>
  <c r="S69" i="94" s="1"/>
  <c r="H69" i="96"/>
  <c r="B68" i="96"/>
  <c r="J71" i="96"/>
  <c r="D70" i="96"/>
  <c r="D70" i="94" s="1"/>
  <c r="K70" i="94" s="1"/>
  <c r="E70" i="96"/>
  <c r="E70" i="94" s="1"/>
  <c r="L70" i="94" s="1"/>
  <c r="F70" i="96"/>
  <c r="F70" i="94" s="1"/>
  <c r="M70" i="94" s="1"/>
  <c r="B68" i="94" l="1"/>
  <c r="I68" i="94" s="1"/>
  <c r="P70" i="94"/>
  <c r="R70" i="94" s="1"/>
  <c r="Q70" i="94"/>
  <c r="S70" i="94" s="1"/>
  <c r="H70" i="96"/>
  <c r="B69" i="96"/>
  <c r="D71" i="96"/>
  <c r="D71" i="94" s="1"/>
  <c r="K71" i="94" s="1"/>
  <c r="E71" i="96"/>
  <c r="E71" i="94" s="1"/>
  <c r="L71" i="94" s="1"/>
  <c r="J72" i="96"/>
  <c r="F71" i="96"/>
  <c r="F71" i="94" s="1"/>
  <c r="M71" i="94" s="1"/>
  <c r="B69" i="94" l="1"/>
  <c r="I69" i="94" s="1"/>
  <c r="Q71" i="94"/>
  <c r="S71" i="94" s="1"/>
  <c r="P71" i="94"/>
  <c r="R71" i="94" s="1"/>
  <c r="H71" i="96"/>
  <c r="B70" i="96"/>
  <c r="F72" i="96"/>
  <c r="F72" i="94" s="1"/>
  <c r="M72" i="94" s="1"/>
  <c r="J73" i="96"/>
  <c r="D72" i="96"/>
  <c r="D72" i="94" s="1"/>
  <c r="K72" i="94" s="1"/>
  <c r="E72" i="96"/>
  <c r="E72" i="94" s="1"/>
  <c r="L72" i="94" s="1"/>
  <c r="B70" i="94" l="1"/>
  <c r="I70" i="94" s="1"/>
  <c r="P72" i="94"/>
  <c r="R72" i="94" s="1"/>
  <c r="Q72" i="94"/>
  <c r="S72" i="94" s="1"/>
  <c r="H72" i="96"/>
  <c r="B71" i="96"/>
  <c r="E73" i="96"/>
  <c r="E73" i="94" s="1"/>
  <c r="L73" i="94" s="1"/>
  <c r="J74" i="96"/>
  <c r="F73" i="96"/>
  <c r="F73" i="94" s="1"/>
  <c r="M73" i="94" s="1"/>
  <c r="D73" i="96"/>
  <c r="D73" i="94" s="1"/>
  <c r="K73" i="94" s="1"/>
  <c r="B71" i="94" l="1"/>
  <c r="I71" i="94" s="1"/>
  <c r="P73" i="94"/>
  <c r="R73" i="94" s="1"/>
  <c r="Q73" i="94"/>
  <c r="S73" i="94" s="1"/>
  <c r="H73" i="96"/>
  <c r="B72" i="96"/>
  <c r="D74" i="96"/>
  <c r="D74" i="94" s="1"/>
  <c r="K74" i="94" s="1"/>
  <c r="F74" i="96"/>
  <c r="F74" i="94" s="1"/>
  <c r="M74" i="94" s="1"/>
  <c r="J75" i="96"/>
  <c r="E74" i="96"/>
  <c r="E74" i="94" s="1"/>
  <c r="L74" i="94" s="1"/>
  <c r="B72" i="94" l="1"/>
  <c r="I72" i="94" s="1"/>
  <c r="P74" i="94"/>
  <c r="R74" i="94" s="1"/>
  <c r="Q74" i="94"/>
  <c r="S74" i="94" s="1"/>
  <c r="H74" i="96"/>
  <c r="B73" i="96"/>
  <c r="E75" i="96"/>
  <c r="E75" i="94" s="1"/>
  <c r="L75" i="94" s="1"/>
  <c r="D75" i="96"/>
  <c r="D75" i="94" s="1"/>
  <c r="K75" i="94" s="1"/>
  <c r="F75" i="96"/>
  <c r="F75" i="94" s="1"/>
  <c r="M75" i="94" s="1"/>
  <c r="J76" i="96"/>
  <c r="B73" i="94" l="1"/>
  <c r="I73" i="94" s="1"/>
  <c r="P75" i="94"/>
  <c r="R75" i="94" s="1"/>
  <c r="Q75" i="94"/>
  <c r="S75" i="94" s="1"/>
  <c r="H75" i="96"/>
  <c r="B74" i="96"/>
  <c r="J77" i="96"/>
  <c r="D76" i="96"/>
  <c r="D76" i="94" s="1"/>
  <c r="K76" i="94" s="1"/>
  <c r="F76" i="96"/>
  <c r="F76" i="94" s="1"/>
  <c r="M76" i="94" s="1"/>
  <c r="E76" i="96"/>
  <c r="E76" i="94" s="1"/>
  <c r="L76" i="94" s="1"/>
  <c r="B74" i="94" l="1"/>
  <c r="I74" i="94" s="1"/>
  <c r="P76" i="94"/>
  <c r="R76" i="94" s="1"/>
  <c r="Q76" i="94"/>
  <c r="S76" i="94" s="1"/>
  <c r="H76" i="96"/>
  <c r="B75" i="96"/>
  <c r="E77" i="96"/>
  <c r="E77" i="94" s="1"/>
  <c r="L77" i="94" s="1"/>
  <c r="F77" i="96"/>
  <c r="F77" i="94" s="1"/>
  <c r="M77" i="94" s="1"/>
  <c r="D77" i="96"/>
  <c r="D77" i="94" s="1"/>
  <c r="K77" i="94" s="1"/>
  <c r="J78" i="96"/>
  <c r="B75" i="94" l="1"/>
  <c r="I75" i="94" s="1"/>
  <c r="P77" i="94"/>
  <c r="R77" i="94" s="1"/>
  <c r="Q77" i="94"/>
  <c r="S77" i="94" s="1"/>
  <c r="H77" i="96"/>
  <c r="B76" i="96"/>
  <c r="D78" i="96"/>
  <c r="D78" i="94" s="1"/>
  <c r="K78" i="94" s="1"/>
  <c r="E78" i="96"/>
  <c r="E78" i="94" s="1"/>
  <c r="L78" i="94" s="1"/>
  <c r="F78" i="96"/>
  <c r="F78" i="94" s="1"/>
  <c r="M78" i="94" s="1"/>
  <c r="J79" i="96"/>
  <c r="B76" i="94" l="1"/>
  <c r="I76" i="94" s="1"/>
  <c r="P78" i="94"/>
  <c r="R78" i="94" s="1"/>
  <c r="Q78" i="94"/>
  <c r="S78" i="94" s="1"/>
  <c r="H78" i="96"/>
  <c r="B77" i="96"/>
  <c r="D79" i="96"/>
  <c r="D79" i="94" s="1"/>
  <c r="K79" i="94" s="1"/>
  <c r="E79" i="96"/>
  <c r="E79" i="94" s="1"/>
  <c r="L79" i="94" s="1"/>
  <c r="J80" i="96"/>
  <c r="F79" i="96"/>
  <c r="F79" i="94" s="1"/>
  <c r="M79" i="94" s="1"/>
  <c r="B77" i="94" l="1"/>
  <c r="I77" i="94" s="1"/>
  <c r="P79" i="94"/>
  <c r="R79" i="94" s="1"/>
  <c r="Q79" i="94"/>
  <c r="S79" i="94" s="1"/>
  <c r="H79" i="96"/>
  <c r="B78" i="96"/>
  <c r="F80" i="96"/>
  <c r="F80" i="94" s="1"/>
  <c r="M80" i="94" s="1"/>
  <c r="J81" i="96"/>
  <c r="D80" i="96"/>
  <c r="D80" i="94" s="1"/>
  <c r="K80" i="94" s="1"/>
  <c r="E80" i="96"/>
  <c r="E80" i="94" s="1"/>
  <c r="L80" i="94" s="1"/>
  <c r="B78" i="94" l="1"/>
  <c r="I78" i="94" s="1"/>
  <c r="P80" i="94"/>
  <c r="R80" i="94" s="1"/>
  <c r="Q80" i="94"/>
  <c r="S80" i="94" s="1"/>
  <c r="H80" i="96"/>
  <c r="B79" i="96"/>
  <c r="E81" i="96"/>
  <c r="E81" i="94" s="1"/>
  <c r="L81" i="94" s="1"/>
  <c r="J82" i="96"/>
  <c r="F81" i="96"/>
  <c r="F81" i="94" s="1"/>
  <c r="M81" i="94" s="1"/>
  <c r="D81" i="96"/>
  <c r="D81" i="94" s="1"/>
  <c r="K81" i="94" s="1"/>
  <c r="B79" i="94" l="1"/>
  <c r="I79" i="94" s="1"/>
  <c r="P81" i="94"/>
  <c r="R81" i="94" s="1"/>
  <c r="Q81" i="94"/>
  <c r="S81" i="94" s="1"/>
  <c r="H81" i="96"/>
  <c r="B80" i="96"/>
  <c r="D82" i="96"/>
  <c r="D82" i="94" s="1"/>
  <c r="K82" i="94" s="1"/>
  <c r="J83" i="96"/>
  <c r="F82" i="96"/>
  <c r="F82" i="94" s="1"/>
  <c r="M82" i="94" s="1"/>
  <c r="E82" i="96"/>
  <c r="E82" i="94" s="1"/>
  <c r="L82" i="94" s="1"/>
  <c r="B80" i="94" l="1"/>
  <c r="I80" i="94" s="1"/>
  <c r="P82" i="94"/>
  <c r="R82" i="94" s="1"/>
  <c r="Q82" i="94"/>
  <c r="S82" i="94" s="1"/>
  <c r="H82" i="96"/>
  <c r="B81" i="96"/>
  <c r="D83" i="96"/>
  <c r="D83" i="94" s="1"/>
  <c r="K83" i="94" s="1"/>
  <c r="E83" i="96"/>
  <c r="E83" i="94" s="1"/>
  <c r="L83" i="94" s="1"/>
  <c r="F83" i="96"/>
  <c r="F83" i="94" s="1"/>
  <c r="M83" i="94" s="1"/>
  <c r="J84" i="96"/>
  <c r="B81" i="94" l="1"/>
  <c r="I81" i="94" s="1"/>
  <c r="P83" i="94"/>
  <c r="R83" i="94" s="1"/>
  <c r="Q83" i="94"/>
  <c r="S83" i="94" s="1"/>
  <c r="H83" i="96"/>
  <c r="B82" i="96"/>
  <c r="J85" i="96"/>
  <c r="F84" i="96"/>
  <c r="F84" i="94" s="1"/>
  <c r="M84" i="94" s="1"/>
  <c r="D84" i="96"/>
  <c r="D84" i="94" s="1"/>
  <c r="K84" i="94" s="1"/>
  <c r="E84" i="96"/>
  <c r="E84" i="94" s="1"/>
  <c r="L84" i="94" s="1"/>
  <c r="B82" i="94" l="1"/>
  <c r="I82" i="94" s="1"/>
  <c r="P84" i="94"/>
  <c r="R84" i="94" s="1"/>
  <c r="Q84" i="94"/>
  <c r="S84" i="94" s="1"/>
  <c r="H84" i="96"/>
  <c r="B83" i="96"/>
  <c r="E85" i="96"/>
  <c r="E85" i="94" s="1"/>
  <c r="L85" i="94" s="1"/>
  <c r="F85" i="96"/>
  <c r="F85" i="94" s="1"/>
  <c r="M85" i="94" s="1"/>
  <c r="J86" i="96"/>
  <c r="D85" i="96"/>
  <c r="D85" i="94" s="1"/>
  <c r="K85" i="94" s="1"/>
  <c r="B83" i="94" l="1"/>
  <c r="I83" i="94" s="1"/>
  <c r="P85" i="94"/>
  <c r="R85" i="94" s="1"/>
  <c r="Q85" i="94"/>
  <c r="S85" i="94" s="1"/>
  <c r="H85" i="96"/>
  <c r="B84" i="96"/>
  <c r="D86" i="96"/>
  <c r="D86" i="94" s="1"/>
  <c r="K86" i="94" s="1"/>
  <c r="E86" i="96"/>
  <c r="E86" i="94" s="1"/>
  <c r="L86" i="94" s="1"/>
  <c r="F86" i="96"/>
  <c r="F86" i="94" s="1"/>
  <c r="M86" i="94" s="1"/>
  <c r="J87" i="96"/>
  <c r="B84" i="94" l="1"/>
  <c r="I84" i="94" s="1"/>
  <c r="P86" i="94"/>
  <c r="R86" i="94" s="1"/>
  <c r="Q86" i="94"/>
  <c r="S86" i="94" s="1"/>
  <c r="H86" i="96"/>
  <c r="B85" i="96"/>
  <c r="D87" i="96"/>
  <c r="D87" i="94" s="1"/>
  <c r="K87" i="94" s="1"/>
  <c r="E87" i="96"/>
  <c r="E87" i="94" s="1"/>
  <c r="L87" i="94" s="1"/>
  <c r="F87" i="96"/>
  <c r="F87" i="94" s="1"/>
  <c r="M87" i="94" s="1"/>
  <c r="J88" i="96"/>
  <c r="B85" i="94" l="1"/>
  <c r="I85" i="94" s="1"/>
  <c r="P87" i="94"/>
  <c r="R87" i="94" s="1"/>
  <c r="Q87" i="94"/>
  <c r="S87" i="94" s="1"/>
  <c r="H87" i="96"/>
  <c r="B86" i="96"/>
  <c r="E88" i="96"/>
  <c r="E88" i="94" s="1"/>
  <c r="L88" i="94" s="1"/>
  <c r="F88" i="96"/>
  <c r="F88" i="94" s="1"/>
  <c r="M88" i="94" s="1"/>
  <c r="J89" i="96"/>
  <c r="D88" i="96"/>
  <c r="D88" i="94" s="1"/>
  <c r="K88" i="94" s="1"/>
  <c r="B86" i="94" l="1"/>
  <c r="I86" i="94" s="1"/>
  <c r="P88" i="94"/>
  <c r="R88" i="94" s="1"/>
  <c r="Q88" i="94"/>
  <c r="S88" i="94" s="1"/>
  <c r="H88" i="96"/>
  <c r="B87" i="96"/>
  <c r="D89" i="96"/>
  <c r="D89" i="94" s="1"/>
  <c r="K89" i="94" s="1"/>
  <c r="E89" i="96"/>
  <c r="E89" i="94" s="1"/>
  <c r="L89" i="94" s="1"/>
  <c r="J90" i="96"/>
  <c r="F89" i="96"/>
  <c r="F89" i="94" s="1"/>
  <c r="M89" i="94" s="1"/>
  <c r="B87" i="94" l="1"/>
  <c r="I87" i="94" s="1"/>
  <c r="P89" i="94"/>
  <c r="R89" i="94" s="1"/>
  <c r="Q89" i="94"/>
  <c r="S89" i="94" s="1"/>
  <c r="H89" i="96"/>
  <c r="B88" i="96"/>
  <c r="D90" i="96"/>
  <c r="D90" i="94" s="1"/>
  <c r="K90" i="94" s="1"/>
  <c r="F90" i="96"/>
  <c r="F90" i="94" s="1"/>
  <c r="M90" i="94" s="1"/>
  <c r="J91" i="96"/>
  <c r="E90" i="96"/>
  <c r="E90" i="94" s="1"/>
  <c r="L90" i="94" s="1"/>
  <c r="B88" i="94" l="1"/>
  <c r="I88" i="94" s="1"/>
  <c r="P90" i="94"/>
  <c r="R90" i="94" s="1"/>
  <c r="Q90" i="94"/>
  <c r="S90" i="94" s="1"/>
  <c r="H90" i="96"/>
  <c r="B89" i="96"/>
  <c r="J92" i="96"/>
  <c r="E91" i="96"/>
  <c r="E91" i="94" s="1"/>
  <c r="L91" i="94" s="1"/>
  <c r="F91" i="96"/>
  <c r="F91" i="94" s="1"/>
  <c r="M91" i="94" s="1"/>
  <c r="D91" i="96"/>
  <c r="D91" i="94" s="1"/>
  <c r="K91" i="94" s="1"/>
  <c r="B89" i="94" l="1"/>
  <c r="I89" i="94" s="1"/>
  <c r="P91" i="94"/>
  <c r="R91" i="94" s="1"/>
  <c r="Q91" i="94"/>
  <c r="S91" i="94" s="1"/>
  <c r="H91" i="96"/>
  <c r="B90" i="96"/>
  <c r="J93" i="96"/>
  <c r="D92" i="96"/>
  <c r="D92" i="94" s="1"/>
  <c r="K92" i="94" s="1"/>
  <c r="E92" i="96"/>
  <c r="E92" i="94" s="1"/>
  <c r="L92" i="94" s="1"/>
  <c r="F92" i="96"/>
  <c r="F92" i="94" s="1"/>
  <c r="M92" i="94" s="1"/>
  <c r="B90" i="94" l="1"/>
  <c r="I90" i="94" s="1"/>
  <c r="P92" i="94"/>
  <c r="R92" i="94" s="1"/>
  <c r="Q92" i="94"/>
  <c r="S92" i="94" s="1"/>
  <c r="H92" i="96"/>
  <c r="B91" i="96"/>
  <c r="D93" i="96"/>
  <c r="D93" i="94" s="1"/>
  <c r="K93" i="94" s="1"/>
  <c r="E93" i="96"/>
  <c r="E93" i="94" s="1"/>
  <c r="L93" i="94" s="1"/>
  <c r="F93" i="96"/>
  <c r="F93" i="94" s="1"/>
  <c r="M93" i="94" s="1"/>
  <c r="J94" i="96"/>
  <c r="B91" i="94" l="1"/>
  <c r="I91" i="94" s="1"/>
  <c r="P93" i="94"/>
  <c r="R93" i="94" s="1"/>
  <c r="Q93" i="94"/>
  <c r="S93" i="94" s="1"/>
  <c r="H93" i="96"/>
  <c r="B92" i="96"/>
  <c r="J95" i="96"/>
  <c r="D94" i="96"/>
  <c r="D94" i="94" s="1"/>
  <c r="K94" i="94" s="1"/>
  <c r="E94" i="96"/>
  <c r="E94" i="94" s="1"/>
  <c r="L94" i="94" s="1"/>
  <c r="F94" i="96"/>
  <c r="F94" i="94" s="1"/>
  <c r="M94" i="94" s="1"/>
  <c r="B92" i="94" l="1"/>
  <c r="I92" i="94" s="1"/>
  <c r="P94" i="94"/>
  <c r="R94" i="94" s="1"/>
  <c r="Q94" i="94"/>
  <c r="S94" i="94" s="1"/>
  <c r="H94" i="96"/>
  <c r="B93" i="96"/>
  <c r="F95" i="96"/>
  <c r="F95" i="94" s="1"/>
  <c r="M95" i="94" s="1"/>
  <c r="J96" i="96"/>
  <c r="D95" i="96"/>
  <c r="D95" i="94" s="1"/>
  <c r="K95" i="94" s="1"/>
  <c r="E95" i="96"/>
  <c r="E95" i="94" s="1"/>
  <c r="L95" i="94" s="1"/>
  <c r="B93" i="94" l="1"/>
  <c r="I93" i="94" s="1"/>
  <c r="P95" i="94"/>
  <c r="R95" i="94" s="1"/>
  <c r="Q95" i="94"/>
  <c r="S95" i="94" s="1"/>
  <c r="H95" i="96"/>
  <c r="B94" i="96"/>
  <c r="E96" i="96"/>
  <c r="E96" i="94" s="1"/>
  <c r="L96" i="94" s="1"/>
  <c r="F96" i="96"/>
  <c r="F96" i="94" s="1"/>
  <c r="M96" i="94" s="1"/>
  <c r="D96" i="96"/>
  <c r="D96" i="94" s="1"/>
  <c r="K96" i="94" s="1"/>
  <c r="J97" i="96"/>
  <c r="P96" i="94" l="1"/>
  <c r="B94" i="94"/>
  <c r="I94" i="94" s="1"/>
  <c r="R96" i="94"/>
  <c r="Q96" i="94"/>
  <c r="S96" i="94" s="1"/>
  <c r="H96" i="96"/>
  <c r="B95" i="96"/>
  <c r="D97" i="96"/>
  <c r="D97" i="94" s="1"/>
  <c r="K97" i="94" s="1"/>
  <c r="E97" i="96"/>
  <c r="E97" i="94" s="1"/>
  <c r="L97" i="94" s="1"/>
  <c r="J98" i="96"/>
  <c r="F97" i="96"/>
  <c r="F97" i="94" s="1"/>
  <c r="M97" i="94" s="1"/>
  <c r="B95" i="94" l="1"/>
  <c r="I95" i="94" s="1"/>
  <c r="P97" i="94"/>
  <c r="R97" i="94" s="1"/>
  <c r="Q97" i="94"/>
  <c r="S97" i="94" s="1"/>
  <c r="H97" i="96"/>
  <c r="B96" i="96"/>
  <c r="D98" i="96"/>
  <c r="D98" i="94" s="1"/>
  <c r="K98" i="94" s="1"/>
  <c r="F98" i="96"/>
  <c r="F98" i="94" s="1"/>
  <c r="M98" i="94" s="1"/>
  <c r="J99" i="96"/>
  <c r="E98" i="96"/>
  <c r="E98" i="94" s="1"/>
  <c r="L98" i="94" s="1"/>
  <c r="B96" i="94" l="1"/>
  <c r="I96" i="94" s="1"/>
  <c r="P98" i="94"/>
  <c r="R98" i="94" s="1"/>
  <c r="Q98" i="94"/>
  <c r="S98" i="94" s="1"/>
  <c r="H98" i="96"/>
  <c r="B97" i="96"/>
  <c r="J100" i="96"/>
  <c r="E99" i="96"/>
  <c r="E99" i="94" s="1"/>
  <c r="L99" i="94" s="1"/>
  <c r="F99" i="96"/>
  <c r="F99" i="94" s="1"/>
  <c r="M99" i="94" s="1"/>
  <c r="D99" i="96"/>
  <c r="D99" i="94" s="1"/>
  <c r="K99" i="94" s="1"/>
  <c r="B97" i="94" l="1"/>
  <c r="I97" i="94" s="1"/>
  <c r="Q99" i="94"/>
  <c r="S99" i="94" s="1"/>
  <c r="P99" i="94"/>
  <c r="R99" i="94" s="1"/>
  <c r="H99" i="96"/>
  <c r="B98" i="96"/>
  <c r="J101" i="96"/>
  <c r="D100" i="96"/>
  <c r="D100" i="94" s="1"/>
  <c r="K100" i="94" s="1"/>
  <c r="E100" i="96"/>
  <c r="E100" i="94" s="1"/>
  <c r="L100" i="94" s="1"/>
  <c r="F100" i="96"/>
  <c r="F100" i="94" s="1"/>
  <c r="M100" i="94" s="1"/>
  <c r="B98" i="94" l="1"/>
  <c r="I98" i="94" s="1"/>
  <c r="P100" i="94"/>
  <c r="R100" i="94" s="1"/>
  <c r="Q100" i="94"/>
  <c r="S100" i="94" s="1"/>
  <c r="H100" i="96"/>
  <c r="B99" i="96"/>
  <c r="D101" i="96"/>
  <c r="D101" i="94" s="1"/>
  <c r="K101" i="94" s="1"/>
  <c r="J102" i="96"/>
  <c r="E101" i="96"/>
  <c r="E101" i="94" s="1"/>
  <c r="L101" i="94" s="1"/>
  <c r="F101" i="96"/>
  <c r="F101" i="94" s="1"/>
  <c r="M101" i="94" s="1"/>
  <c r="B99" i="94" l="1"/>
  <c r="I99" i="94" s="1"/>
  <c r="P101" i="94"/>
  <c r="R101" i="94" s="1"/>
  <c r="Q101" i="94"/>
  <c r="S101" i="94" s="1"/>
  <c r="H101" i="96"/>
  <c r="B100" i="96"/>
  <c r="J103" i="96"/>
  <c r="D102" i="96"/>
  <c r="D102" i="94" s="1"/>
  <c r="K102" i="94" s="1"/>
  <c r="E102" i="96"/>
  <c r="E102" i="94" s="1"/>
  <c r="L102" i="94" s="1"/>
  <c r="F102" i="96"/>
  <c r="F102" i="94" s="1"/>
  <c r="M102" i="94" s="1"/>
  <c r="B100" i="94" l="1"/>
  <c r="I100" i="94" s="1"/>
  <c r="P102" i="94"/>
  <c r="R102" i="94" s="1"/>
  <c r="Q102" i="94"/>
  <c r="S102" i="94" s="1"/>
  <c r="H102" i="96"/>
  <c r="B101" i="96"/>
  <c r="F103" i="96"/>
  <c r="F103" i="94" s="1"/>
  <c r="M103" i="94" s="1"/>
  <c r="J104" i="96"/>
  <c r="E103" i="96"/>
  <c r="E103" i="94" s="1"/>
  <c r="L103" i="94" s="1"/>
  <c r="D103" i="96"/>
  <c r="D103" i="94" s="1"/>
  <c r="K103" i="94" s="1"/>
  <c r="B101" i="94" l="1"/>
  <c r="I101" i="94" s="1"/>
  <c r="Q103" i="94"/>
  <c r="S103" i="94" s="1"/>
  <c r="P103" i="94"/>
  <c r="R103" i="94" s="1"/>
  <c r="H103" i="96"/>
  <c r="B102" i="96"/>
  <c r="E104" i="96"/>
  <c r="E104" i="94" s="1"/>
  <c r="L104" i="94" s="1"/>
  <c r="F104" i="96"/>
  <c r="F104" i="94" s="1"/>
  <c r="M104" i="94" s="1"/>
  <c r="J105" i="96"/>
  <c r="D104" i="96"/>
  <c r="D104" i="94" s="1"/>
  <c r="K104" i="94" s="1"/>
  <c r="B102" i="94" l="1"/>
  <c r="I102" i="94" s="1"/>
  <c r="P104" i="94"/>
  <c r="R104" i="94" s="1"/>
  <c r="Q104" i="94"/>
  <c r="S104" i="94" s="1"/>
  <c r="H104" i="96"/>
  <c r="B103" i="96"/>
  <c r="D105" i="96"/>
  <c r="D105" i="94" s="1"/>
  <c r="K105" i="94" s="1"/>
  <c r="E105" i="96"/>
  <c r="E105" i="94" s="1"/>
  <c r="L105" i="94" s="1"/>
  <c r="J106" i="96"/>
  <c r="F105" i="96"/>
  <c r="F105" i="94" s="1"/>
  <c r="M105" i="94" s="1"/>
  <c r="B103" i="94" l="1"/>
  <c r="I103" i="94" s="1"/>
  <c r="P105" i="94"/>
  <c r="R105" i="94" s="1"/>
  <c r="Q105" i="94"/>
  <c r="S105" i="94" s="1"/>
  <c r="H105" i="96"/>
  <c r="B104" i="96"/>
  <c r="D106" i="96"/>
  <c r="D106" i="94" s="1"/>
  <c r="K106" i="94" s="1"/>
  <c r="F106" i="96"/>
  <c r="F106" i="94" s="1"/>
  <c r="M106" i="94" s="1"/>
  <c r="J107" i="96"/>
  <c r="E106" i="96"/>
  <c r="E106" i="94" s="1"/>
  <c r="L106" i="94" s="1"/>
  <c r="B104" i="94" l="1"/>
  <c r="I104" i="94" s="1"/>
  <c r="P106" i="94"/>
  <c r="R106" i="94" s="1"/>
  <c r="Q106" i="94"/>
  <c r="S106" i="94" s="1"/>
  <c r="H106" i="96"/>
  <c r="B105" i="96"/>
  <c r="J108" i="96"/>
  <c r="E107" i="96"/>
  <c r="E107" i="94" s="1"/>
  <c r="L107" i="94" s="1"/>
  <c r="F107" i="96"/>
  <c r="F107" i="94" s="1"/>
  <c r="M107" i="94" s="1"/>
  <c r="D107" i="94"/>
  <c r="K107" i="94" s="1"/>
  <c r="B105" i="94" l="1"/>
  <c r="I105" i="94" s="1"/>
  <c r="P107" i="94"/>
  <c r="R107" i="94" s="1"/>
  <c r="Q107" i="94"/>
  <c r="S107" i="94" s="1"/>
  <c r="H107" i="96"/>
  <c r="B106" i="96"/>
  <c r="J109" i="96"/>
  <c r="D108" i="96"/>
  <c r="D108" i="94" s="1"/>
  <c r="K108" i="94" s="1"/>
  <c r="E108" i="96"/>
  <c r="E108" i="94" s="1"/>
  <c r="L108" i="94" s="1"/>
  <c r="F108" i="96"/>
  <c r="F108" i="94" s="1"/>
  <c r="M108" i="94" s="1"/>
  <c r="B106" i="94" l="1"/>
  <c r="I106" i="94" s="1"/>
  <c r="P108" i="94"/>
  <c r="R108" i="94" s="1"/>
  <c r="Q108" i="94"/>
  <c r="S108" i="94" s="1"/>
  <c r="H108" i="96"/>
  <c r="B107" i="96"/>
  <c r="D109" i="96"/>
  <c r="D109" i="94" s="1"/>
  <c r="K109" i="94" s="1"/>
  <c r="E109" i="96"/>
  <c r="E109" i="94" s="1"/>
  <c r="L109" i="94" s="1"/>
  <c r="F109" i="96"/>
  <c r="F109" i="94" s="1"/>
  <c r="M109" i="94" s="1"/>
  <c r="J110" i="96"/>
  <c r="B107" i="94" l="1"/>
  <c r="I107" i="94" s="1"/>
  <c r="P109" i="94"/>
  <c r="R109" i="94" s="1"/>
  <c r="Q109" i="94"/>
  <c r="S109" i="94" s="1"/>
  <c r="H109" i="96"/>
  <c r="B108" i="96"/>
  <c r="J111" i="96"/>
  <c r="D110" i="96"/>
  <c r="D110" i="94" s="1"/>
  <c r="K110" i="94" s="1"/>
  <c r="E110" i="96"/>
  <c r="E110" i="94" s="1"/>
  <c r="L110" i="94" s="1"/>
  <c r="F110" i="96"/>
  <c r="F110" i="94" s="1"/>
  <c r="M110" i="94" s="1"/>
  <c r="B108" i="94" l="1"/>
  <c r="I108" i="94" s="1"/>
  <c r="P110" i="94"/>
  <c r="R110" i="94" s="1"/>
  <c r="Q110" i="94"/>
  <c r="S110" i="94" s="1"/>
  <c r="H110" i="96"/>
  <c r="B109" i="96"/>
  <c r="F111" i="96"/>
  <c r="F111" i="94" s="1"/>
  <c r="M111" i="94" s="1"/>
  <c r="J112" i="96"/>
  <c r="D111" i="96"/>
  <c r="D111" i="94" s="1"/>
  <c r="K111" i="94" s="1"/>
  <c r="E111" i="96"/>
  <c r="E111" i="94" s="1"/>
  <c r="L111" i="94" s="1"/>
  <c r="B109" i="94" l="1"/>
  <c r="I109" i="94" s="1"/>
  <c r="P111" i="94"/>
  <c r="R111" i="94" s="1"/>
  <c r="Q111" i="94"/>
  <c r="S111" i="94" s="1"/>
  <c r="H111" i="96"/>
  <c r="B110" i="96"/>
  <c r="E112" i="96"/>
  <c r="E112" i="94" s="1"/>
  <c r="L112" i="94" s="1"/>
  <c r="F112" i="96"/>
  <c r="F112" i="94" s="1"/>
  <c r="M112" i="94" s="1"/>
  <c r="D112" i="96"/>
  <c r="D112" i="94" s="1"/>
  <c r="K112" i="94" s="1"/>
  <c r="J113" i="96"/>
  <c r="B110" i="94" l="1"/>
  <c r="I110" i="94" s="1"/>
  <c r="P112" i="94"/>
  <c r="R112" i="94" s="1"/>
  <c r="Q112" i="94"/>
  <c r="S112" i="94" s="1"/>
  <c r="H112" i="96"/>
  <c r="B111" i="96"/>
  <c r="D113" i="96"/>
  <c r="D113" i="94" s="1"/>
  <c r="K113" i="94" s="1"/>
  <c r="E113" i="96"/>
  <c r="E113" i="94" s="1"/>
  <c r="L113" i="94" s="1"/>
  <c r="J114" i="96"/>
  <c r="F113" i="96"/>
  <c r="F113" i="94" s="1"/>
  <c r="M113" i="94" s="1"/>
  <c r="B111" i="94" l="1"/>
  <c r="I111" i="94" s="1"/>
  <c r="P113" i="94"/>
  <c r="R113" i="94" s="1"/>
  <c r="Q113" i="94"/>
  <c r="S113" i="94" s="1"/>
  <c r="H113" i="96"/>
  <c r="B112" i="96"/>
  <c r="D114" i="96"/>
  <c r="D114" i="94" s="1"/>
  <c r="K114" i="94" s="1"/>
  <c r="F114" i="96"/>
  <c r="F114" i="94" s="1"/>
  <c r="M114" i="94" s="1"/>
  <c r="J115" i="96"/>
  <c r="E114" i="96"/>
  <c r="E114" i="94" s="1"/>
  <c r="L114" i="94" s="1"/>
  <c r="B112" i="94" l="1"/>
  <c r="I112" i="94" s="1"/>
  <c r="P114" i="94"/>
  <c r="R114" i="94" s="1"/>
  <c r="Q114" i="94"/>
  <c r="S114" i="94" s="1"/>
  <c r="H114" i="96"/>
  <c r="B113" i="96"/>
  <c r="J116" i="96"/>
  <c r="E115" i="96"/>
  <c r="E115" i="94" s="1"/>
  <c r="L115" i="94" s="1"/>
  <c r="F115" i="96"/>
  <c r="F115" i="94" s="1"/>
  <c r="M115" i="94" s="1"/>
  <c r="D115" i="96"/>
  <c r="D115" i="94" s="1"/>
  <c r="K115" i="94" s="1"/>
  <c r="B113" i="94" l="1"/>
  <c r="I113" i="94" s="1"/>
  <c r="P115" i="94"/>
  <c r="R115" i="94" s="1"/>
  <c r="Q115" i="94"/>
  <c r="S115" i="94" s="1"/>
  <c r="H115" i="96"/>
  <c r="B114" i="96"/>
  <c r="J117" i="96"/>
  <c r="D116" i="96"/>
  <c r="D116" i="94" s="1"/>
  <c r="K116" i="94" s="1"/>
  <c r="E116" i="96"/>
  <c r="E116" i="94" s="1"/>
  <c r="L116" i="94" s="1"/>
  <c r="F116" i="96"/>
  <c r="F116" i="94" s="1"/>
  <c r="M116" i="94" s="1"/>
  <c r="B114" i="94" l="1"/>
  <c r="I114" i="94" s="1"/>
  <c r="P116" i="94"/>
  <c r="R116" i="94" s="1"/>
  <c r="Q116" i="94"/>
  <c r="S116" i="94" s="1"/>
  <c r="H116" i="96"/>
  <c r="B115" i="96"/>
  <c r="D117" i="96"/>
  <c r="D117" i="94" s="1"/>
  <c r="K117" i="94" s="1"/>
  <c r="J118" i="96"/>
  <c r="E117" i="96"/>
  <c r="E117" i="94" s="1"/>
  <c r="L117" i="94" s="1"/>
  <c r="F117" i="96"/>
  <c r="F117" i="94" s="1"/>
  <c r="M117" i="94" s="1"/>
  <c r="B115" i="94" l="1"/>
  <c r="I115" i="94" s="1"/>
  <c r="P117" i="94"/>
  <c r="R117" i="94" s="1"/>
  <c r="Q117" i="94"/>
  <c r="S117" i="94" s="1"/>
  <c r="H117" i="96"/>
  <c r="B116" i="96"/>
  <c r="J119" i="96"/>
  <c r="D118" i="96"/>
  <c r="D118" i="94" s="1"/>
  <c r="K118" i="94" s="1"/>
  <c r="E118" i="96"/>
  <c r="E118" i="94" s="1"/>
  <c r="L118" i="94" s="1"/>
  <c r="F118" i="96"/>
  <c r="F118" i="94" s="1"/>
  <c r="M118" i="94" s="1"/>
  <c r="B116" i="94" l="1"/>
  <c r="I116" i="94" s="1"/>
  <c r="P118" i="94"/>
  <c r="R118" i="94" s="1"/>
  <c r="Q118" i="94"/>
  <c r="S118" i="94" s="1"/>
  <c r="H118" i="96"/>
  <c r="B117" i="96"/>
  <c r="F119" i="96"/>
  <c r="F119" i="94" s="1"/>
  <c r="M119" i="94" s="1"/>
  <c r="J120" i="96"/>
  <c r="E119" i="96"/>
  <c r="E119" i="94" s="1"/>
  <c r="L119" i="94" s="1"/>
  <c r="D119" i="96"/>
  <c r="D119" i="94" s="1"/>
  <c r="K119" i="94" s="1"/>
  <c r="B117" i="94" l="1"/>
  <c r="I117" i="94" s="1"/>
  <c r="Q119" i="94"/>
  <c r="S119" i="94" s="1"/>
  <c r="P119" i="94"/>
  <c r="R119" i="94" s="1"/>
  <c r="H119" i="96"/>
  <c r="B118" i="96"/>
  <c r="E120" i="96"/>
  <c r="E120" i="94" s="1"/>
  <c r="L120" i="94" s="1"/>
  <c r="F120" i="96"/>
  <c r="F120" i="94" s="1"/>
  <c r="M120" i="94" s="1"/>
  <c r="J121" i="96"/>
  <c r="D120" i="96"/>
  <c r="D120" i="94" s="1"/>
  <c r="K120" i="94" s="1"/>
  <c r="B118" i="94" l="1"/>
  <c r="I118" i="94" s="1"/>
  <c r="P120" i="94"/>
  <c r="R120" i="94" s="1"/>
  <c r="Q120" i="94"/>
  <c r="S120" i="94" s="1"/>
  <c r="H120" i="96"/>
  <c r="B119" i="96"/>
  <c r="D121" i="96"/>
  <c r="D121" i="94" s="1"/>
  <c r="K121" i="94" s="1"/>
  <c r="E121" i="96"/>
  <c r="E121" i="94" s="1"/>
  <c r="L121" i="94" s="1"/>
  <c r="J122" i="96"/>
  <c r="F121" i="96"/>
  <c r="F121" i="94" s="1"/>
  <c r="M121" i="94" s="1"/>
  <c r="B119" i="94" l="1"/>
  <c r="I119" i="94" s="1"/>
  <c r="P121" i="94"/>
  <c r="R121" i="94" s="1"/>
  <c r="Q121" i="94"/>
  <c r="S121" i="94" s="1"/>
  <c r="H121" i="96"/>
  <c r="B120" i="96"/>
  <c r="D122" i="96"/>
  <c r="D122" i="94" s="1"/>
  <c r="K122" i="94" s="1"/>
  <c r="F122" i="96"/>
  <c r="F122" i="94" s="1"/>
  <c r="M122" i="94" s="1"/>
  <c r="J123" i="96"/>
  <c r="E122" i="96"/>
  <c r="E122" i="94" s="1"/>
  <c r="L122" i="94" s="1"/>
  <c r="X123" i="94" l="1"/>
  <c r="V123" i="94"/>
  <c r="W123" i="94"/>
  <c r="U123" i="94"/>
  <c r="B120" i="94"/>
  <c r="I120" i="94" s="1"/>
  <c r="P122" i="94"/>
  <c r="R122" i="94" s="1"/>
  <c r="R123" i="94" s="1"/>
  <c r="Q122" i="94"/>
  <c r="S122" i="94" s="1"/>
  <c r="S123" i="94" s="1"/>
  <c r="H122" i="96"/>
  <c r="B121" i="96"/>
  <c r="J124" i="96"/>
  <c r="E123" i="96"/>
  <c r="F123" i="96"/>
  <c r="Q123" i="94" s="1"/>
  <c r="D123" i="96"/>
  <c r="P123" i="94" l="1"/>
  <c r="D133" i="94" s="1"/>
  <c r="B121" i="94"/>
  <c r="I121" i="94" s="1"/>
  <c r="D132" i="94"/>
  <c r="H123" i="96"/>
  <c r="B122" i="96"/>
  <c r="J125" i="96"/>
  <c r="D124" i="96"/>
  <c r="E124" i="96"/>
  <c r="F124" i="96"/>
  <c r="B122" i="94" l="1"/>
  <c r="I122" i="94" s="1"/>
  <c r="D142" i="94"/>
  <c r="O7" i="85"/>
  <c r="R7" i="85" s="1"/>
  <c r="D141" i="94"/>
  <c r="M7" i="85"/>
  <c r="N7" i="85" s="1"/>
  <c r="H124" i="96"/>
  <c r="B123" i="96"/>
  <c r="D125" i="96"/>
  <c r="E125" i="96"/>
  <c r="F125" i="96"/>
  <c r="J126" i="96"/>
  <c r="P7" i="85" l="1"/>
  <c r="Q7" i="85"/>
  <c r="D143" i="94"/>
  <c r="F143" i="94" s="1"/>
  <c r="Y7" i="85"/>
  <c r="Z7" i="85"/>
  <c r="H125" i="96"/>
  <c r="B124" i="96"/>
  <c r="J127" i="96"/>
  <c r="F126" i="96"/>
  <c r="D126" i="96"/>
  <c r="E126" i="96"/>
  <c r="AA7" i="85" l="1"/>
  <c r="H126" i="96"/>
  <c r="B125" i="96"/>
  <c r="F127" i="96"/>
  <c r="J128" i="96"/>
  <c r="D127" i="96"/>
  <c r="E127" i="96"/>
  <c r="H127" i="96" l="1"/>
  <c r="B126" i="96"/>
  <c r="E128" i="96"/>
  <c r="F128" i="96"/>
  <c r="D128" i="96"/>
  <c r="J129" i="96"/>
  <c r="H128" i="96" l="1"/>
  <c r="B127" i="96"/>
  <c r="D129" i="96"/>
  <c r="E129" i="96"/>
  <c r="J130" i="96"/>
  <c r="F129" i="96"/>
  <c r="H129" i="96" l="1"/>
  <c r="B128" i="96"/>
  <c r="D130" i="96"/>
  <c r="F130" i="96"/>
  <c r="J131" i="96"/>
  <c r="E130" i="96"/>
  <c r="H130" i="96" l="1"/>
  <c r="B129" i="96"/>
  <c r="J132" i="96"/>
  <c r="E131" i="96"/>
  <c r="F131" i="96"/>
  <c r="D131" i="96"/>
  <c r="H131" i="96" l="1"/>
  <c r="B130" i="96"/>
  <c r="J133" i="96"/>
  <c r="D132" i="96"/>
  <c r="E132" i="96"/>
  <c r="F132" i="96"/>
  <c r="H132" i="96" l="1"/>
  <c r="B131" i="96"/>
  <c r="D133" i="96"/>
  <c r="J134" i="96"/>
  <c r="E133" i="96"/>
  <c r="F133" i="96"/>
  <c r="H133" i="96" l="1"/>
  <c r="B132" i="96"/>
  <c r="J135" i="96"/>
  <c r="D134" i="96"/>
  <c r="E134" i="96"/>
  <c r="F134" i="96"/>
  <c r="H134" i="96" l="1"/>
  <c r="B133" i="96"/>
  <c r="J136" i="96"/>
  <c r="D135" i="96"/>
  <c r="E135" i="96"/>
  <c r="F135" i="96"/>
  <c r="H135" i="96" l="1"/>
  <c r="B134" i="96"/>
  <c r="E136" i="96"/>
  <c r="J137" i="96"/>
  <c r="D136" i="96"/>
  <c r="F136" i="96"/>
  <c r="H136" i="96" l="1"/>
  <c r="B135" i="96"/>
  <c r="F137" i="96"/>
  <c r="D137" i="96"/>
  <c r="J138" i="96"/>
  <c r="E137" i="96"/>
  <c r="H137" i="96" l="1"/>
  <c r="B136" i="96"/>
  <c r="E138" i="96"/>
  <c r="F138" i="96"/>
  <c r="J139" i="96"/>
  <c r="D138" i="96"/>
  <c r="H138" i="96" l="1"/>
  <c r="B137" i="96"/>
  <c r="D139" i="96"/>
  <c r="E139" i="96"/>
  <c r="J140" i="96"/>
  <c r="F139" i="96"/>
  <c r="H139" i="96" l="1"/>
  <c r="B138" i="96"/>
  <c r="D140" i="96"/>
  <c r="E140" i="96"/>
  <c r="F140" i="96"/>
  <c r="J141" i="96"/>
  <c r="H140" i="96" l="1"/>
  <c r="B139" i="96"/>
  <c r="J142" i="96"/>
  <c r="D141" i="96"/>
  <c r="E141" i="96"/>
  <c r="F141" i="96"/>
  <c r="H141" i="96" l="1"/>
  <c r="B140" i="96"/>
  <c r="J143" i="96"/>
  <c r="D142" i="96"/>
  <c r="E142" i="96"/>
  <c r="F142" i="96"/>
  <c r="H142" i="96" l="1"/>
  <c r="B141" i="96"/>
  <c r="F143" i="96"/>
  <c r="J144" i="96"/>
  <c r="D143" i="96"/>
  <c r="E143" i="96"/>
  <c r="H143" i="96" l="1"/>
  <c r="B142" i="96"/>
  <c r="J145" i="96"/>
  <c r="D144" i="96"/>
  <c r="E144" i="96"/>
  <c r="F144" i="96"/>
  <c r="H144" i="96" l="1"/>
  <c r="B143" i="96"/>
  <c r="F145" i="96"/>
  <c r="D145" i="96"/>
  <c r="J146" i="96"/>
  <c r="E145" i="96"/>
  <c r="H145" i="96" l="1"/>
  <c r="B144" i="96"/>
  <c r="E146" i="96"/>
  <c r="F146" i="96"/>
  <c r="J147" i="96"/>
  <c r="D146" i="96"/>
  <c r="H146" i="96" l="1"/>
  <c r="B145" i="96"/>
  <c r="D147" i="96"/>
  <c r="E147" i="96"/>
  <c r="F147" i="96"/>
  <c r="J148" i="96"/>
  <c r="H147" i="96" l="1"/>
  <c r="B146" i="96"/>
  <c r="D148" i="96"/>
  <c r="E148" i="96"/>
  <c r="F148" i="96"/>
  <c r="J149" i="96"/>
  <c r="H148" i="96" l="1"/>
  <c r="B147" i="96"/>
  <c r="J150" i="96"/>
  <c r="D149" i="96"/>
  <c r="E149" i="96"/>
  <c r="F149" i="96"/>
  <c r="H149" i="96" l="1"/>
  <c r="B148" i="96"/>
  <c r="J151" i="96"/>
  <c r="D150" i="96"/>
  <c r="E150" i="96"/>
  <c r="F150" i="96"/>
  <c r="H150" i="96" l="1"/>
  <c r="B149" i="96"/>
  <c r="J152" i="96"/>
  <c r="D151" i="96"/>
  <c r="E151" i="96"/>
  <c r="F151" i="96"/>
  <c r="H151" i="96" l="1"/>
  <c r="B150" i="96"/>
  <c r="E152" i="96"/>
  <c r="J153" i="96"/>
  <c r="D152" i="96"/>
  <c r="F152" i="96"/>
  <c r="H152" i="96" l="1"/>
  <c r="B151" i="96"/>
  <c r="F153" i="96"/>
  <c r="D153" i="96"/>
  <c r="J154" i="96"/>
  <c r="E153" i="96"/>
  <c r="H153" i="96" l="1"/>
  <c r="B152" i="96"/>
  <c r="E154" i="96"/>
  <c r="F154" i="96"/>
  <c r="D154" i="96"/>
  <c r="H154" i="96" l="1"/>
  <c r="B154" i="96" s="1"/>
  <c r="B153" i="96"/>
</calcChain>
</file>

<file path=xl/sharedStrings.xml><?xml version="1.0" encoding="utf-8"?>
<sst xmlns="http://schemas.openxmlformats.org/spreadsheetml/2006/main" count="7918" uniqueCount="680">
  <si>
    <t>SST</t>
  </si>
  <si>
    <t>Cc = Carga Contaminante (Kg/día)</t>
  </si>
  <si>
    <t xml:space="preserve">Tm = Tarifa Minima  </t>
  </si>
  <si>
    <t>DBO5</t>
  </si>
  <si>
    <t xml:space="preserve">Fr = Factor Regional (1.0) </t>
  </si>
  <si>
    <t>Cc= Q xC x 0.0036x t</t>
  </si>
  <si>
    <t>t = Tiempo de vertimiento del usuario en horas por dia</t>
  </si>
  <si>
    <t>Ttr  = Tm  x Fr</t>
  </si>
  <si>
    <t xml:space="preserve">Ttr = Tarifa de la tasa retributiva </t>
  </si>
  <si>
    <t>Monitoreo</t>
  </si>
  <si>
    <t>Fecha</t>
  </si>
  <si>
    <t>Descargas</t>
  </si>
  <si>
    <t>Presuntiva</t>
  </si>
  <si>
    <t>Población</t>
  </si>
  <si>
    <t>DBO
Kg/día</t>
  </si>
  <si>
    <t>SST
Kg/día</t>
  </si>
  <si>
    <t>Municipio</t>
  </si>
  <si>
    <t>AGUADA</t>
  </si>
  <si>
    <t>Calculo de carga - Tasa Retributiva</t>
  </si>
  <si>
    <t>Resultados caracterización</t>
  </si>
  <si>
    <t>Caudal
(L/s)</t>
  </si>
  <si>
    <t>0,0036: factor de conversion</t>
  </si>
  <si>
    <t>Carga
(Kg/día)</t>
  </si>
  <si>
    <t>Parámetro</t>
  </si>
  <si>
    <t>Tarifa ($/Kg)</t>
  </si>
  <si>
    <t>Q= Caudal promedio de aguas residuales en L/s</t>
  </si>
  <si>
    <t>C = Concentración del elemento, sustancia o compuesto en mg/L</t>
  </si>
  <si>
    <t>Vertimiento Sector Centro</t>
  </si>
  <si>
    <t>LA BELLEZA</t>
  </si>
  <si>
    <t>Cooperativa Acueducto, Aseo y Alcantarillado de La Belleza</t>
  </si>
  <si>
    <t>Vertimiento 1. Chico</t>
  </si>
  <si>
    <t>Vertimiento 2. Calle 6 con carrera 5</t>
  </si>
  <si>
    <t>Vertimiento 3. Principal carrera 3 con calle 4</t>
  </si>
  <si>
    <t>CAPITANEJO</t>
  </si>
  <si>
    <t>Unidad de Servicios Públicos municipio de Capitanejo</t>
  </si>
  <si>
    <t>DBO</t>
  </si>
  <si>
    <t>Sumatoria</t>
  </si>
  <si>
    <t>Promedio</t>
  </si>
  <si>
    <t>La Palmera</t>
  </si>
  <si>
    <t>Calle 5</t>
  </si>
  <si>
    <t>San Antonio</t>
  </si>
  <si>
    <t>Calle 11</t>
  </si>
  <si>
    <t>El Centro</t>
  </si>
  <si>
    <t>Finca El Edén</t>
  </si>
  <si>
    <t>Monitoreo realizado mayo de 2016</t>
  </si>
  <si>
    <t>Monitoreo realizado diciembre de 2014</t>
  </si>
  <si>
    <t>CERRITO</t>
  </si>
  <si>
    <t>PTAR</t>
  </si>
  <si>
    <t>Puente Olaya Herrra</t>
  </si>
  <si>
    <t>Quebrada Uchuata</t>
  </si>
  <si>
    <t>Restaurante Florez</t>
  </si>
  <si>
    <t>Alcaldía</t>
  </si>
  <si>
    <t>CIMITARRA</t>
  </si>
  <si>
    <t>Empresas Públicas de Cimitara APC</t>
  </si>
  <si>
    <t>Antiguo Matadero</t>
  </si>
  <si>
    <t>El Bolsillo</t>
  </si>
  <si>
    <t>Antigua Balastrera</t>
  </si>
  <si>
    <t>CONFINES</t>
  </si>
  <si>
    <t>Confineña de Servicios Públicos SA ESP</t>
  </si>
  <si>
    <t>Vertimiento PTAR</t>
  </si>
  <si>
    <t>CONTRATACIÓN</t>
  </si>
  <si>
    <t>Quebrada La Renta</t>
  </si>
  <si>
    <t>Quebrada La Sarna</t>
  </si>
  <si>
    <t>Punto / Vertimiento</t>
  </si>
  <si>
    <t>COROMORO</t>
  </si>
  <si>
    <t>PTAR Coromoro</t>
  </si>
  <si>
    <t>Cincelada</t>
  </si>
  <si>
    <t>Corporación de Servicios de Acueducto y Alcantarillado de Curití - CORPACUR</t>
  </si>
  <si>
    <t>CURITÍ</t>
  </si>
  <si>
    <t>Empresa de Servicios Públicos Adm. Pública Cooperativa de Encino - AGUASAN APC</t>
  </si>
  <si>
    <t>ENCINO</t>
  </si>
  <si>
    <t>FLORIÁN</t>
  </si>
  <si>
    <t>Santa Cruz</t>
  </si>
  <si>
    <t>Nuevo Oriente</t>
  </si>
  <si>
    <t>Loma de Velez</t>
  </si>
  <si>
    <t>Empresa de Servicios Públicos de Galán SEPGA SA</t>
  </si>
  <si>
    <t>GALÁN</t>
  </si>
  <si>
    <t>Chitaraque Matadero</t>
  </si>
  <si>
    <t>La Romera</t>
  </si>
  <si>
    <t>GAMBITA</t>
  </si>
  <si>
    <t>GUACA</t>
  </si>
  <si>
    <t>Los Pozos</t>
  </si>
  <si>
    <t>EL GUACAMAYO</t>
  </si>
  <si>
    <t>Quebrada Los Lavaderos</t>
  </si>
  <si>
    <t>Quebrada La Zarza</t>
  </si>
  <si>
    <t>GUADALUPE</t>
  </si>
  <si>
    <t>Aguas Públicas de Guadalupe EPG SA - ESP</t>
  </si>
  <si>
    <t>Barrio Jerusalen</t>
  </si>
  <si>
    <t>Cementerio</t>
  </si>
  <si>
    <t>San Martín - Hospital</t>
  </si>
  <si>
    <t xml:space="preserve">Barrio La Quinta </t>
  </si>
  <si>
    <t>Barrio El Palmito</t>
  </si>
  <si>
    <t>Sectro Plaza de Ferias</t>
  </si>
  <si>
    <t>GUAPOTÁ</t>
  </si>
  <si>
    <t xml:space="preserve">Caño Largo </t>
  </si>
  <si>
    <t>Autodeclaración julio de 2009</t>
  </si>
  <si>
    <t>GUAVATÁ</t>
  </si>
  <si>
    <t>Principal</t>
  </si>
  <si>
    <t>Corporación de Servicios Públicos de Acueducto y Alcantarillado CORPOGUEPSA</t>
  </si>
  <si>
    <t>GUEPSA</t>
  </si>
  <si>
    <t>La Portada</t>
  </si>
  <si>
    <t>Citi Guey Gas</t>
  </si>
  <si>
    <t>Piscina</t>
  </si>
  <si>
    <t>La Aurora</t>
  </si>
  <si>
    <t>Avenida Jiguerillo</t>
  </si>
  <si>
    <t>HATO</t>
  </si>
  <si>
    <t>JESUS MARÍA</t>
  </si>
  <si>
    <t>Macual</t>
  </si>
  <si>
    <t>Tequendama</t>
  </si>
  <si>
    <t>Matadero, Centro Poblado La Quitaz</t>
  </si>
  <si>
    <t>Centro Poblado El Rubí</t>
  </si>
  <si>
    <t>Colegio José Antonio Beltrán,  CP La Quitaz</t>
  </si>
  <si>
    <t>Verificación CAS febrero de 2018</t>
  </si>
  <si>
    <t>Administración Pública Cooperativa del municipio de Landázuri - SEVILAN</t>
  </si>
  <si>
    <t>LANDÁZURI</t>
  </si>
  <si>
    <t>Box Coulvert</t>
  </si>
  <si>
    <t>Santa Bárbara</t>
  </si>
  <si>
    <t>Autodeclaración febrero de 2011</t>
  </si>
  <si>
    <t>LOS SANTOS</t>
  </si>
  <si>
    <t>Empresa de Servicios Públicos de Santander ESANT SA ESP</t>
  </si>
  <si>
    <t>Empresa de Servicios Públicos de Málaga ESP</t>
  </si>
  <si>
    <t>MÁLAGA</t>
  </si>
  <si>
    <t>Agua Blanca</t>
  </si>
  <si>
    <t>Magnolia</t>
  </si>
  <si>
    <t xml:space="preserve">Los Naranjitos </t>
  </si>
  <si>
    <t>MOGOTES</t>
  </si>
  <si>
    <t>Vertimiento 1</t>
  </si>
  <si>
    <t>Vertimiento 2</t>
  </si>
  <si>
    <t>Vertimiento 4</t>
  </si>
  <si>
    <t>Vertimiento 5</t>
  </si>
  <si>
    <t>MOLAGAVITA</t>
  </si>
  <si>
    <t>Empresa de Servicios Públicos Domiciliarios del Municipio de Molagavita</t>
  </si>
  <si>
    <t>Empresa de Servicios Públicos de Acueducto, Alcantarillado y Aseo de Ocamonte - ESPOCAM SA</t>
  </si>
  <si>
    <t>OCAMONTE</t>
  </si>
  <si>
    <t>Corriente Las Piedras</t>
  </si>
  <si>
    <t>OIBA</t>
  </si>
  <si>
    <t>El Retiro</t>
  </si>
  <si>
    <t>Valla Chala</t>
  </si>
  <si>
    <t>Oibana de Servicios Públicos - OIBANA EICE ESP</t>
  </si>
  <si>
    <t>PALMAR</t>
  </si>
  <si>
    <t>PALMAS DEL SOCORRO</t>
  </si>
  <si>
    <t>Empresa de Servicios Publicos de La Palmeña SAS ESP</t>
  </si>
  <si>
    <t>PARAMO</t>
  </si>
  <si>
    <t>PINCHOTE</t>
  </si>
  <si>
    <t>Tanque Biodigestor 1, zona sur</t>
  </si>
  <si>
    <t>Tanque Biodigestor 1, zona norte</t>
  </si>
  <si>
    <t>Empresa de Servicios públicos Domiciliarios de Puente Nacional - ACUAPUENTE SA ESP</t>
  </si>
  <si>
    <t>PUENTE NACIONAL</t>
  </si>
  <si>
    <t>Empresa de Servicios Públicos de Puerto Parra - EMSEPAR ESP. SA</t>
  </si>
  <si>
    <t>PUERTO PARRA</t>
  </si>
  <si>
    <t>La Cumbre</t>
  </si>
  <si>
    <t>Barrio Ferrocarril</t>
  </si>
  <si>
    <t>PUERTO WILCHES</t>
  </si>
  <si>
    <t>Aguas de Puerto Wilches SAS ESP</t>
  </si>
  <si>
    <t>Empresa Municipal de Acueducto, Alcantarillado y Saneamiento Básico de Sábana de Torres ESPUSATO EICE ESP</t>
  </si>
  <si>
    <t>SÁBANA DE TORRES</t>
  </si>
  <si>
    <t>Comuneros - Caño Negro</t>
  </si>
  <si>
    <t>Unidos - Quebrada La Puyana</t>
  </si>
  <si>
    <t>SAN ANDRÉS</t>
  </si>
  <si>
    <t>La Cuneta</t>
  </si>
  <si>
    <t>Los Pinos</t>
  </si>
  <si>
    <t>Pangote</t>
  </si>
  <si>
    <t xml:space="preserve">La Laguna </t>
  </si>
  <si>
    <t>Principal - Centro</t>
  </si>
  <si>
    <t>SAN BENITO</t>
  </si>
  <si>
    <t>Empresa de Acueducto, Alcantarillado y Aseo de San Gil - ACUASAN EICE ESP</t>
  </si>
  <si>
    <t>SAN GIL</t>
  </si>
  <si>
    <t>COMFENALCO</t>
  </si>
  <si>
    <t>Paso Libertador</t>
  </si>
  <si>
    <t>Emisario Puente Gómez Silva</t>
  </si>
  <si>
    <t>Villas del Prado (Matadero)</t>
  </si>
  <si>
    <t>Emisario final Porvenir</t>
  </si>
  <si>
    <t>Barrio Colombia (Electrificadora)</t>
  </si>
  <si>
    <t xml:space="preserve">Puente calle 14 </t>
  </si>
  <si>
    <t>Calle 17 con carrera 11</t>
  </si>
  <si>
    <t>Country Club</t>
  </si>
  <si>
    <t>Ragonessi</t>
  </si>
  <si>
    <t>SAN MIGUEL</t>
  </si>
  <si>
    <t>SAN VICENTE DE CHUCURÍ</t>
  </si>
  <si>
    <t>Vertimiento No.1. Santa Ana</t>
  </si>
  <si>
    <t>Vertimiento No.2. Jaime Ramírez</t>
  </si>
  <si>
    <t>Vertimiento No.3. Centroabastos</t>
  </si>
  <si>
    <t>Vertimiento No.4. San Andresito</t>
  </si>
  <si>
    <t>Vertimiento No.5. El Tierrero</t>
  </si>
  <si>
    <t>Vertimiento No.6. Orocué</t>
  </si>
  <si>
    <t>Vertimiento No.7. Placitas</t>
  </si>
  <si>
    <t xml:space="preserve">Vertimiento No.8. Yariguíes 1 </t>
  </si>
  <si>
    <t>Vertimiento No.9. Yariguíes 2</t>
  </si>
  <si>
    <t>Vertimiento No.10. Buenos Aires</t>
  </si>
  <si>
    <t>Vertimiento No.11. Hospital</t>
  </si>
  <si>
    <t>Vertimiento No.12. La Granja</t>
  </si>
  <si>
    <t xml:space="preserve">Vertimiento No.13. La Pola </t>
  </si>
  <si>
    <t>Vertimiento No.14. Camilo Torres</t>
  </si>
  <si>
    <t>SIMACOTA</t>
  </si>
  <si>
    <t>Administración Publica Cooperativa del municipio de Simacota - SIMSACOOP APC</t>
  </si>
  <si>
    <t>Puente Perros</t>
  </si>
  <si>
    <t>Primavera</t>
  </si>
  <si>
    <t>Matadero</t>
  </si>
  <si>
    <t>EL SOCORRO</t>
  </si>
  <si>
    <t>Aguas del Socorro SA ESP</t>
  </si>
  <si>
    <t>Autodeclaración 2017</t>
  </si>
  <si>
    <t>Quebrada La Zancotea - Terminal</t>
  </si>
  <si>
    <t>Quebrada Guayacana - Libertad</t>
  </si>
  <si>
    <t>Empresa de Servicios Públicos de Acueducto, Alcantarillado y Aseo de Suaita - SUAITANA de Servicios Públicos SA ESP</t>
  </si>
  <si>
    <t>SUAITA</t>
  </si>
  <si>
    <t>Principal Machivita</t>
  </si>
  <si>
    <t>Machivita 2</t>
  </si>
  <si>
    <t>Ricaurte</t>
  </si>
  <si>
    <t>Principal Vado Real</t>
  </si>
  <si>
    <t>Principal Puente Huertas</t>
  </si>
  <si>
    <t>Corregimiento San José de Suaita</t>
  </si>
  <si>
    <t>Corregimiento Pomarrosal</t>
  </si>
  <si>
    <t>Empresa de Servicios Públicos del municipio del Valle de San José - ESVALLE SA ESP</t>
  </si>
  <si>
    <t>VALLE DE SAN JOSÉ</t>
  </si>
  <si>
    <t>VELEZ</t>
  </si>
  <si>
    <t>Empresa Municipial de Servicios Públicos de Vélez - EMPREVEL ESP</t>
  </si>
  <si>
    <t>Quebrada Palenque 1</t>
  </si>
  <si>
    <t>Quebrada Palenque 2</t>
  </si>
  <si>
    <t>Quebrada Palenque 3</t>
  </si>
  <si>
    <t>Quebrada Palenque 4</t>
  </si>
  <si>
    <t>Quebrada Palenque 5</t>
  </si>
  <si>
    <t>Cod_mpo</t>
  </si>
  <si>
    <t>Cod_DANE</t>
  </si>
  <si>
    <t>1007-0006-2007</t>
  </si>
  <si>
    <t>1007-0007-2007</t>
  </si>
  <si>
    <t>ALBANIA</t>
  </si>
  <si>
    <t>1007-0008-2007</t>
  </si>
  <si>
    <t>ARATOCA</t>
  </si>
  <si>
    <t>1007-0009-2007</t>
  </si>
  <si>
    <t>BARBOSA</t>
  </si>
  <si>
    <t>1007-0010-2007</t>
  </si>
  <si>
    <t>BARICHARA</t>
  </si>
  <si>
    <t>1007-0011-2007</t>
  </si>
  <si>
    <t>BARRANCABERMEJA</t>
  </si>
  <si>
    <t>1007-0012-2007</t>
  </si>
  <si>
    <t>BETULIA</t>
  </si>
  <si>
    <t>1007-0013-2007</t>
  </si>
  <si>
    <t>BOLÍVAR</t>
  </si>
  <si>
    <t>1007-0014-2007</t>
  </si>
  <si>
    <t>CABRERA</t>
  </si>
  <si>
    <t>1007-0015-2007</t>
  </si>
  <si>
    <t>1007-0016-2007</t>
  </si>
  <si>
    <t>CARCASÍ</t>
  </si>
  <si>
    <t>1007-0017-2007</t>
  </si>
  <si>
    <t>CEPITÁ</t>
  </si>
  <si>
    <t>1007-0018-2007</t>
  </si>
  <si>
    <t>1007-0019-2007</t>
  </si>
  <si>
    <t>1007-0020-2007</t>
  </si>
  <si>
    <t>CONCEPCIÓN</t>
  </si>
  <si>
    <t>1007-0021-2007</t>
  </si>
  <si>
    <t>1007-0022-2007</t>
  </si>
  <si>
    <t>1007-0023-2007</t>
  </si>
  <si>
    <t>1007-0024-2007</t>
  </si>
  <si>
    <t>1007-00025-2007</t>
  </si>
  <si>
    <t>CHARALÁ</t>
  </si>
  <si>
    <t>1007-0026-2007</t>
  </si>
  <si>
    <t>CHIMA</t>
  </si>
  <si>
    <t>1007-0027-2007</t>
  </si>
  <si>
    <t>CHIPATÁ</t>
  </si>
  <si>
    <t>1007-0028-2007</t>
  </si>
  <si>
    <t>EL CARMEN DE CHUCURÍ</t>
  </si>
  <si>
    <t>1007-0029-2007</t>
  </si>
  <si>
    <t>1007-0030-2007</t>
  </si>
  <si>
    <t>EL PEÑÓN</t>
  </si>
  <si>
    <t>1007-0031-2007</t>
  </si>
  <si>
    <t>1007-0032-2007</t>
  </si>
  <si>
    <t>ENCISO</t>
  </si>
  <si>
    <t>1007-0033-2007</t>
  </si>
  <si>
    <t>1007-0034-2007</t>
  </si>
  <si>
    <t>1007-0035-2007</t>
  </si>
  <si>
    <t>1007-0036-2007</t>
  </si>
  <si>
    <t>1007-0037-2007</t>
  </si>
  <si>
    <t>1007-0038-2007</t>
  </si>
  <si>
    <t>1007-0039-2007</t>
  </si>
  <si>
    <t>1007-0040-2007</t>
  </si>
  <si>
    <t>1007-041-2007</t>
  </si>
  <si>
    <t>1007-0042-2007</t>
  </si>
  <si>
    <t>JESÚS MARÍA</t>
  </si>
  <si>
    <t>1007-0043-2007</t>
  </si>
  <si>
    <t>JORDÁN</t>
  </si>
  <si>
    <t>1007-0044-2007</t>
  </si>
  <si>
    <t>1007-0045-2007</t>
  </si>
  <si>
    <t>LA PAZ</t>
  </si>
  <si>
    <t>1007-0046-2007</t>
  </si>
  <si>
    <t>1007-0047-2007</t>
  </si>
  <si>
    <t>1007-0048-2007</t>
  </si>
  <si>
    <t>MACARAVITA</t>
  </si>
  <si>
    <t>1007-0049-2007</t>
  </si>
  <si>
    <t>1007-0050-2007</t>
  </si>
  <si>
    <t>1007-0051-2007</t>
  </si>
  <si>
    <t>1007-0052-2007</t>
  </si>
  <si>
    <t>1007-00053-2007</t>
  </si>
  <si>
    <t>1007-0054-2007</t>
  </si>
  <si>
    <t>ONZAGA</t>
  </si>
  <si>
    <t>1007-0055-2007</t>
  </si>
  <si>
    <t>1007-0056-2007</t>
  </si>
  <si>
    <t>1007-057-2007</t>
  </si>
  <si>
    <t>PÁRAMO</t>
  </si>
  <si>
    <t>1007-0058-2007</t>
  </si>
  <si>
    <t xml:space="preserve">1007-0059-2007 </t>
  </si>
  <si>
    <t>1007-0060-2007</t>
  </si>
  <si>
    <t>1007-0061-2007</t>
  </si>
  <si>
    <t>1007-0062-2007</t>
  </si>
  <si>
    <t>SABANA DE TORRES</t>
  </si>
  <si>
    <t>1007-0063-2007</t>
  </si>
  <si>
    <t>1007-0064-2007</t>
  </si>
  <si>
    <t>1007-00065-2007</t>
  </si>
  <si>
    <t>1007-0066-2007</t>
  </si>
  <si>
    <t>SAN JOAQUÍN</t>
  </si>
  <si>
    <t>1007-0067-2007</t>
  </si>
  <si>
    <t>SAN JOSÉ DE MIRANDA</t>
  </si>
  <si>
    <t>1007-0068-2007</t>
  </si>
  <si>
    <t>1007-0069-2007</t>
  </si>
  <si>
    <t>1007-0070-2007</t>
  </si>
  <si>
    <t>SANTA BÁRBARA</t>
  </si>
  <si>
    <t>1007-0071-2007</t>
  </si>
  <si>
    <t>SANTA HELENA DEL OPÓN</t>
  </si>
  <si>
    <t>1007-0072-2007</t>
  </si>
  <si>
    <t>1007-0073-2007</t>
  </si>
  <si>
    <t>1007-0074-2007</t>
  </si>
  <si>
    <t>1007-0075-2007</t>
  </si>
  <si>
    <t>SUCRE</t>
  </si>
  <si>
    <t>1007-0076-2007</t>
  </si>
  <si>
    <t>1007-0077-2007</t>
  </si>
  <si>
    <t>VÉLEZ</t>
  </si>
  <si>
    <t>1007-0078-2007</t>
  </si>
  <si>
    <t>VILLANUEVA</t>
  </si>
  <si>
    <t>1007-0079-2007</t>
  </si>
  <si>
    <t>ZAPATOCA</t>
  </si>
  <si>
    <t>SI</t>
  </si>
  <si>
    <t>NO</t>
  </si>
  <si>
    <t>Monitoreo realizado mayo de 2015</t>
  </si>
  <si>
    <t>La Tenería</t>
  </si>
  <si>
    <t>Barrio Oscar Martínez</t>
  </si>
  <si>
    <t>Quebrada La Simacota</t>
  </si>
  <si>
    <t>Hospital</t>
  </si>
  <si>
    <t>Quebrada El Tinto Sector 1</t>
  </si>
  <si>
    <t>Quebrada El Tinto Sector 2</t>
  </si>
  <si>
    <t>Quebrada El Tinto Sector 3</t>
  </si>
  <si>
    <t>Quebrada El Tinto Sector 4</t>
  </si>
  <si>
    <t>Puente Principal</t>
  </si>
  <si>
    <t>Autodeclaración</t>
  </si>
  <si>
    <t>Vertimiento No. 1</t>
  </si>
  <si>
    <t>Vertimiento No. 2</t>
  </si>
  <si>
    <t>Vertimiento No. 3</t>
  </si>
  <si>
    <t>Vertimiento No. 4</t>
  </si>
  <si>
    <t>Quebrada Leticia</t>
  </si>
  <si>
    <t xml:space="preserve">Quebrada Las Vegas </t>
  </si>
  <si>
    <t>PTAR Instituto del Comercio</t>
  </si>
  <si>
    <t>Villa María</t>
  </si>
  <si>
    <t>Los Niños 1</t>
  </si>
  <si>
    <t>Los Niños 2</t>
  </si>
  <si>
    <t>Tito Rueda</t>
  </si>
  <si>
    <t>El Puente La Libertad</t>
  </si>
  <si>
    <t>PTAR Luis Carlos Galán</t>
  </si>
  <si>
    <t>Zoila Cuadrado</t>
  </si>
  <si>
    <t>El Diamante</t>
  </si>
  <si>
    <t>Palmas del Río 1</t>
  </si>
  <si>
    <t>Palmas del Río 2</t>
  </si>
  <si>
    <t>PTAR Uribe Uribe</t>
  </si>
  <si>
    <t>Empresa de Servicios Públicos de Barichara EPB ESP</t>
  </si>
  <si>
    <t>Empresa Municipal de Servicios Públicos Domiciliarios de Barbosa - ESBARBOSA ESP</t>
  </si>
  <si>
    <t>Vertimiento 3</t>
  </si>
  <si>
    <t>Los Papagayos</t>
  </si>
  <si>
    <t>Pozo Verde</t>
  </si>
  <si>
    <t>Administración Cooperativa de Servicios Públicos de Acueducto, Alcantarillado y Aseo Aguas de Bolívar</t>
  </si>
  <si>
    <t>Autodeclaración agosto de 2009</t>
  </si>
  <si>
    <t>CABRERANA de Servicios Públicos SA ESP</t>
  </si>
  <si>
    <t>Vertimiento No. 1. Final Carrera 3</t>
  </si>
  <si>
    <t>Vertimiento No. 2. Calle 1 con carrera 3</t>
  </si>
  <si>
    <t>El Guamo</t>
  </si>
  <si>
    <t>Autodeclaración juliode 2009</t>
  </si>
  <si>
    <t>Carrera 5 Barrio Cementerio</t>
  </si>
  <si>
    <t>Corporación de Servicios del Acueducto y Alcantarillado de la cabecera municipal Municipio de La Paz</t>
  </si>
  <si>
    <t>Gregorio Hernández</t>
  </si>
  <si>
    <t>Paso 2</t>
  </si>
  <si>
    <t>La Puentecita</t>
  </si>
  <si>
    <t>Quebrada Las Burras</t>
  </si>
  <si>
    <t>Quebrada La Carrizalena</t>
  </si>
  <si>
    <t>Autodeclaración agosto de 2010</t>
  </si>
  <si>
    <t>La Uchuvala</t>
  </si>
  <si>
    <t>Lenguerke</t>
  </si>
  <si>
    <t>Monitoreo realizado noviembre de 2016</t>
  </si>
  <si>
    <t>Monitoreo realizado julio de 2015</t>
  </si>
  <si>
    <t>Monitoreo verificación CAS - Diciembre de 2017</t>
  </si>
  <si>
    <t>Monitoreo realizado el 5 de noviembre de 2014</t>
  </si>
  <si>
    <t>Monitoreo realizado julio de 2015 - PSMV</t>
  </si>
  <si>
    <t>Monitoreo verificación CAS - Enero de 2018</t>
  </si>
  <si>
    <t>Monitoreo realizado julio de 2014 - PSMV</t>
  </si>
  <si>
    <t>Monitoreo realizado julio de 2017</t>
  </si>
  <si>
    <t>Monitoreo realizado 16 y 17 diciembre de 2016</t>
  </si>
  <si>
    <t>Moniotreo realizado noviembre de 2016</t>
  </si>
  <si>
    <t>Monitoreo realizado diciembre de 2013</t>
  </si>
  <si>
    <t>Monitoreo realizado marzo de 2018</t>
  </si>
  <si>
    <t>Monitoreo realizado 27 agosto de 2016</t>
  </si>
  <si>
    <t>Monitoreo realizado mayo de 2017</t>
  </si>
  <si>
    <t>Monitoreo realizado 10 y 11 septiembre de 2014</t>
  </si>
  <si>
    <t>Monitoreo realizado junio de 2017</t>
  </si>
  <si>
    <t>Monitoreo realizado abril de 2012</t>
  </si>
  <si>
    <t>Monitoreo realizado 28 y 29 de noviembre de 2016</t>
  </si>
  <si>
    <t>Monitoreo realizado 11 de mayo de 2015</t>
  </si>
  <si>
    <t>Monitoreo realizado abril de 2017 - Actualización PSMV</t>
  </si>
  <si>
    <t>Monitoreo realizado abril de 2010</t>
  </si>
  <si>
    <t>Monitoreo realizado el 27 y 28 de mayo de 2015</t>
  </si>
  <si>
    <t>Monitoreo realizado el 16 y 17 de noviembre de 2016</t>
  </si>
  <si>
    <t>Monitoreo realizado noviembre de 2017</t>
  </si>
  <si>
    <t>Monitoreo realizado 23 de octubre de 2013</t>
  </si>
  <si>
    <t>Monitoreo realizado agosto de 2017</t>
  </si>
  <si>
    <t>Monitoreo realizado 4 de febrero de 2011</t>
  </si>
  <si>
    <t>Monitoreo realizado julio de 2014 PSMV</t>
  </si>
  <si>
    <t>Monitoreo realizado el 30 y 31 de mayo de 2017</t>
  </si>
  <si>
    <t>Monitoreo realizado octubre de 2012</t>
  </si>
  <si>
    <t>Monitoreo realizado el 29 y 30 de abril de 2015</t>
  </si>
  <si>
    <t>Monitoreo realizado octubre de 2016</t>
  </si>
  <si>
    <t>Monitoreo realizado el 6 y 7  de abril de 2013</t>
  </si>
  <si>
    <t>Monitoreo realizado el 13 y 14 de julio de 2012</t>
  </si>
  <si>
    <t>gr/hab-dia DBO</t>
  </si>
  <si>
    <t>Quebrada Oponcito</t>
  </si>
  <si>
    <t>Monitoreo realizado el 5 y 6 de  septiembre de 2013</t>
  </si>
  <si>
    <t>Empresa Comunitaria Aguas de El Carmen Administración Pública Cooperativa – EMCOAGUAS</t>
  </si>
  <si>
    <t>CAS - Diciembre 2017</t>
  </si>
  <si>
    <t>PBA</t>
  </si>
  <si>
    <t>Barrio La Esmeralda 1</t>
  </si>
  <si>
    <t>Restaurante Flores</t>
  </si>
  <si>
    <t>Barrio La Esmeralda 2</t>
  </si>
  <si>
    <t>Puente Olaya Herrea</t>
  </si>
  <si>
    <t>Zancotea - Villa Madrigal - TEHERAN</t>
  </si>
  <si>
    <t>Guayacana - Naranjito - MATADERO</t>
  </si>
  <si>
    <t>Quebrada Zancotea - Jaboncilla - TRES ESQUINAS</t>
  </si>
  <si>
    <t>Quebrada Guayacana - ZONA INDUSTRIAL</t>
  </si>
  <si>
    <t>Se compuso 24 horas</t>
  </si>
  <si>
    <t>SST
(mg/L)</t>
  </si>
  <si>
    <t>DBO5
(mg/L)</t>
  </si>
  <si>
    <t xml:space="preserve">Caudal </t>
  </si>
  <si>
    <t>Caudal</t>
  </si>
  <si>
    <t>Centro</t>
  </si>
  <si>
    <t>PTAR Instituto Comercio</t>
  </si>
  <si>
    <t>Sector Los Niños</t>
  </si>
  <si>
    <t>Luis Carlos Galán</t>
  </si>
  <si>
    <t xml:space="preserve">Zoila Cuadrado </t>
  </si>
  <si>
    <t>Uribe Uribe</t>
  </si>
  <si>
    <t>Sector Los Niños 2</t>
  </si>
  <si>
    <t>EL Diamante</t>
  </si>
  <si>
    <t>Tenería</t>
  </si>
  <si>
    <t>La Simacota</t>
  </si>
  <si>
    <t>Oscar Martínez</t>
  </si>
  <si>
    <t>Hospital Taquiza</t>
  </si>
  <si>
    <t>El Tinto 1</t>
  </si>
  <si>
    <t>El Tinto 2</t>
  </si>
  <si>
    <t>El Tinto 4</t>
  </si>
  <si>
    <t>El Tinto 3</t>
  </si>
  <si>
    <t>PTAP Puriblock</t>
  </si>
  <si>
    <t>PTAP Convencional</t>
  </si>
  <si>
    <t>Libertad</t>
  </si>
  <si>
    <t>Terminal</t>
  </si>
  <si>
    <t>Teherán</t>
  </si>
  <si>
    <t>Tres Esquinas</t>
  </si>
  <si>
    <t>Zona Industrial</t>
  </si>
  <si>
    <t>Emisario Puente Goméz Silva</t>
  </si>
  <si>
    <t>Villas del Prado Matadero</t>
  </si>
  <si>
    <t>Porvenir</t>
  </si>
  <si>
    <t>Electrificadora</t>
  </si>
  <si>
    <t>Puente Calle 14</t>
  </si>
  <si>
    <t>Tasa
($/año)</t>
  </si>
  <si>
    <t>Total</t>
  </si>
  <si>
    <t>LA BELLEZA - Corregimientos</t>
  </si>
  <si>
    <t>Centro Poblado Jordán</t>
  </si>
  <si>
    <t>Centro Poblado Miralindo</t>
  </si>
  <si>
    <t>Centro Poblado San Ignacio</t>
  </si>
  <si>
    <t>Centro Poblado Plan de Armas</t>
  </si>
  <si>
    <t>Centro Poblado La India - Puerto</t>
  </si>
  <si>
    <t>Centro Poblado La India - PTAR reubicación</t>
  </si>
  <si>
    <t>Biodigestor Norte</t>
  </si>
  <si>
    <t>Biodigestor Sur</t>
  </si>
  <si>
    <t>Centro C Vado Real</t>
  </si>
  <si>
    <t>Ttr  = Cc xTm x Fr</t>
  </si>
  <si>
    <t>DBO
$/año</t>
  </si>
  <si>
    <t>SST
$/año</t>
  </si>
  <si>
    <t>TTR
$/año</t>
  </si>
  <si>
    <t>Parámetros</t>
  </si>
  <si>
    <t>Tm DBO</t>
  </si>
  <si>
    <t>Tm SST</t>
  </si>
  <si>
    <t>Monitoreo realizado marzo de 2017 -  Actualización PSMV</t>
  </si>
  <si>
    <t>La Corrala</t>
  </si>
  <si>
    <t>Quebrada Las Flores</t>
  </si>
  <si>
    <t>gr/hab/dia SST</t>
  </si>
  <si>
    <t xml:space="preserve">DBO
gr/hab-dia </t>
  </si>
  <si>
    <t xml:space="preserve"> SST
gr/hab/dia</t>
  </si>
  <si>
    <t>y</t>
  </si>
  <si>
    <t>Monitoreo realizado 26 diciembre de 2016</t>
  </si>
  <si>
    <t>El Puente</t>
  </si>
  <si>
    <t>Vertimiento</t>
  </si>
  <si>
    <t xml:space="preserve">Administración Pública Cooperativa de Servicios Públicos de San Vicente de Chucurí "APC Manatiales de Chucurí" </t>
  </si>
  <si>
    <t>Santa Ana</t>
  </si>
  <si>
    <t>Jaime ramírez</t>
  </si>
  <si>
    <t>Centroabastos</t>
  </si>
  <si>
    <t>San Andresito</t>
  </si>
  <si>
    <t>El Tierrero</t>
  </si>
  <si>
    <t>Orocué</t>
  </si>
  <si>
    <t>Placitas</t>
  </si>
  <si>
    <t>Yariguies 1</t>
  </si>
  <si>
    <t>Yariguies 2</t>
  </si>
  <si>
    <t>Buenos Aires</t>
  </si>
  <si>
    <t>La Granja</t>
  </si>
  <si>
    <t>La Pola</t>
  </si>
  <si>
    <t>Camilo Torres</t>
  </si>
  <si>
    <t>Unidad de Servicios Públicos de San Andrés</t>
  </si>
  <si>
    <t>Monitoreo realizado junio de 2017 - Autodeclaración</t>
  </si>
  <si>
    <t>Corregimiento Pangote</t>
  </si>
  <si>
    <t>San Andrés</t>
  </si>
  <si>
    <t>Monitoreo realizado el 7 de marzo de 2017 - Actualización PSMV</t>
  </si>
  <si>
    <t>Monitoreo realizadoel 5 de diciembre de 2017 - Actualización PSMV</t>
  </si>
  <si>
    <t>Empresa de Servicios Públicos de Acueducto, Alcantarillado y Aseo de Mogotes - ESPAMOGOTES SA ESP</t>
  </si>
  <si>
    <t>Verificación CAS - 1 de marzo de 2018</t>
  </si>
  <si>
    <t>Puente La Empalizada</t>
  </si>
  <si>
    <t>Polideportivo 1</t>
  </si>
  <si>
    <t>Polideportivo 2</t>
  </si>
  <si>
    <t>Centro Poblado Jordán 1</t>
  </si>
  <si>
    <t>Centro Poblado Jordán 2</t>
  </si>
  <si>
    <t>F</t>
  </si>
  <si>
    <t>C1</t>
  </si>
  <si>
    <t>C2</t>
  </si>
  <si>
    <t>C3</t>
  </si>
  <si>
    <t>C4</t>
  </si>
  <si>
    <t>F2</t>
  </si>
  <si>
    <t>Punto 1. Arenal 1</t>
  </si>
  <si>
    <t>Punto 2. Arenal 2</t>
  </si>
  <si>
    <t>Punto 4. Arenal 6</t>
  </si>
  <si>
    <t>Punto 6. Puente Arenal 1-8</t>
  </si>
  <si>
    <t>Punto 7. Puente Arenal -29</t>
  </si>
  <si>
    <t>Punto 8. Puente Arenal 3-10</t>
  </si>
  <si>
    <t>Punto 11. Kiosko Arenoso 13</t>
  </si>
  <si>
    <t>Punto 12. Dorado 14</t>
  </si>
  <si>
    <t>Punto 13. Dorado 15</t>
  </si>
  <si>
    <t>Punto 14. Dorado 16</t>
  </si>
  <si>
    <t>Punto 16. Paseo del Río 18</t>
  </si>
  <si>
    <t>Punto 15. Paseo del Río 17</t>
  </si>
  <si>
    <t>Punto 17. Cormagdalena</t>
  </si>
  <si>
    <t>Punto 17A. Cristo Petrolero</t>
  </si>
  <si>
    <t>Punto 18. Pueblo Nuevo 1</t>
  </si>
  <si>
    <t>Punto 19. Pueblo Nuevo 2</t>
  </si>
  <si>
    <t>Punto 20. Pueblo Nuevo 3</t>
  </si>
  <si>
    <t>Punto 22. Cancha de Softbol</t>
  </si>
  <si>
    <t>Punto 23. Parque Iguanas</t>
  </si>
  <si>
    <t>Lluvia</t>
  </si>
  <si>
    <t>Punto 24. Villa Luz 1</t>
  </si>
  <si>
    <t>Punto 25. Villa Luz 2</t>
  </si>
  <si>
    <t>Punto 27. Caño Las Lavanderas</t>
  </si>
  <si>
    <t>Caudal no reportado enla caracterización y se toma el caudal de la última caracterización.</t>
  </si>
  <si>
    <t>Punto 28. Campo Hermoso</t>
  </si>
  <si>
    <t>Punto 29. Libertad Gallera</t>
  </si>
  <si>
    <t>Punto 33. 20 de enero calle 77A</t>
  </si>
  <si>
    <t>Punto 30. 20 de enero 1</t>
  </si>
  <si>
    <t>Punto 34. 20 de enero carrera 21</t>
  </si>
  <si>
    <t>Punto 35. Coviva</t>
  </si>
  <si>
    <t>Punto 38. Coviva calle 78</t>
  </si>
  <si>
    <t>Punto 40. Coviva 79C</t>
  </si>
  <si>
    <t>Punto 41. Santa Isabel 1</t>
  </si>
  <si>
    <t>Punto 42. Santa Isabel carrera 29</t>
  </si>
  <si>
    <t>Punto 43. Santa Isabel carrera 29</t>
  </si>
  <si>
    <t>Los solidos reporatdos por debajo del limite de dtección</t>
  </si>
  <si>
    <t>Punto 44. Alagarobo 1 Santa Isabel</t>
  </si>
  <si>
    <t>Punto 45. Algarobo 2 Santa Isabel</t>
  </si>
  <si>
    <t>Punto 46. La Paz Camino San Silvestre</t>
  </si>
  <si>
    <t>Punto 47. Box Coulvert San Judas</t>
  </si>
  <si>
    <t>Punto 48. Pozo 624</t>
  </si>
  <si>
    <t>Punto 49. Pinos 1</t>
  </si>
  <si>
    <t>Punto 50. Pinos 1</t>
  </si>
  <si>
    <t>Punto 51. Pinos 2</t>
  </si>
  <si>
    <t>Punto 52. Barrio Las Brisas</t>
  </si>
  <si>
    <t>Punto 53. Santa Barbara 1</t>
  </si>
  <si>
    <t>Punto 55. Antonia Santos 1</t>
  </si>
  <si>
    <t>Punto 56. Antonia Santos 2</t>
  </si>
  <si>
    <t>Punto 58. Barrio El Refugio</t>
  </si>
  <si>
    <t>Punto 59. Barrio El Refugio</t>
  </si>
  <si>
    <t>Punto 60. Limonar</t>
  </si>
  <si>
    <t>Punto 61. Cincuentanario Autoconstrucción</t>
  </si>
  <si>
    <t>Punto 62.Cincuentenario</t>
  </si>
  <si>
    <t>Punto 63. Peninsula</t>
  </si>
  <si>
    <t>Punto 64. Bellavista</t>
  </si>
  <si>
    <t>Punto 65. Bellavista Pozo Séptico</t>
  </si>
  <si>
    <t>Punto 66. La Colmena</t>
  </si>
  <si>
    <t>Punto 67. Liga</t>
  </si>
  <si>
    <t>Punto 68. Buenavista 1</t>
  </si>
  <si>
    <t>Punto 69. Buenavista 2</t>
  </si>
  <si>
    <t>Punto 71. Los Lagos</t>
  </si>
  <si>
    <t>Punot 75. El Palmar 2 Etapa</t>
  </si>
  <si>
    <t>Punto 76. El Palmar</t>
  </si>
  <si>
    <t>Punto 77. El Palmar Bomba Santander</t>
  </si>
  <si>
    <t>Punto 79. Barranca</t>
  </si>
  <si>
    <t>Punto 80. Las Torres 1</t>
  </si>
  <si>
    <t>Punto 81. Las Torres 2</t>
  </si>
  <si>
    <t>Punto 82. Las Torres 3</t>
  </si>
  <si>
    <t>Punto 84. Barrio Chico 1</t>
  </si>
  <si>
    <t>Punto 88. Chico 6</t>
  </si>
  <si>
    <t>Punto 89. Chapinero</t>
  </si>
  <si>
    <t>Punto 90. Miraflores Granada 1</t>
  </si>
  <si>
    <t>Punto 94. Puente Escuela La Candelaria</t>
  </si>
  <si>
    <t>Punto 95. Santa Ana</t>
  </si>
  <si>
    <t>Punto 96. Simon Bolivar</t>
  </si>
  <si>
    <t>Punto 97. Simon Bolivar 2</t>
  </si>
  <si>
    <t>Punto 101. Provivienda</t>
  </si>
  <si>
    <t>Punto 102. Las Camalias</t>
  </si>
  <si>
    <t>Punto 104. Entrada Barrio San Martin</t>
  </si>
  <si>
    <t>Punto 105. Rafael Rangel 1</t>
  </si>
  <si>
    <t>Punto 106. Rafael Rangel 2</t>
  </si>
  <si>
    <t>Punto 107. Romboi Ferticol 1</t>
  </si>
  <si>
    <t>Punto 110. Pozo 7 Barrio Kenedy</t>
  </si>
  <si>
    <t>Punto 112. Pozo 7 Oro Negro Etapa 1</t>
  </si>
  <si>
    <t>Punto 113. Oro Negro 3 Etapa 1</t>
  </si>
  <si>
    <t>Punto 114. Oro Negro 3 Etapa 3</t>
  </si>
  <si>
    <t>Punto 117. Oro Negro 2 Etapa</t>
  </si>
  <si>
    <t>Punto 115. Oro Negro Etapa</t>
  </si>
  <si>
    <t>Punto 93. La Candelaria</t>
  </si>
  <si>
    <t>Punto 118. Progreso 42 B</t>
  </si>
  <si>
    <t>Punto 119. Progreso 42 C</t>
  </si>
  <si>
    <t>Punto 120. Progreso 42 A</t>
  </si>
  <si>
    <t>Punto 122. Barrio Minas del Paraiso</t>
  </si>
  <si>
    <t>Punto 123. Los Corales</t>
  </si>
  <si>
    <t>Punto 124. María Eugenia</t>
  </si>
  <si>
    <t>lluvias</t>
  </si>
  <si>
    <t>Punto 125. María Eugenia Rabo Largo</t>
  </si>
  <si>
    <t>Punto 126. Barrio Villarelis Etapa 2</t>
  </si>
  <si>
    <t>Punto 127. Carrera 50 Barrio Villarelis Etapa 2</t>
  </si>
  <si>
    <t>Punto 128. Carrera 48A  Barrio Villarelis La Independendencia</t>
  </si>
  <si>
    <t>Punto 129. Lotes 185 -186</t>
  </si>
  <si>
    <t>Punto 130. Barrio Villarelis</t>
  </si>
  <si>
    <t>Punto 132. Cincuentanario Etapa 7</t>
  </si>
  <si>
    <t>PTAP</t>
  </si>
  <si>
    <t>Filtro</t>
  </si>
  <si>
    <t>Sedimentador</t>
  </si>
  <si>
    <t xml:space="preserve">PTAR Marsella </t>
  </si>
  <si>
    <t>PTAR Altos de Cañaveral</t>
  </si>
  <si>
    <t>PTAR ASOPRADOS</t>
  </si>
  <si>
    <t>PTAR Altos del Centenario</t>
  </si>
  <si>
    <t>No se tomo muestra</t>
  </si>
  <si>
    <t>PTAR Almendros</t>
  </si>
  <si>
    <t>PTAR Tamarindos</t>
  </si>
  <si>
    <t>PTAR Villa Rosa</t>
  </si>
  <si>
    <t>Lluvias</t>
  </si>
  <si>
    <t>PTAR Bosques de la Cira</t>
  </si>
  <si>
    <t>PTAR Paraiso</t>
  </si>
  <si>
    <t>PTAR Isla del Zapato</t>
  </si>
  <si>
    <t>PTAR Boston</t>
  </si>
  <si>
    <t>PTAR La Liga</t>
  </si>
  <si>
    <t>PTAR Nuevo Horizonte</t>
  </si>
  <si>
    <t xml:space="preserve">PTAR Torres del Campestre </t>
  </si>
  <si>
    <t>PTAR Los Naranjos</t>
  </si>
  <si>
    <t>Carcaterización diciembre 2017 - PSMV</t>
  </si>
  <si>
    <t>Aguas de Barrancabermeja SA ESP</t>
  </si>
  <si>
    <t>Vertimientos</t>
  </si>
  <si>
    <t>GÁMBITA</t>
  </si>
  <si>
    <t>Carga_total_DBO5_kg_dia</t>
  </si>
  <si>
    <t>Carga_total_SST_kg_dia</t>
  </si>
  <si>
    <t>DBO exp - DBO auto</t>
  </si>
  <si>
    <t>SST exp - SST auto</t>
  </si>
  <si>
    <t>DBO
Kg/año</t>
  </si>
  <si>
    <t>SST
Kg/año</t>
  </si>
  <si>
    <t>Villa Hernandez</t>
  </si>
  <si>
    <t>Calle Ciega</t>
  </si>
  <si>
    <t>Calle 1 con Carrera 8</t>
  </si>
  <si>
    <t>Chambuco</t>
  </si>
  <si>
    <t>Asopinos</t>
  </si>
  <si>
    <t>Zona de Expansión</t>
  </si>
  <si>
    <t>CP Puerto Araujo</t>
  </si>
  <si>
    <t>CP Puerto Olaya</t>
  </si>
  <si>
    <t>CP San Fernando</t>
  </si>
  <si>
    <t>Carga
(Kg/año)</t>
  </si>
  <si>
    <t>Carga
(Kg/año</t>
  </si>
  <si>
    <t>Monitoreo realizado diciembre de 2016</t>
  </si>
  <si>
    <t>Vertimiento 1, La Zarza</t>
  </si>
  <si>
    <t>Vertimiento 2, Los Lavaderos</t>
  </si>
  <si>
    <t>Monitoreo realizado junio de 2017 - PSMV</t>
  </si>
  <si>
    <t>Falla Geológica</t>
  </si>
  <si>
    <t>Planta de Bombeo</t>
  </si>
  <si>
    <t>Kalichal</t>
  </si>
  <si>
    <t>Empresa de Servicios Públicos de Santander - ESANT S.A. ESP</t>
  </si>
  <si>
    <t>Monitoreo realizado diciembre de 2008</t>
  </si>
  <si>
    <t>Muestreo diciembre de 2010</t>
  </si>
  <si>
    <t>Monitoreo realizado noviembre de 2016 - PSMV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</si>
</sst>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.0_-;\-* #,##0.0_-;_-* &quot;-&quot;_-;_-@_-"/>
    <numFmt numFmtId="166" formatCode="dd\ mmm\ \-\ yyyy"/>
    <numFmt numFmtId="167" formatCode="dd\ mmm\ yyyy"/>
    <numFmt numFmtId="168" formatCode="0.000"/>
    <numFmt numFmtId="169" formatCode="_-* #,##0.00_-;\-* #,##0.00_-;_-* &quot;-&quot;_-;_-@_-"/>
    <numFmt numFmtId="170" formatCode="0.00000"/>
    <numFmt numFmtId="171" formatCode="_-* #,##0.000_-;\-* #,##0.000_-;_-* &quot;-&quot;_-;_-@_-"/>
    <numFmt numFmtId="172" formatCode="_-* #,##0_-;\-* #,##0_-;_-* &quot;-&quot;??_-;_-@_-"/>
    <numFmt numFmtId="173" formatCode="#,##0.0_);[Red]\(#,##0.0\)"/>
    <numFmt numFmtId="174" formatCode="_-* #,##0.0_-;\-* #,##0.0_-;_-* &quot;-&quot;?_-;_-@_-"/>
    <numFmt numFmtId="175" formatCode="_-* #,##0.00_-;\-* #,##0.00_-;_-* &quot;-&quot;?_-;_-@_-"/>
    <numFmt numFmtId="176" formatCode="0.0%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9"/>
      <color theme="3" tint="0.3999755851924192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 Narrow"/>
      <family val="2"/>
    </font>
    <font>
      <b/>
      <sz val="9"/>
      <color theme="3" tint="0.39997558519241921"/>
      <name val="Arial Narrow"/>
      <family val="2"/>
    </font>
    <font>
      <b/>
      <sz val="11"/>
      <name val="Calibri"/>
      <family val="2"/>
      <scheme val="minor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7" fillId="0" borderId="0"/>
    <xf numFmtId="0" fontId="2" fillId="0" borderId="0"/>
    <xf numFmtId="41" fontId="2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99">
    <xf numFmtId="0" fontId="0" fillId="0" borderId="0" xfId="0"/>
    <xf numFmtId="0" fontId="7" fillId="0" borderId="0" xfId="0" applyFont="1" applyAlignment="1">
      <alignment vertical="center"/>
    </xf>
    <xf numFmtId="41" fontId="7" fillId="0" borderId="0" xfId="1" applyFont="1" applyAlignment="1">
      <alignment vertical="center"/>
    </xf>
    <xf numFmtId="165" fontId="7" fillId="0" borderId="0" xfId="1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65" fontId="7" fillId="0" borderId="1" xfId="1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69" fontId="7" fillId="0" borderId="1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8" fillId="0" borderId="1" xfId="3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7" fillId="0" borderId="0" xfId="3" applyFont="1" applyFill="1" applyAlignment="1">
      <alignment horizontal="center" vertical="center"/>
    </xf>
    <xf numFmtId="0" fontId="17" fillId="0" borderId="1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left" vertical="center" wrapText="1"/>
    </xf>
    <xf numFmtId="170" fontId="17" fillId="0" borderId="0" xfId="3" applyNumberFormat="1" applyFont="1" applyFill="1" applyBorder="1" applyAlignment="1">
      <alignment horizontal="left" vertical="center" wrapText="1"/>
    </xf>
    <xf numFmtId="0" fontId="18" fillId="0" borderId="1" xfId="3" applyFont="1" applyFill="1" applyBorder="1" applyAlignment="1">
      <alignment horizontal="left" vertical="center"/>
    </xf>
    <xf numFmtId="0" fontId="17" fillId="0" borderId="0" xfId="3" applyFont="1" applyFill="1" applyAlignment="1">
      <alignment horizontal="left" vertical="center" wrapText="1"/>
    </xf>
    <xf numFmtId="0" fontId="17" fillId="0" borderId="0" xfId="3" applyFont="1" applyFill="1" applyAlignment="1">
      <alignment horizontal="center" vertical="center" wrapText="1"/>
    </xf>
    <xf numFmtId="0" fontId="17" fillId="0" borderId="0" xfId="3" applyFont="1" applyFill="1" applyAlignment="1">
      <alignment horizontal="left" vertical="center"/>
    </xf>
    <xf numFmtId="0" fontId="17" fillId="0" borderId="0" xfId="3" applyFont="1" applyFill="1" applyAlignment="1">
      <alignment vertical="center"/>
    </xf>
    <xf numFmtId="0" fontId="20" fillId="0" borderId="0" xfId="0" applyFont="1" applyAlignment="1">
      <alignment vertical="center"/>
    </xf>
    <xf numFmtId="167" fontId="20" fillId="0" borderId="0" xfId="0" applyNumberFormat="1" applyFont="1" applyAlignment="1">
      <alignment vertical="center"/>
    </xf>
    <xf numFmtId="41" fontId="20" fillId="0" borderId="0" xfId="1" applyFont="1" applyAlignment="1">
      <alignment vertical="center"/>
    </xf>
    <xf numFmtId="165" fontId="20" fillId="0" borderId="0" xfId="1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165" fontId="22" fillId="0" borderId="0" xfId="1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64" fontId="14" fillId="0" borderId="0" xfId="0" applyNumberFormat="1" applyFont="1" applyAlignment="1">
      <alignment vertical="center"/>
    </xf>
    <xf numFmtId="0" fontId="21" fillId="2" borderId="0" xfId="0" applyFont="1" applyFill="1" applyAlignment="1">
      <alignment vertical="center"/>
    </xf>
    <xf numFmtId="165" fontId="5" fillId="0" borderId="0" xfId="1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165" fontId="16" fillId="0" borderId="0" xfId="1" applyNumberFormat="1" applyFont="1" applyAlignment="1">
      <alignment vertical="center"/>
    </xf>
    <xf numFmtId="168" fontId="5" fillId="0" borderId="0" xfId="0" applyNumberFormat="1" applyFont="1" applyAlignment="1">
      <alignment vertical="center"/>
    </xf>
    <xf numFmtId="167" fontId="20" fillId="0" borderId="1" xfId="0" applyNumberFormat="1" applyFont="1" applyBorder="1" applyAlignment="1">
      <alignment vertical="center"/>
    </xf>
    <xf numFmtId="41" fontId="20" fillId="0" borderId="1" xfId="1" applyFont="1" applyBorder="1" applyAlignment="1">
      <alignment vertical="center"/>
    </xf>
    <xf numFmtId="165" fontId="20" fillId="5" borderId="1" xfId="1" applyNumberFormat="1" applyFont="1" applyFill="1" applyBorder="1" applyAlignment="1">
      <alignment vertical="center"/>
    </xf>
    <xf numFmtId="165" fontId="17" fillId="0" borderId="1" xfId="1" applyNumberFormat="1" applyFont="1" applyFill="1" applyBorder="1" applyAlignment="1">
      <alignment vertical="center"/>
    </xf>
    <xf numFmtId="169" fontId="20" fillId="0" borderId="1" xfId="1" applyNumberFormat="1" applyFont="1" applyBorder="1" applyAlignment="1">
      <alignment vertical="center"/>
    </xf>
    <xf numFmtId="165" fontId="20" fillId="0" borderId="1" xfId="1" applyNumberFormat="1" applyFont="1" applyBorder="1" applyAlignment="1">
      <alignment vertical="center"/>
    </xf>
    <xf numFmtId="165" fontId="20" fillId="6" borderId="1" xfId="1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41" fontId="20" fillId="4" borderId="1" xfId="1" applyNumberFormat="1" applyFont="1" applyFill="1" applyBorder="1" applyAlignment="1">
      <alignment vertical="center"/>
    </xf>
    <xf numFmtId="41" fontId="23" fillId="4" borderId="1" xfId="1" applyNumberFormat="1" applyFont="1" applyFill="1" applyBorder="1" applyAlignment="1">
      <alignment vertical="center"/>
    </xf>
    <xf numFmtId="168" fontId="14" fillId="0" borderId="0" xfId="0" applyNumberFormat="1" applyFont="1" applyAlignment="1">
      <alignment vertical="center"/>
    </xf>
    <xf numFmtId="171" fontId="14" fillId="0" borderId="0" xfId="1" applyNumberFormat="1" applyFont="1" applyAlignment="1">
      <alignment vertical="center"/>
    </xf>
    <xf numFmtId="169" fontId="14" fillId="0" borderId="1" xfId="1" applyNumberFormat="1" applyFont="1" applyBorder="1" applyAlignment="1">
      <alignment vertical="center"/>
    </xf>
    <xf numFmtId="165" fontId="14" fillId="0" borderId="1" xfId="1" applyNumberFormat="1" applyFont="1" applyBorder="1" applyAlignment="1">
      <alignment vertical="center"/>
    </xf>
    <xf numFmtId="169" fontId="14" fillId="0" borderId="0" xfId="1" applyNumberFormat="1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69" fontId="21" fillId="0" borderId="1" xfId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169" fontId="7" fillId="0" borderId="0" xfId="1" applyNumberFormat="1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right" vertical="center"/>
    </xf>
    <xf numFmtId="165" fontId="21" fillId="0" borderId="1" xfId="1" applyNumberFormat="1" applyFont="1" applyBorder="1" applyAlignment="1">
      <alignment vertical="center"/>
    </xf>
    <xf numFmtId="165" fontId="22" fillId="0" borderId="1" xfId="1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172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8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7" fillId="9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NumberFormat="1" applyFont="1" applyAlignment="1">
      <alignment vertical="center"/>
    </xf>
    <xf numFmtId="41" fontId="14" fillId="0" borderId="0" xfId="1" applyFont="1" applyAlignment="1">
      <alignment vertical="center"/>
    </xf>
    <xf numFmtId="43" fontId="7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41" fontId="20" fillId="10" borderId="1" xfId="1" applyFont="1" applyFill="1" applyBorder="1" applyAlignment="1">
      <alignment vertical="center"/>
    </xf>
    <xf numFmtId="0" fontId="3" fillId="0" borderId="1" xfId="3" applyFont="1" applyFill="1" applyBorder="1" applyAlignment="1">
      <alignment horizontal="left" vertical="center"/>
    </xf>
    <xf numFmtId="0" fontId="18" fillId="0" borderId="0" xfId="3" applyFont="1" applyFill="1" applyBorder="1" applyAlignment="1">
      <alignment horizontal="left" vertical="center"/>
    </xf>
    <xf numFmtId="170" fontId="17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17" fillId="11" borderId="1" xfId="3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3" fontId="20" fillId="0" borderId="1" xfId="1" applyNumberFormat="1" applyFont="1" applyFill="1" applyBorder="1" applyAlignment="1">
      <alignment horizontal="center" vertical="center"/>
    </xf>
    <xf numFmtId="165" fontId="20" fillId="0" borderId="0" xfId="1" applyNumberFormat="1" applyFont="1" applyFill="1" applyAlignment="1">
      <alignment horizontal="center" vertical="center"/>
    </xf>
    <xf numFmtId="41" fontId="20" fillId="0" borderId="0" xfId="1" applyFont="1" applyFill="1" applyAlignment="1">
      <alignment horizontal="center" vertical="center"/>
    </xf>
    <xf numFmtId="41" fontId="7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3" applyFont="1" applyFill="1" applyAlignment="1">
      <alignment vertical="center"/>
    </xf>
    <xf numFmtId="0" fontId="1" fillId="0" borderId="0" xfId="3" quotePrefix="1" applyFont="1" applyFill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4" fontId="14" fillId="0" borderId="1" xfId="0" applyNumberFormat="1" applyFont="1" applyBorder="1" applyAlignment="1">
      <alignment vertical="center"/>
    </xf>
    <xf numFmtId="0" fontId="21" fillId="0" borderId="3" xfId="0" applyFont="1" applyBorder="1" applyAlignment="1">
      <alignment horizontal="center" vertical="center" wrapText="1"/>
    </xf>
    <xf numFmtId="169" fontId="14" fillId="0" borderId="3" xfId="1" applyNumberFormat="1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75" fontId="14" fillId="0" borderId="0" xfId="0" applyNumberFormat="1" applyFont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0" fontId="17" fillId="2" borderId="1" xfId="3" applyFont="1" applyFill="1" applyBorder="1" applyAlignment="1">
      <alignment horizontal="center" vertical="center" wrapText="1"/>
    </xf>
    <xf numFmtId="0" fontId="17" fillId="2" borderId="1" xfId="3" applyFont="1" applyFill="1" applyBorder="1" applyAlignment="1">
      <alignment horizontal="left" vertical="center"/>
    </xf>
    <xf numFmtId="0" fontId="17" fillId="2" borderId="1" xfId="3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167" fontId="20" fillId="2" borderId="1" xfId="0" applyNumberFormat="1" applyFont="1" applyFill="1" applyBorder="1" applyAlignment="1">
      <alignment vertical="center"/>
    </xf>
    <xf numFmtId="41" fontId="20" fillId="2" borderId="1" xfId="1" applyFont="1" applyFill="1" applyBorder="1" applyAlignment="1">
      <alignment vertical="center"/>
    </xf>
    <xf numFmtId="165" fontId="20" fillId="2" borderId="1" xfId="1" applyNumberFormat="1" applyFont="1" applyFill="1" applyBorder="1" applyAlignment="1">
      <alignment vertical="center"/>
    </xf>
    <xf numFmtId="165" fontId="17" fillId="2" borderId="1" xfId="1" applyNumberFormat="1" applyFont="1" applyFill="1" applyBorder="1" applyAlignment="1">
      <alignment vertical="center"/>
    </xf>
    <xf numFmtId="173" fontId="20" fillId="2" borderId="1" xfId="1" applyNumberFormat="1" applyFont="1" applyFill="1" applyBorder="1" applyAlignment="1">
      <alignment horizontal="center" vertical="center"/>
    </xf>
    <xf numFmtId="169" fontId="20" fillId="2" borderId="1" xfId="1" applyNumberFormat="1" applyFont="1" applyFill="1" applyBorder="1" applyAlignment="1">
      <alignment vertical="center"/>
    </xf>
    <xf numFmtId="41" fontId="20" fillId="2" borderId="1" xfId="1" applyNumberFormat="1" applyFont="1" applyFill="1" applyBorder="1" applyAlignment="1">
      <alignment vertical="center"/>
    </xf>
    <xf numFmtId="41" fontId="23" fillId="2" borderId="1" xfId="1" applyNumberFormat="1" applyFont="1" applyFill="1" applyBorder="1" applyAlignment="1">
      <alignment vertical="center"/>
    </xf>
    <xf numFmtId="0" fontId="17" fillId="2" borderId="0" xfId="3" applyFont="1" applyFill="1" applyBorder="1" applyAlignment="1">
      <alignment horizontal="left" vertical="center" wrapText="1"/>
    </xf>
    <xf numFmtId="0" fontId="17" fillId="2" borderId="0" xfId="3" applyFont="1" applyFill="1" applyAlignment="1">
      <alignment vertical="center"/>
    </xf>
    <xf numFmtId="9" fontId="14" fillId="0" borderId="1" xfId="6" applyFont="1" applyBorder="1" applyAlignment="1">
      <alignment horizontal="center" vertical="center"/>
    </xf>
    <xf numFmtId="176" fontId="14" fillId="0" borderId="1" xfId="6" applyNumberFormat="1" applyFont="1" applyBorder="1" applyAlignment="1">
      <alignment horizontal="center" vertical="center"/>
    </xf>
    <xf numFmtId="176" fontId="14" fillId="0" borderId="1" xfId="6" quotePrefix="1" applyNumberFormat="1" applyFont="1" applyBorder="1" applyAlignment="1">
      <alignment horizontal="center" vertical="center"/>
    </xf>
    <xf numFmtId="9" fontId="14" fillId="0" borderId="0" xfId="6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" fillId="0" borderId="0" xfId="3" applyFont="1" applyFill="1" applyAlignment="1">
      <alignment vertical="center"/>
    </xf>
    <xf numFmtId="41" fontId="14" fillId="0" borderId="1" xfId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172" fontId="8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72" fontId="7" fillId="0" borderId="3" xfId="0" applyNumberFormat="1" applyFont="1" applyBorder="1" applyAlignment="1">
      <alignment vertical="center"/>
    </xf>
    <xf numFmtId="172" fontId="7" fillId="0" borderId="4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21" fillId="0" borderId="3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172" fontId="21" fillId="0" borderId="3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14" fillId="7" borderId="0" xfId="0" applyFont="1" applyFill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/>
    </xf>
  </cellXfs>
  <cellStyles count="7">
    <cellStyle name="Millares [0]" xfId="1" builtinId="6"/>
    <cellStyle name="Millares [0] 2" xfId="2"/>
    <cellStyle name="Millares [0] 2 2" xfId="5"/>
    <cellStyle name="Normal" xfId="0" builtinId="0"/>
    <cellStyle name="Normal 2" xfId="3"/>
    <cellStyle name="Normal 3" xfId="4"/>
    <cellStyle name="Porcentaj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imir%20I/Desktop/CAS/TR_2018/Linea_base/Cargas_municipios_PSMV_expedientes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icipios orden"/>
      <sheetName val="Municipios completo"/>
      <sheetName val="Municipios PTAR"/>
      <sheetName val="Municipios caracterizacion"/>
      <sheetName val="Barrancabermeja"/>
      <sheetName val="Total cargas PSMV"/>
      <sheetName val="Vertimientos municipio"/>
    </sheetNames>
    <sheetDataSet>
      <sheetData sheetId="0"/>
      <sheetData sheetId="1"/>
      <sheetData sheetId="2"/>
      <sheetData sheetId="3"/>
      <sheetData sheetId="4"/>
      <sheetData sheetId="5">
        <row r="2">
          <cell r="W2" t="str">
            <v>NO</v>
          </cell>
          <cell r="X2">
            <v>4.2292800000000002</v>
          </cell>
          <cell r="Y2">
            <v>4.308163200000001</v>
          </cell>
        </row>
        <row r="3">
          <cell r="W3" t="str">
            <v>NO</v>
          </cell>
          <cell r="X3">
            <v>22.805280864</v>
          </cell>
          <cell r="Y3">
            <v>9.4574735999999984</v>
          </cell>
        </row>
        <row r="4">
          <cell r="W4" t="str">
            <v>SI</v>
          </cell>
          <cell r="X4">
            <v>103.572</v>
          </cell>
          <cell r="Y4">
            <v>123.3</v>
          </cell>
        </row>
        <row r="5">
          <cell r="W5" t="str">
            <v>NO</v>
          </cell>
          <cell r="X5">
            <v>1104.6868560000003</v>
          </cell>
          <cell r="Y5">
            <v>1350.9199958400002</v>
          </cell>
        </row>
        <row r="6">
          <cell r="W6" t="str">
            <v>NO</v>
          </cell>
          <cell r="X6">
            <v>34.265851199999993</v>
          </cell>
          <cell r="Y6">
            <v>102.08082239999999</v>
          </cell>
        </row>
        <row r="7">
          <cell r="W7" t="str">
            <v>NO</v>
          </cell>
          <cell r="X7">
            <v>2175.9976280448009</v>
          </cell>
          <cell r="Y7">
            <v>702.97055020799985</v>
          </cell>
        </row>
        <row r="8">
          <cell r="W8" t="str">
            <v>NO</v>
          </cell>
          <cell r="X8">
            <v>25.286860800000003</v>
          </cell>
          <cell r="Y8">
            <v>25.312694400000002</v>
          </cell>
        </row>
        <row r="9">
          <cell r="W9" t="str">
            <v>SI</v>
          </cell>
          <cell r="X9">
            <v>54.18</v>
          </cell>
          <cell r="Y9">
            <v>64.5</v>
          </cell>
        </row>
        <row r="10">
          <cell r="W10" t="str">
            <v>SI</v>
          </cell>
          <cell r="X10">
            <v>28.812000000000001</v>
          </cell>
          <cell r="Y10">
            <v>34.299999999999997</v>
          </cell>
        </row>
        <row r="11">
          <cell r="W11" t="str">
            <v>SI</v>
          </cell>
          <cell r="X11">
            <v>128.60400000000001</v>
          </cell>
          <cell r="Y11">
            <v>153.1</v>
          </cell>
        </row>
        <row r="12">
          <cell r="W12" t="str">
            <v>NO</v>
          </cell>
          <cell r="X12">
            <v>166.03487999999999</v>
          </cell>
          <cell r="Y12">
            <v>50.682240000000007</v>
          </cell>
        </row>
        <row r="13">
          <cell r="W13" t="str">
            <v>SI</v>
          </cell>
          <cell r="X13">
            <v>22.218</v>
          </cell>
          <cell r="Y13">
            <v>26.45</v>
          </cell>
        </row>
        <row r="14">
          <cell r="W14" t="str">
            <v>SI</v>
          </cell>
          <cell r="X14">
            <v>109.28400000000001</v>
          </cell>
          <cell r="Y14">
            <v>130.1</v>
          </cell>
        </row>
        <row r="15">
          <cell r="W15" t="str">
            <v>NO</v>
          </cell>
          <cell r="X15">
            <v>309.56543193600004</v>
          </cell>
          <cell r="Y15">
            <v>211.38681888000002</v>
          </cell>
        </row>
        <row r="16">
          <cell r="W16" t="str">
            <v>NO</v>
          </cell>
          <cell r="X16">
            <v>35.602070399999995</v>
          </cell>
          <cell r="Y16">
            <v>24.266735999999998</v>
          </cell>
        </row>
        <row r="17">
          <cell r="W17" t="str">
            <v>SI</v>
          </cell>
          <cell r="X17">
            <v>29.442</v>
          </cell>
          <cell r="Y17">
            <v>35.049999999999997</v>
          </cell>
        </row>
        <row r="18">
          <cell r="W18" t="str">
            <v>SI</v>
          </cell>
          <cell r="X18">
            <v>821.1</v>
          </cell>
          <cell r="Y18">
            <v>977.5</v>
          </cell>
        </row>
        <row r="19">
          <cell r="W19" t="str">
            <v>NO</v>
          </cell>
          <cell r="X19">
            <v>394.41530879999999</v>
          </cell>
          <cell r="Y19">
            <v>65.028096000000005</v>
          </cell>
        </row>
        <row r="20">
          <cell r="W20" t="str">
            <v>NO</v>
          </cell>
          <cell r="X20">
            <v>17.1710496</v>
          </cell>
          <cell r="Y20">
            <v>21.291128640000004</v>
          </cell>
        </row>
        <row r="21">
          <cell r="W21" t="str">
            <v>NO</v>
          </cell>
          <cell r="X21">
            <v>31.717541951999998</v>
          </cell>
          <cell r="Y21">
            <v>20.625770016000001</v>
          </cell>
        </row>
        <row r="22">
          <cell r="W22" t="str">
            <v>SI</v>
          </cell>
          <cell r="X22">
            <v>45.695999999999998</v>
          </cell>
          <cell r="Y22">
            <v>54.4</v>
          </cell>
        </row>
        <row r="23">
          <cell r="W23" t="str">
            <v>NO</v>
          </cell>
          <cell r="X23">
            <v>400.0752</v>
          </cell>
          <cell r="Y23">
            <v>186.15744000000001</v>
          </cell>
        </row>
        <row r="24">
          <cell r="W24" t="str">
            <v>NO</v>
          </cell>
          <cell r="X24">
            <v>73.453391999999994</v>
          </cell>
          <cell r="Y24">
            <v>47.146060800000001</v>
          </cell>
        </row>
        <row r="25">
          <cell r="W25" t="str">
            <v>NO</v>
          </cell>
          <cell r="X25">
            <v>20.563148160000001</v>
          </cell>
          <cell r="Y25">
            <v>19.548751680000002</v>
          </cell>
        </row>
        <row r="26">
          <cell r="W26" t="str">
            <v>NO</v>
          </cell>
          <cell r="X26">
            <v>134.8270272</v>
          </cell>
          <cell r="Y26">
            <v>62.461584000000002</v>
          </cell>
        </row>
        <row r="27">
          <cell r="W27" t="str">
            <v>SI</v>
          </cell>
          <cell r="X27">
            <v>1075.6199999999999</v>
          </cell>
          <cell r="Y27">
            <v>1280.5</v>
          </cell>
        </row>
        <row r="28">
          <cell r="W28" t="str">
            <v>NO</v>
          </cell>
          <cell r="X28">
            <v>10.814860800000002</v>
          </cell>
          <cell r="Y28">
            <v>5.73314112</v>
          </cell>
        </row>
        <row r="29">
          <cell r="W29" t="str">
            <v>SI</v>
          </cell>
          <cell r="X29">
            <v>27.006</v>
          </cell>
          <cell r="Y29">
            <v>32.15</v>
          </cell>
        </row>
        <row r="30">
          <cell r="W30" t="str">
            <v>NO</v>
          </cell>
          <cell r="X30">
            <v>62.659310399999995</v>
          </cell>
          <cell r="Y30">
            <v>44.482279679999998</v>
          </cell>
        </row>
        <row r="31">
          <cell r="W31" t="str">
            <v>NO</v>
          </cell>
          <cell r="X31">
            <v>18.404928000000002</v>
          </cell>
          <cell r="Y31">
            <v>5.0379839999999998</v>
          </cell>
        </row>
        <row r="32">
          <cell r="W32" t="str">
            <v>NO</v>
          </cell>
          <cell r="X32">
            <v>6.9444864000000006</v>
          </cell>
          <cell r="Y32">
            <v>2.2032000000000003</v>
          </cell>
        </row>
        <row r="33">
          <cell r="W33" t="str">
            <v>NO</v>
          </cell>
          <cell r="X33">
            <v>30.311426879999999</v>
          </cell>
          <cell r="Y33">
            <v>35.609518080000001</v>
          </cell>
        </row>
        <row r="34">
          <cell r="W34" t="str">
            <v>NO</v>
          </cell>
          <cell r="X34">
            <v>29.863771199999999</v>
          </cell>
          <cell r="Y34">
            <v>55.94785344000001</v>
          </cell>
        </row>
        <row r="35">
          <cell r="W35" t="str">
            <v>NO</v>
          </cell>
          <cell r="X35">
            <v>10.519372800000001</v>
          </cell>
          <cell r="Y35">
            <v>6.1516800000000007</v>
          </cell>
        </row>
        <row r="36">
          <cell r="W36" t="str">
            <v>SI</v>
          </cell>
          <cell r="X36">
            <v>30.155999999999999</v>
          </cell>
          <cell r="Y36">
            <v>35.9</v>
          </cell>
        </row>
        <row r="37">
          <cell r="W37" t="str">
            <v>NO</v>
          </cell>
          <cell r="X37">
            <v>47.220822720000001</v>
          </cell>
          <cell r="Y37">
            <v>18.217166976000001</v>
          </cell>
        </row>
        <row r="38">
          <cell r="W38" t="str">
            <v>NO</v>
          </cell>
          <cell r="X38">
            <v>9.6609888000000002</v>
          </cell>
          <cell r="Y38">
            <v>18.596131200000002</v>
          </cell>
        </row>
        <row r="39">
          <cell r="W39" t="str">
            <v>NO</v>
          </cell>
          <cell r="X39">
            <v>137.43302400000002</v>
          </cell>
          <cell r="Y39">
            <v>247.31136000000004</v>
          </cell>
        </row>
        <row r="40">
          <cell r="W40" t="str">
            <v>SI</v>
          </cell>
          <cell r="X40">
            <v>2.2679999999999998</v>
          </cell>
          <cell r="Y40">
            <v>2.7</v>
          </cell>
        </row>
        <row r="41">
          <cell r="W41" t="str">
            <v>NO</v>
          </cell>
          <cell r="X41">
            <v>66.287635199999997</v>
          </cell>
          <cell r="Y41">
            <v>122.52971520000001</v>
          </cell>
        </row>
        <row r="42">
          <cell r="W42" t="str">
            <v>NO</v>
          </cell>
          <cell r="X42">
            <v>41.313227040000001</v>
          </cell>
          <cell r="Y42">
            <v>50.363383392000003</v>
          </cell>
        </row>
        <row r="43">
          <cell r="W43" t="str">
            <v>NO</v>
          </cell>
          <cell r="X43">
            <v>22.496555520000001</v>
          </cell>
          <cell r="Y43">
            <v>11.506720032000002</v>
          </cell>
        </row>
        <row r="44">
          <cell r="W44" t="str">
            <v>SI</v>
          </cell>
          <cell r="X44">
            <v>83.244</v>
          </cell>
          <cell r="Y44">
            <v>99.1</v>
          </cell>
        </row>
        <row r="45">
          <cell r="W45" t="str">
            <v>NO</v>
          </cell>
          <cell r="X45">
            <v>7.5297600000000013</v>
          </cell>
          <cell r="Y45">
            <v>34.923744000000006</v>
          </cell>
        </row>
        <row r="46">
          <cell r="W46" t="str">
            <v>NO</v>
          </cell>
          <cell r="X46">
            <v>1190.291328</v>
          </cell>
          <cell r="Y46">
            <v>826.42463999999995</v>
          </cell>
        </row>
        <row r="47">
          <cell r="W47" t="str">
            <v>NO</v>
          </cell>
          <cell r="X47">
            <v>84.454410240000016</v>
          </cell>
          <cell r="Y47">
            <v>24.208865280000005</v>
          </cell>
        </row>
        <row r="48">
          <cell r="W48" t="str">
            <v>SI</v>
          </cell>
          <cell r="X48">
            <v>32.088000000000001</v>
          </cell>
          <cell r="Y48">
            <v>38.200000000000003</v>
          </cell>
        </row>
        <row r="49">
          <cell r="W49" t="str">
            <v>SI</v>
          </cell>
          <cell r="X49">
            <v>28.097999999999999</v>
          </cell>
          <cell r="Y49">
            <v>33.450000000000003</v>
          </cell>
        </row>
        <row r="50">
          <cell r="W50" t="str">
            <v>NO</v>
          </cell>
          <cell r="X50">
            <v>224.61852096000001</v>
          </cell>
          <cell r="Y50">
            <v>219.20879232000001</v>
          </cell>
        </row>
        <row r="51">
          <cell r="W51" t="str">
            <v>NO</v>
          </cell>
          <cell r="X51">
            <v>13.884505920000002</v>
          </cell>
          <cell r="Y51">
            <v>21.809036160000005</v>
          </cell>
        </row>
        <row r="52">
          <cell r="W52" t="str">
            <v>NO</v>
          </cell>
          <cell r="X52">
            <v>47.102256000000054</v>
          </cell>
          <cell r="Y52">
            <v>8.5186209600000016</v>
          </cell>
        </row>
        <row r="53">
          <cell r="W53" t="str">
            <v>NO</v>
          </cell>
          <cell r="X53">
            <v>3.2883840000000006</v>
          </cell>
          <cell r="Y53">
            <v>1.9483200000000003</v>
          </cell>
        </row>
        <row r="54">
          <cell r="W54" t="str">
            <v>NO</v>
          </cell>
          <cell r="X54">
            <v>38.880000000000003</v>
          </cell>
          <cell r="Y54">
            <v>18.849024</v>
          </cell>
        </row>
        <row r="55">
          <cell r="W55" t="str">
            <v>SI</v>
          </cell>
          <cell r="X55">
            <v>68.207999999999998</v>
          </cell>
          <cell r="Y55">
            <v>81.2</v>
          </cell>
        </row>
        <row r="56">
          <cell r="W56" t="str">
            <v>NO</v>
          </cell>
          <cell r="X56">
            <v>47.408492160000009</v>
          </cell>
          <cell r="Y56">
            <v>43.740538560000005</v>
          </cell>
        </row>
        <row r="57">
          <cell r="W57" t="str">
            <v>SI</v>
          </cell>
          <cell r="X57">
            <v>161.07</v>
          </cell>
          <cell r="Y57">
            <v>191.75</v>
          </cell>
        </row>
        <row r="58">
          <cell r="W58" t="str">
            <v>NO</v>
          </cell>
          <cell r="X58">
            <v>237.59792640000003</v>
          </cell>
          <cell r="Y58">
            <v>409.76755200000002</v>
          </cell>
        </row>
        <row r="59">
          <cell r="W59" t="str">
            <v>SI</v>
          </cell>
          <cell r="X59">
            <v>516.43200000000002</v>
          </cell>
          <cell r="Y59">
            <v>614.79999999999995</v>
          </cell>
        </row>
        <row r="60">
          <cell r="W60" t="str">
            <v>NO</v>
          </cell>
          <cell r="X60">
            <v>516.14945280000006</v>
          </cell>
          <cell r="Y60">
            <v>89.558784000000003</v>
          </cell>
        </row>
        <row r="61">
          <cell r="W61" t="str">
            <v>SI</v>
          </cell>
          <cell r="X61">
            <v>19.95</v>
          </cell>
          <cell r="Y61">
            <v>23.75</v>
          </cell>
        </row>
        <row r="62">
          <cell r="W62" t="str">
            <v>NO</v>
          </cell>
          <cell r="X62">
            <v>2894.1347519999999</v>
          </cell>
          <cell r="Y62">
            <v>4100.1102719999999</v>
          </cell>
        </row>
        <row r="63">
          <cell r="W63" t="str">
            <v>NO</v>
          </cell>
          <cell r="X63">
            <v>14.502775679999999</v>
          </cell>
          <cell r="Y63">
            <v>9.0684921599999999</v>
          </cell>
        </row>
        <row r="64">
          <cell r="W64" t="str">
            <v>SI</v>
          </cell>
          <cell r="X64">
            <v>36.414000000000001</v>
          </cell>
          <cell r="Y64">
            <v>43.35</v>
          </cell>
        </row>
        <row r="65">
          <cell r="W65" t="str">
            <v>NO</v>
          </cell>
          <cell r="X65">
            <v>14.959848960000002</v>
          </cell>
          <cell r="Y65">
            <v>7.725896640000002</v>
          </cell>
        </row>
        <row r="66">
          <cell r="W66" t="str">
            <v>SI</v>
          </cell>
          <cell r="X66">
            <v>580.65</v>
          </cell>
          <cell r="Y66">
            <v>691.25</v>
          </cell>
        </row>
        <row r="67">
          <cell r="W67" t="str">
            <v>NO</v>
          </cell>
          <cell r="X67">
            <v>4.9932287999999998</v>
          </cell>
          <cell r="Y67">
            <v>3.5925120000000001</v>
          </cell>
        </row>
        <row r="68">
          <cell r="W68" t="str">
            <v>SI</v>
          </cell>
          <cell r="X68">
            <v>26.04</v>
          </cell>
          <cell r="Y68">
            <v>31</v>
          </cell>
        </row>
        <row r="69">
          <cell r="W69" t="str">
            <v>SI</v>
          </cell>
          <cell r="X69">
            <v>105.252</v>
          </cell>
          <cell r="Y69">
            <v>125.3</v>
          </cell>
        </row>
        <row r="70">
          <cell r="W70" t="str">
            <v>NO</v>
          </cell>
          <cell r="X70">
            <v>35.633088000000001</v>
          </cell>
          <cell r="Y70">
            <v>49.491648000000005</v>
          </cell>
        </row>
        <row r="71">
          <cell r="W71" t="str">
            <v>NO</v>
          </cell>
          <cell r="X71">
            <v>10.927008000000001</v>
          </cell>
          <cell r="Y71">
            <v>11.131776</v>
          </cell>
        </row>
        <row r="72">
          <cell r="W72" t="str">
            <v>NO</v>
          </cell>
          <cell r="X72">
            <v>18.622249919999998</v>
          </cell>
          <cell r="Y72">
            <v>4.6664553599999996</v>
          </cell>
        </row>
        <row r="73">
          <cell r="W73" t="str">
            <v>SI</v>
          </cell>
          <cell r="X73">
            <v>432.55799999999999</v>
          </cell>
          <cell r="Y73">
            <v>514.95000000000005</v>
          </cell>
        </row>
        <row r="74">
          <cell r="W74" t="str">
            <v>NO</v>
          </cell>
          <cell r="X74">
            <v>255.80321423999999</v>
          </cell>
          <cell r="Y74">
            <v>216.93951792000001</v>
          </cell>
        </row>
        <row r="75">
          <cell r="W75" t="str">
            <v>SI</v>
          </cell>
          <cell r="X75">
            <v>237.55199999999999</v>
          </cell>
          <cell r="Y75">
            <v>282.8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2:C6"/>
  <sheetViews>
    <sheetView workbookViewId="0">
      <selection activeCell="C3" sqref="C3"/>
    </sheetView>
  </sheetViews>
  <sheetFormatPr baseColWidth="10" defaultRowHeight="17.100000000000001" customHeight="1" x14ac:dyDescent="0.2"/>
  <cols>
    <col min="1" max="16384" width="11.42578125" style="1"/>
  </cols>
  <sheetData>
    <row r="2" spans="2:3" ht="17.100000000000001" customHeight="1" x14ac:dyDescent="0.2">
      <c r="B2" s="162" t="s">
        <v>479</v>
      </c>
      <c r="C2" s="163"/>
    </row>
    <row r="3" spans="2:3" ht="17.100000000000001" customHeight="1" x14ac:dyDescent="0.2">
      <c r="B3" s="40" t="s">
        <v>480</v>
      </c>
      <c r="C3" s="40">
        <v>144.38999999999999</v>
      </c>
    </row>
    <row r="4" spans="2:3" ht="17.100000000000001" customHeight="1" x14ac:dyDescent="0.2">
      <c r="B4" s="40" t="s">
        <v>481</v>
      </c>
      <c r="C4" s="40">
        <v>61.75</v>
      </c>
    </row>
    <row r="5" spans="2:3" ht="17.100000000000001" customHeight="1" x14ac:dyDescent="0.2">
      <c r="B5" s="40" t="s">
        <v>416</v>
      </c>
      <c r="C5" s="40">
        <v>42</v>
      </c>
    </row>
    <row r="6" spans="2:3" ht="17.100000000000001" customHeight="1" x14ac:dyDescent="0.2">
      <c r="B6" s="40" t="s">
        <v>485</v>
      </c>
      <c r="C6" s="40">
        <v>50</v>
      </c>
    </row>
  </sheetData>
  <sheetProtection algorithmName="SHA-512" hashValue="NuJCEpJplkOaPvhBCdD7Ojg1e5zzRWWvfXJ7eXHlwtdevDFq+LPiLNWpvcGgDyAzQgKgLidTHHPn0RIgphUMOg==" saltValue="ktIyj/J6Q0CbbOdEOUOW5g==" spinCount="100000" sheet="1" formatCells="0" formatColumns="0" formatRows="0" insertColumns="0" insertRows="0" insertHyperlinks="0" deleteColumns="0" deleteRows="0" sort="0" autoFilter="0" pivotTables="0"/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H250"/>
  <sheetViews>
    <sheetView zoomScale="90" zoomScaleNormal="90" workbookViewId="0">
      <pane xSplit="3" ySplit="1" topLeftCell="W2" activePane="bottomRight" state="frozen"/>
      <selection pane="topRight" activeCell="D1" sqref="D1"/>
      <selection pane="bottomLeft" activeCell="A2" sqref="A2"/>
      <selection pane="bottomRight" activeCell="AG14" sqref="AG14"/>
    </sheetView>
  </sheetViews>
  <sheetFormatPr baseColWidth="10" defaultRowHeight="15" x14ac:dyDescent="0.2"/>
  <cols>
    <col min="1" max="1" width="12.42578125" style="21" bestFit="1" customWidth="1"/>
    <col min="2" max="2" width="15" style="21" bestFit="1" customWidth="1"/>
    <col min="3" max="3" width="31.28515625" style="31" bestFit="1" customWidth="1"/>
    <col min="4" max="4" width="14.28515625" style="31" customWidth="1"/>
    <col min="5" max="5" width="13.42578125" style="31" customWidth="1"/>
    <col min="6" max="7" width="13" style="21" customWidth="1"/>
    <col min="8" max="8" width="11.42578125" style="1" customWidth="1"/>
    <col min="9" max="9" width="13.85546875" style="1" customWidth="1"/>
    <col min="10" max="12" width="9.140625" style="1" customWidth="1"/>
    <col min="13" max="13" width="10.7109375" style="1" customWidth="1"/>
    <col min="14" max="14" width="12.7109375" style="1" bestFit="1" customWidth="1"/>
    <col min="15" max="15" width="10.7109375" style="1" customWidth="1"/>
    <col min="16" max="17" width="13.5703125" style="113" hidden="1" customWidth="1"/>
    <col min="18" max="18" width="12.7109375" style="1" bestFit="1" customWidth="1"/>
    <col min="19" max="21" width="10.7109375" style="1" customWidth="1"/>
    <col min="22" max="22" width="12.7109375" style="1" bestFit="1" customWidth="1"/>
    <col min="23" max="23" width="10.7109375" style="1" customWidth="1"/>
    <col min="24" max="24" width="13.85546875" style="1" bestFit="1" customWidth="1"/>
    <col min="25" max="26" width="13.7109375" style="1" customWidth="1"/>
    <col min="27" max="27" width="17.7109375" style="1" customWidth="1"/>
    <col min="28" max="28" width="10.7109375" style="21" customWidth="1"/>
    <col min="29" max="16384" width="11.42578125" style="32"/>
  </cols>
  <sheetData>
    <row r="1" spans="1:34" s="21" customFormat="1" ht="42.75" customHeight="1" x14ac:dyDescent="0.2">
      <c r="A1" s="18" t="s">
        <v>221</v>
      </c>
      <c r="B1" s="18" t="s">
        <v>222</v>
      </c>
      <c r="C1" s="19" t="s">
        <v>16</v>
      </c>
      <c r="D1" s="19" t="s">
        <v>12</v>
      </c>
      <c r="E1" s="18" t="s">
        <v>652</v>
      </c>
      <c r="F1" s="18" t="s">
        <v>653</v>
      </c>
      <c r="G1" s="18"/>
      <c r="H1" s="59" t="s">
        <v>9</v>
      </c>
      <c r="I1" s="41" t="s">
        <v>10</v>
      </c>
      <c r="J1" s="100" t="s">
        <v>47</v>
      </c>
      <c r="K1" s="100" t="s">
        <v>650</v>
      </c>
      <c r="L1" s="101" t="s">
        <v>11</v>
      </c>
      <c r="M1" s="7" t="s">
        <v>14</v>
      </c>
      <c r="N1" s="7" t="s">
        <v>656</v>
      </c>
      <c r="O1" s="7" t="s">
        <v>15</v>
      </c>
      <c r="P1" s="108" t="s">
        <v>654</v>
      </c>
      <c r="Q1" s="108" t="s">
        <v>655</v>
      </c>
      <c r="R1" s="7" t="s">
        <v>657</v>
      </c>
      <c r="S1" s="59" t="s">
        <v>12</v>
      </c>
      <c r="T1" s="41" t="s">
        <v>13</v>
      </c>
      <c r="U1" s="7" t="s">
        <v>14</v>
      </c>
      <c r="V1" s="7" t="s">
        <v>656</v>
      </c>
      <c r="W1" s="7" t="s">
        <v>15</v>
      </c>
      <c r="X1" s="7" t="s">
        <v>657</v>
      </c>
      <c r="Y1" s="62" t="s">
        <v>476</v>
      </c>
      <c r="Z1" s="62" t="s">
        <v>477</v>
      </c>
      <c r="AA1" s="61" t="s">
        <v>478</v>
      </c>
      <c r="AB1" s="20"/>
      <c r="AG1" s="30" t="s">
        <v>486</v>
      </c>
      <c r="AH1" s="30" t="s">
        <v>487</v>
      </c>
    </row>
    <row r="2" spans="1:34" ht="54.75" customHeight="1" x14ac:dyDescent="0.2">
      <c r="A2" s="22">
        <v>5</v>
      </c>
      <c r="B2" s="22" t="s">
        <v>223</v>
      </c>
      <c r="C2" s="23" t="s">
        <v>17</v>
      </c>
      <c r="D2" s="107" t="str">
        <f>'[1]Total cargas PSMV'!W2</f>
        <v>NO</v>
      </c>
      <c r="E2" s="107">
        <f>'[1]Total cargas PSMV'!X2</f>
        <v>4.2292800000000002</v>
      </c>
      <c r="F2" s="107">
        <f>'[1]Total cargas PSMV'!Y2</f>
        <v>4.308163200000001</v>
      </c>
      <c r="G2" s="22"/>
      <c r="H2" s="60" t="s">
        <v>329</v>
      </c>
      <c r="I2" s="52">
        <v>42491</v>
      </c>
      <c r="J2" s="53">
        <v>0</v>
      </c>
      <c r="K2" s="53">
        <v>1</v>
      </c>
      <c r="L2" s="102">
        <f t="shared" ref="L2:L33" si="0">J2+K2</f>
        <v>1</v>
      </c>
      <c r="M2" s="54">
        <f>+Autodecl!D31</f>
        <v>8.5536000000000012</v>
      </c>
      <c r="N2" s="55">
        <f>M2*365</f>
        <v>3122.0640000000003</v>
      </c>
      <c r="O2" s="54">
        <f>+Autodecl!D32</f>
        <v>4.7092320000000001</v>
      </c>
      <c r="P2" s="109">
        <f t="shared" ref="P2:P33" si="1">E2-M2</f>
        <v>-4.3243200000000011</v>
      </c>
      <c r="Q2" s="109">
        <f t="shared" ref="Q2:Q33" si="2">F2-O2</f>
        <v>-0.40106879999999911</v>
      </c>
      <c r="R2" s="55">
        <f>O2*365</f>
        <v>1718.86968</v>
      </c>
      <c r="S2" s="60" t="s">
        <v>330</v>
      </c>
      <c r="T2" s="53">
        <v>219</v>
      </c>
      <c r="U2" s="58">
        <f t="shared" ref="U2:U33" si="3">+T2*$AG$2/1000</f>
        <v>9.1980000000000004</v>
      </c>
      <c r="V2" s="57">
        <f>U2*365</f>
        <v>3357.27</v>
      </c>
      <c r="W2" s="58">
        <f t="shared" ref="W2:W33" si="4">+$AH$2*T2/1000</f>
        <v>10.95</v>
      </c>
      <c r="X2" s="56">
        <f>+W2*365</f>
        <v>3996.7499999999995</v>
      </c>
      <c r="Y2" s="63">
        <f>+IF(S2="SI",U2*Parametros!$C$3*365,M2*Parametros!$C$3*365)</f>
        <v>450794.82095999998</v>
      </c>
      <c r="Z2" s="63">
        <f>+IF(S2="SI",W2*Parametros!$C$4*365,O2*Parametros!$C$4*365)</f>
        <v>106140.20273999999</v>
      </c>
      <c r="AA2" s="64">
        <f t="shared" ref="AA2:AA33" si="5">+Y2+Z2</f>
        <v>556935.02370000002</v>
      </c>
      <c r="AB2" s="24"/>
      <c r="AF2" s="32" t="s">
        <v>329</v>
      </c>
      <c r="AG2" s="32">
        <f>+Parametros!C5</f>
        <v>42</v>
      </c>
      <c r="AH2" s="32">
        <f>+Parametros!C6</f>
        <v>50</v>
      </c>
    </row>
    <row r="3" spans="1:34" x14ac:dyDescent="0.2">
      <c r="A3" s="22">
        <v>12</v>
      </c>
      <c r="B3" s="22" t="s">
        <v>224</v>
      </c>
      <c r="C3" s="23" t="s">
        <v>225</v>
      </c>
      <c r="D3" s="107" t="str">
        <f>'[1]Total cargas PSMV'!W3</f>
        <v>NO</v>
      </c>
      <c r="E3" s="107">
        <f>'[1]Total cargas PSMV'!X3</f>
        <v>22.805280864</v>
      </c>
      <c r="F3" s="107">
        <f>'[1]Total cargas PSMV'!Y3</f>
        <v>9.4574735999999984</v>
      </c>
      <c r="G3" s="22"/>
      <c r="H3" s="60" t="s">
        <v>330</v>
      </c>
      <c r="I3" s="52"/>
      <c r="J3" s="53">
        <v>0</v>
      </c>
      <c r="K3" s="53">
        <v>4</v>
      </c>
      <c r="L3" s="102">
        <f t="shared" si="0"/>
        <v>4</v>
      </c>
      <c r="M3" s="54">
        <f>+Autodecl!R31</f>
        <v>54.760940352000006</v>
      </c>
      <c r="N3" s="55">
        <f t="shared" ref="N3:N66" si="6">M3*365</f>
        <v>19987.743228480002</v>
      </c>
      <c r="O3" s="54">
        <f>+Autodecl!R32</f>
        <v>45.485271359999999</v>
      </c>
      <c r="P3" s="109">
        <f t="shared" si="1"/>
        <v>-31.955659488000006</v>
      </c>
      <c r="Q3" s="109">
        <f t="shared" si="2"/>
        <v>-36.027797759999999</v>
      </c>
      <c r="R3" s="55">
        <f t="shared" ref="R3:R66" si="7">O3*365</f>
        <v>16602.1240464</v>
      </c>
      <c r="S3" s="60" t="s">
        <v>330</v>
      </c>
      <c r="T3" s="53">
        <v>639</v>
      </c>
      <c r="U3" s="58">
        <f t="shared" si="3"/>
        <v>26.838000000000001</v>
      </c>
      <c r="V3" s="57">
        <f t="shared" ref="V3:V66" si="8">U3*365</f>
        <v>9795.8700000000008</v>
      </c>
      <c r="W3" s="58">
        <f t="shared" si="4"/>
        <v>31.95</v>
      </c>
      <c r="X3" s="56">
        <f t="shared" ref="X3:X66" si="9">+W3*365</f>
        <v>11661.75</v>
      </c>
      <c r="Y3" s="63">
        <f>+IF(S3="SI",U3*Parametros!$C$3*365,M3*Parametros!$C$3*365)</f>
        <v>2886030.2447602274</v>
      </c>
      <c r="Z3" s="63">
        <f>+IF(S3="SI",W3*Parametros!$C$4*365,O3*Parametros!$C$4*365)</f>
        <v>1025181.1598651999</v>
      </c>
      <c r="AA3" s="64">
        <f t="shared" si="5"/>
        <v>3911211.4046254274</v>
      </c>
      <c r="AB3" s="24"/>
      <c r="AF3" s="32" t="s">
        <v>330</v>
      </c>
    </row>
    <row r="4" spans="1:34" x14ac:dyDescent="0.2">
      <c r="A4" s="22">
        <v>57</v>
      </c>
      <c r="B4" s="22" t="s">
        <v>226</v>
      </c>
      <c r="C4" s="23" t="s">
        <v>227</v>
      </c>
      <c r="D4" s="107" t="str">
        <f>'[1]Total cargas PSMV'!W4</f>
        <v>SI</v>
      </c>
      <c r="E4" s="107">
        <f>'[1]Total cargas PSMV'!X4</f>
        <v>103.572</v>
      </c>
      <c r="F4" s="107">
        <f>'[1]Total cargas PSMV'!Y4</f>
        <v>123.3</v>
      </c>
      <c r="G4" s="106"/>
      <c r="H4" s="60" t="s">
        <v>329</v>
      </c>
      <c r="I4" s="52">
        <v>42186</v>
      </c>
      <c r="J4" s="53">
        <v>0</v>
      </c>
      <c r="K4" s="53">
        <v>2</v>
      </c>
      <c r="L4" s="102">
        <f t="shared" si="0"/>
        <v>2</v>
      </c>
      <c r="M4" s="54">
        <f>+Autodecl!AF31</f>
        <v>25.379861760000001</v>
      </c>
      <c r="N4" s="55">
        <f t="shared" si="6"/>
        <v>9263.6495424000004</v>
      </c>
      <c r="O4" s="54">
        <f>+Autodecl!AF32</f>
        <v>34.789201919999996</v>
      </c>
      <c r="P4" s="109">
        <f t="shared" si="1"/>
        <v>78.192138240000006</v>
      </c>
      <c r="Q4" s="109">
        <f t="shared" si="2"/>
        <v>88.510798080000001</v>
      </c>
      <c r="R4" s="55">
        <f t="shared" si="7"/>
        <v>12698.058700799998</v>
      </c>
      <c r="S4" s="60" t="s">
        <v>330</v>
      </c>
      <c r="T4" s="53">
        <v>2466</v>
      </c>
      <c r="U4" s="58">
        <f t="shared" si="3"/>
        <v>103.572</v>
      </c>
      <c r="V4" s="57">
        <f t="shared" si="8"/>
        <v>37803.78</v>
      </c>
      <c r="W4" s="58">
        <f t="shared" si="4"/>
        <v>123.3</v>
      </c>
      <c r="X4" s="56">
        <f t="shared" si="9"/>
        <v>45004.5</v>
      </c>
      <c r="Y4" s="63">
        <f>+IF(S4="SI",U4*Parametros!$C$3*365,M4*Parametros!$C$3*365)</f>
        <v>1337578.3574271358</v>
      </c>
      <c r="Z4" s="63">
        <f>+IF(S4="SI",W4*Parametros!$C$4*365,O4*Parametros!$C$4*365)</f>
        <v>784105.12477439991</v>
      </c>
      <c r="AA4" s="64">
        <f t="shared" si="5"/>
        <v>2121683.4822015357</v>
      </c>
      <c r="AB4" s="25"/>
    </row>
    <row r="5" spans="1:34" x14ac:dyDescent="0.2">
      <c r="A5" s="22">
        <v>13</v>
      </c>
      <c r="B5" s="22" t="s">
        <v>228</v>
      </c>
      <c r="C5" s="23" t="s">
        <v>229</v>
      </c>
      <c r="D5" s="107" t="str">
        <f>'[1]Total cargas PSMV'!W5</f>
        <v>NO</v>
      </c>
      <c r="E5" s="107">
        <f>'[1]Total cargas PSMV'!X5</f>
        <v>1104.6868560000003</v>
      </c>
      <c r="F5" s="107">
        <f>'[1]Total cargas PSMV'!Y5</f>
        <v>1350.9199958400002</v>
      </c>
      <c r="G5" s="22"/>
      <c r="H5" s="60" t="s">
        <v>329</v>
      </c>
      <c r="I5" s="52">
        <v>43070</v>
      </c>
      <c r="J5" s="53">
        <v>3</v>
      </c>
      <c r="K5" s="53">
        <v>9</v>
      </c>
      <c r="L5" s="102">
        <f t="shared" si="0"/>
        <v>12</v>
      </c>
      <c r="M5" s="54">
        <f>+Autodecl!AF31</f>
        <v>25.379861760000001</v>
      </c>
      <c r="N5" s="55">
        <f t="shared" si="6"/>
        <v>9263.6495424000004</v>
      </c>
      <c r="O5" s="54">
        <f>+Autodecl!AT32</f>
        <v>1222.34662368</v>
      </c>
      <c r="P5" s="109">
        <f t="shared" si="1"/>
        <v>1079.3069942400002</v>
      </c>
      <c r="Q5" s="109">
        <f t="shared" si="2"/>
        <v>128.57337216000019</v>
      </c>
      <c r="R5" s="55">
        <f t="shared" si="7"/>
        <v>446156.5176432</v>
      </c>
      <c r="S5" s="60" t="s">
        <v>330</v>
      </c>
      <c r="T5" s="53">
        <v>23792</v>
      </c>
      <c r="U5" s="58">
        <f t="shared" si="3"/>
        <v>999.26400000000001</v>
      </c>
      <c r="V5" s="57">
        <f t="shared" si="8"/>
        <v>364731.36</v>
      </c>
      <c r="W5" s="58">
        <f t="shared" si="4"/>
        <v>1189.5999999999999</v>
      </c>
      <c r="X5" s="56">
        <f t="shared" si="9"/>
        <v>434203.99999999994</v>
      </c>
      <c r="Y5" s="63">
        <f>+IF(S5="SI",U5*Parametros!$C$3*365,M5*Parametros!$C$3*365)</f>
        <v>1337578.3574271358</v>
      </c>
      <c r="Z5" s="63">
        <f>+IF(S5="SI",W5*Parametros!$C$4*365,O5*Parametros!$C$4*365)</f>
        <v>27550164.9644676</v>
      </c>
      <c r="AA5" s="64">
        <f t="shared" si="5"/>
        <v>28887743.321894735</v>
      </c>
      <c r="AB5" s="24"/>
      <c r="AC5" s="160"/>
    </row>
    <row r="6" spans="1:34" x14ac:dyDescent="0.2">
      <c r="A6" s="22">
        <v>33</v>
      </c>
      <c r="B6" s="22" t="s">
        <v>230</v>
      </c>
      <c r="C6" s="23" t="s">
        <v>231</v>
      </c>
      <c r="D6" s="107" t="str">
        <f>'[1]Total cargas PSMV'!W6</f>
        <v>NO</v>
      </c>
      <c r="E6" s="107">
        <f>'[1]Total cargas PSMV'!X6</f>
        <v>34.265851199999993</v>
      </c>
      <c r="F6" s="107">
        <f>'[1]Total cargas PSMV'!Y6</f>
        <v>102.08082239999999</v>
      </c>
      <c r="G6" s="22"/>
      <c r="H6" s="60" t="s">
        <v>329</v>
      </c>
      <c r="I6" s="52">
        <v>41948</v>
      </c>
      <c r="J6" s="53">
        <v>0</v>
      </c>
      <c r="K6" s="53">
        <v>1</v>
      </c>
      <c r="L6" s="102">
        <f t="shared" si="0"/>
        <v>1</v>
      </c>
      <c r="M6" s="54">
        <f>+Autodecl!BH31</f>
        <v>116.79756767999999</v>
      </c>
      <c r="N6" s="55">
        <f t="shared" si="6"/>
        <v>42631.112203199998</v>
      </c>
      <c r="O6" s="54">
        <f>+$AH$2*T6/1000</f>
        <v>130.9</v>
      </c>
      <c r="P6" s="109">
        <f t="shared" si="1"/>
        <v>-82.53171648</v>
      </c>
      <c r="Q6" s="109">
        <f t="shared" si="2"/>
        <v>-28.819177600000017</v>
      </c>
      <c r="R6" s="55">
        <f t="shared" si="7"/>
        <v>47778.5</v>
      </c>
      <c r="S6" s="60" t="s">
        <v>330</v>
      </c>
      <c r="T6" s="53">
        <v>2618</v>
      </c>
      <c r="U6" s="58">
        <f t="shared" si="3"/>
        <v>109.956</v>
      </c>
      <c r="V6" s="57">
        <f t="shared" si="8"/>
        <v>40133.94</v>
      </c>
      <c r="W6" s="58">
        <f t="shared" si="4"/>
        <v>130.9</v>
      </c>
      <c r="X6" s="56">
        <f t="shared" si="9"/>
        <v>47778.5</v>
      </c>
      <c r="Y6" s="63">
        <f>+IF(S6="SI",U6*Parametros!$C$3*365,M6*Parametros!$C$3*365)</f>
        <v>6155506.2910200469</v>
      </c>
      <c r="Z6" s="63">
        <f>+IF(S6="SI",W6*Parametros!$C$4*365,O6*Parametros!$C$4*365)</f>
        <v>2950322.3750000005</v>
      </c>
      <c r="AA6" s="64">
        <f t="shared" si="5"/>
        <v>9105828.6660200469</v>
      </c>
      <c r="AB6" s="26"/>
    </row>
    <row r="7" spans="1:34" x14ac:dyDescent="0.2">
      <c r="A7" s="22">
        <v>27</v>
      </c>
      <c r="B7" s="22" t="s">
        <v>232</v>
      </c>
      <c r="C7" s="23" t="s">
        <v>233</v>
      </c>
      <c r="D7" s="107" t="str">
        <f>'[1]Total cargas PSMV'!W7</f>
        <v>NO</v>
      </c>
      <c r="E7" s="107">
        <f>'[1]Total cargas PSMV'!X7</f>
        <v>2175.9976280448009</v>
      </c>
      <c r="F7" s="107">
        <f>'[1]Total cargas PSMV'!Y7</f>
        <v>702.97055020799985</v>
      </c>
      <c r="G7" s="22"/>
      <c r="H7" s="60" t="s">
        <v>329</v>
      </c>
      <c r="I7" s="52">
        <v>43059</v>
      </c>
      <c r="J7" s="53">
        <v>15</v>
      </c>
      <c r="K7" s="53">
        <v>100</v>
      </c>
      <c r="L7" s="102">
        <f t="shared" si="0"/>
        <v>115</v>
      </c>
      <c r="M7" s="54">
        <f>+'Autodecl Barranca'!D132</f>
        <v>3150.4767716160022</v>
      </c>
      <c r="N7" s="55">
        <f t="shared" si="6"/>
        <v>1149924.0216398409</v>
      </c>
      <c r="O7" s="54">
        <f>+'Autodecl Barranca'!D133</f>
        <v>6848.1368468160017</v>
      </c>
      <c r="P7" s="109">
        <f t="shared" si="1"/>
        <v>-974.47914357120135</v>
      </c>
      <c r="Q7" s="109">
        <f t="shared" si="2"/>
        <v>-6145.1662966080021</v>
      </c>
      <c r="R7" s="55">
        <f t="shared" si="7"/>
        <v>2499569.9490878405</v>
      </c>
      <c r="S7" s="60" t="s">
        <v>330</v>
      </c>
      <c r="T7" s="53">
        <v>173303</v>
      </c>
      <c r="U7" s="58">
        <f t="shared" si="3"/>
        <v>7278.7259999999997</v>
      </c>
      <c r="V7" s="57">
        <f t="shared" si="8"/>
        <v>2656734.9899999998</v>
      </c>
      <c r="W7" s="58">
        <f t="shared" si="4"/>
        <v>8665.15</v>
      </c>
      <c r="X7" s="56">
        <f t="shared" si="9"/>
        <v>3162779.75</v>
      </c>
      <c r="Y7" s="63">
        <f>+IF(S7="SI",U7*Parametros!$C$3*365,M7*Parametros!$C$3*365)</f>
        <v>166037529.48457661</v>
      </c>
      <c r="Z7" s="63">
        <f>+IF(S7="SI",W7*Parametros!$C$4*365,O7*Parametros!$C$4*365)</f>
        <v>154348444.35617414</v>
      </c>
      <c r="AA7" s="64">
        <f t="shared" si="5"/>
        <v>320385973.84075075</v>
      </c>
      <c r="AB7" s="26"/>
    </row>
    <row r="8" spans="1:34" x14ac:dyDescent="0.2">
      <c r="A8" s="22">
        <v>22</v>
      </c>
      <c r="B8" s="22" t="s">
        <v>234</v>
      </c>
      <c r="C8" s="23" t="s">
        <v>235</v>
      </c>
      <c r="D8" s="107" t="str">
        <f>'[1]Total cargas PSMV'!W8</f>
        <v>NO</v>
      </c>
      <c r="E8" s="107">
        <f>'[1]Total cargas PSMV'!X8</f>
        <v>25.286860800000003</v>
      </c>
      <c r="F8" s="107">
        <f>'[1]Total cargas PSMV'!Y8</f>
        <v>25.312694400000002</v>
      </c>
      <c r="G8" s="22"/>
      <c r="H8" s="60" t="s">
        <v>329</v>
      </c>
      <c r="I8" s="52">
        <v>42186</v>
      </c>
      <c r="J8" s="53">
        <v>0</v>
      </c>
      <c r="K8" s="53">
        <v>5</v>
      </c>
      <c r="L8" s="102">
        <f t="shared" si="0"/>
        <v>5</v>
      </c>
      <c r="M8" s="54">
        <f>+Autodecl!BV31</f>
        <v>78.012322992000009</v>
      </c>
      <c r="N8" s="55">
        <f t="shared" si="6"/>
        <v>28474.497892080002</v>
      </c>
      <c r="O8" s="54">
        <f>+Autodecl!BV32</f>
        <v>61.957487087999986</v>
      </c>
      <c r="P8" s="109">
        <f t="shared" si="1"/>
        <v>-52.725462192000009</v>
      </c>
      <c r="Q8" s="109">
        <f t="shared" si="2"/>
        <v>-36.644792687999981</v>
      </c>
      <c r="R8" s="55">
        <f t="shared" si="7"/>
        <v>22614.482787119996</v>
      </c>
      <c r="S8" s="60" t="s">
        <v>330</v>
      </c>
      <c r="T8" s="53">
        <v>1108</v>
      </c>
      <c r="U8" s="58">
        <f t="shared" si="3"/>
        <v>46.536000000000001</v>
      </c>
      <c r="V8" s="57">
        <f t="shared" si="8"/>
        <v>16985.64</v>
      </c>
      <c r="W8" s="58">
        <f t="shared" si="4"/>
        <v>55.4</v>
      </c>
      <c r="X8" s="56">
        <f t="shared" si="9"/>
        <v>20221</v>
      </c>
      <c r="Y8" s="63">
        <f>+IF(S8="SI",U8*Parametros!$C$3*365,M8*Parametros!$C$3*365)</f>
        <v>4111432.7506374312</v>
      </c>
      <c r="Z8" s="63">
        <f>+IF(S8="SI",W8*Parametros!$C$4*365,O8*Parametros!$C$4*365)</f>
        <v>1396444.3121046596</v>
      </c>
      <c r="AA8" s="64">
        <f t="shared" si="5"/>
        <v>5507877.0627420908</v>
      </c>
      <c r="AB8" s="26"/>
      <c r="AC8" s="114"/>
      <c r="AD8" s="115"/>
      <c r="AE8" s="114"/>
    </row>
    <row r="9" spans="1:34" x14ac:dyDescent="0.2">
      <c r="A9" s="22">
        <v>38</v>
      </c>
      <c r="B9" s="22" t="s">
        <v>236</v>
      </c>
      <c r="C9" s="23" t="s">
        <v>237</v>
      </c>
      <c r="D9" s="107" t="str">
        <f>'[1]Total cargas PSMV'!W9</f>
        <v>SI</v>
      </c>
      <c r="E9" s="107">
        <f>'[1]Total cargas PSMV'!X9</f>
        <v>54.18</v>
      </c>
      <c r="F9" s="107">
        <f>'[1]Total cargas PSMV'!Y9</f>
        <v>64.5</v>
      </c>
      <c r="G9" s="22"/>
      <c r="H9" s="60" t="s">
        <v>329</v>
      </c>
      <c r="I9" s="52">
        <v>42675</v>
      </c>
      <c r="J9" s="53">
        <v>0</v>
      </c>
      <c r="K9" s="53">
        <v>2</v>
      </c>
      <c r="L9" s="102">
        <f t="shared" si="0"/>
        <v>2</v>
      </c>
      <c r="M9" s="54">
        <f>+Autodecl!CJ31</f>
        <v>63.015839999999997</v>
      </c>
      <c r="N9" s="55">
        <f t="shared" si="6"/>
        <v>23000.781599999998</v>
      </c>
      <c r="O9" s="54">
        <f>+Autodecl!CJ32</f>
        <v>56.911075199999999</v>
      </c>
      <c r="P9" s="109">
        <f t="shared" si="1"/>
        <v>-8.8358399999999975</v>
      </c>
      <c r="Q9" s="109">
        <f t="shared" si="2"/>
        <v>7.5889248000000009</v>
      </c>
      <c r="R9" s="55">
        <f t="shared" si="7"/>
        <v>20772.542448</v>
      </c>
      <c r="S9" s="60" t="s">
        <v>330</v>
      </c>
      <c r="T9" s="53">
        <v>1290</v>
      </c>
      <c r="U9" s="58">
        <f t="shared" si="3"/>
        <v>54.18</v>
      </c>
      <c r="V9" s="57">
        <f t="shared" si="8"/>
        <v>19775.7</v>
      </c>
      <c r="W9" s="58">
        <f t="shared" si="4"/>
        <v>64.5</v>
      </c>
      <c r="X9" s="56">
        <f t="shared" si="9"/>
        <v>23542.5</v>
      </c>
      <c r="Y9" s="63">
        <f>+IF(S9="SI",U9*Parametros!$C$3*365,M9*Parametros!$C$3*365)</f>
        <v>3321082.8552239994</v>
      </c>
      <c r="Z9" s="63">
        <f>+IF(S9="SI",W9*Parametros!$C$4*365,O9*Parametros!$C$4*365)</f>
        <v>1282704.4961639999</v>
      </c>
      <c r="AA9" s="64">
        <f t="shared" si="5"/>
        <v>4603787.351387999</v>
      </c>
      <c r="AB9" s="24"/>
      <c r="AC9" s="114"/>
      <c r="AD9" s="114"/>
      <c r="AE9" s="114"/>
    </row>
    <row r="10" spans="1:34" x14ac:dyDescent="0.2">
      <c r="A10" s="22">
        <v>47</v>
      </c>
      <c r="B10" s="22" t="s">
        <v>238</v>
      </c>
      <c r="C10" s="23" t="s">
        <v>239</v>
      </c>
      <c r="D10" s="107" t="str">
        <f>'[1]Total cargas PSMV'!W10</f>
        <v>SI</v>
      </c>
      <c r="E10" s="107">
        <f>'[1]Total cargas PSMV'!X10</f>
        <v>28.812000000000001</v>
      </c>
      <c r="F10" s="107">
        <f>'[1]Total cargas PSMV'!Y10</f>
        <v>34.299999999999997</v>
      </c>
      <c r="G10" s="22"/>
      <c r="H10" s="60"/>
      <c r="I10" s="52"/>
      <c r="J10" s="53">
        <v>0</v>
      </c>
      <c r="K10" s="53">
        <v>1</v>
      </c>
      <c r="L10" s="102">
        <f t="shared" si="0"/>
        <v>1</v>
      </c>
      <c r="M10" s="54">
        <f>+Autodecl!CX31</f>
        <v>11.325506399999998</v>
      </c>
      <c r="N10" s="55">
        <f t="shared" si="6"/>
        <v>4133.8098359999994</v>
      </c>
      <c r="O10" s="54">
        <f>+Autodecl!CX32</f>
        <v>4.2962400000000001</v>
      </c>
      <c r="P10" s="109">
        <f t="shared" si="1"/>
        <v>17.486493600000003</v>
      </c>
      <c r="Q10" s="109">
        <f t="shared" si="2"/>
        <v>30.003759999999996</v>
      </c>
      <c r="R10" s="55">
        <f t="shared" si="7"/>
        <v>1568.1276</v>
      </c>
      <c r="S10" s="60" t="s">
        <v>330</v>
      </c>
      <c r="T10" s="53">
        <v>686</v>
      </c>
      <c r="U10" s="58">
        <f t="shared" si="3"/>
        <v>28.812000000000001</v>
      </c>
      <c r="V10" s="57">
        <f t="shared" si="8"/>
        <v>10516.380000000001</v>
      </c>
      <c r="W10" s="58">
        <f t="shared" si="4"/>
        <v>34.299999999999997</v>
      </c>
      <c r="X10" s="56">
        <f t="shared" si="9"/>
        <v>12519.499999999998</v>
      </c>
      <c r="Y10" s="63">
        <f>+IF(S10="SI",U10*Parametros!$C$3*365,M10*Parametros!$C$3*365)</f>
        <v>596880.80222003988</v>
      </c>
      <c r="Z10" s="63">
        <f>+IF(S10="SI",W10*Parametros!$C$4*365,O10*Parametros!$C$4*365)</f>
        <v>96831.879300000001</v>
      </c>
      <c r="AA10" s="64">
        <f t="shared" si="5"/>
        <v>693712.68152003991</v>
      </c>
      <c r="AB10" s="24"/>
    </row>
    <row r="11" spans="1:34" x14ac:dyDescent="0.2">
      <c r="A11" s="22">
        <v>36</v>
      </c>
      <c r="B11" s="22" t="s">
        <v>240</v>
      </c>
      <c r="C11" s="23" t="s">
        <v>33</v>
      </c>
      <c r="D11" s="107" t="str">
        <f>'[1]Total cargas PSMV'!W11</f>
        <v>SI</v>
      </c>
      <c r="E11" s="107">
        <f>'[1]Total cargas PSMV'!X11</f>
        <v>128.60400000000001</v>
      </c>
      <c r="F11" s="107">
        <f>'[1]Total cargas PSMV'!Y11</f>
        <v>153.1</v>
      </c>
      <c r="G11" s="22"/>
      <c r="H11" s="60" t="s">
        <v>329</v>
      </c>
      <c r="I11" s="52">
        <v>43101</v>
      </c>
      <c r="J11" s="53">
        <v>0</v>
      </c>
      <c r="K11" s="53">
        <v>6</v>
      </c>
      <c r="L11" s="102">
        <f t="shared" si="0"/>
        <v>6</v>
      </c>
      <c r="M11" s="54">
        <f>+Autodecl!DL31</f>
        <v>85.47619392</v>
      </c>
      <c r="N11" s="55">
        <f t="shared" si="6"/>
        <v>31198.810780799999</v>
      </c>
      <c r="O11" s="54">
        <f>+Autodecl!DL32</f>
        <v>64.794211199999992</v>
      </c>
      <c r="P11" s="109">
        <f t="shared" si="1"/>
        <v>43.127806080000013</v>
      </c>
      <c r="Q11" s="109">
        <f t="shared" si="2"/>
        <v>88.305788800000002</v>
      </c>
      <c r="R11" s="55">
        <f t="shared" si="7"/>
        <v>23649.887087999996</v>
      </c>
      <c r="S11" s="60" t="s">
        <v>330</v>
      </c>
      <c r="T11" s="53">
        <v>3062</v>
      </c>
      <c r="U11" s="58">
        <f t="shared" si="3"/>
        <v>128.60400000000001</v>
      </c>
      <c r="V11" s="57">
        <f t="shared" si="8"/>
        <v>46940.460000000006</v>
      </c>
      <c r="W11" s="58">
        <f t="shared" si="4"/>
        <v>153.1</v>
      </c>
      <c r="X11" s="56">
        <f t="shared" si="9"/>
        <v>55881.5</v>
      </c>
      <c r="Y11" s="63">
        <f>+IF(S11="SI",U11*Parametros!$C$3*365,M11*Parametros!$C$3*365)</f>
        <v>4504796.2886397112</v>
      </c>
      <c r="Z11" s="63">
        <f>+IF(S11="SI",W11*Parametros!$C$4*365,O11*Parametros!$C$4*365)</f>
        <v>1460380.5276839999</v>
      </c>
      <c r="AA11" s="64">
        <f t="shared" si="5"/>
        <v>5965176.8163237106</v>
      </c>
      <c r="AB11" s="24"/>
    </row>
    <row r="12" spans="1:34" x14ac:dyDescent="0.2">
      <c r="A12" s="22">
        <v>32</v>
      </c>
      <c r="B12" s="22" t="s">
        <v>241</v>
      </c>
      <c r="C12" s="23" t="s">
        <v>242</v>
      </c>
      <c r="D12" s="107" t="str">
        <f>'[1]Total cargas PSMV'!W12</f>
        <v>NO</v>
      </c>
      <c r="E12" s="107">
        <f>'[1]Total cargas PSMV'!X12</f>
        <v>166.03487999999999</v>
      </c>
      <c r="F12" s="107">
        <f>'[1]Total cargas PSMV'!Y12</f>
        <v>50.682240000000007</v>
      </c>
      <c r="G12" s="22"/>
      <c r="H12" s="60" t="s">
        <v>329</v>
      </c>
      <c r="I12" s="52">
        <v>41821</v>
      </c>
      <c r="J12" s="53">
        <v>0</v>
      </c>
      <c r="K12" s="53">
        <v>2</v>
      </c>
      <c r="L12" s="102">
        <f t="shared" si="0"/>
        <v>2</v>
      </c>
      <c r="M12" s="54">
        <f>+Autodecl!DZ31</f>
        <v>31.622849280000004</v>
      </c>
      <c r="N12" s="55">
        <f t="shared" si="6"/>
        <v>11542.339987200001</v>
      </c>
      <c r="O12" s="54">
        <f>+Autodecl!DZ32</f>
        <v>22.099744512000001</v>
      </c>
      <c r="P12" s="109">
        <f t="shared" si="1"/>
        <v>134.41203071999999</v>
      </c>
      <c r="Q12" s="109">
        <f t="shared" si="2"/>
        <v>28.582495488000006</v>
      </c>
      <c r="R12" s="55">
        <f t="shared" si="7"/>
        <v>8066.4067468800004</v>
      </c>
      <c r="S12" s="60" t="s">
        <v>330</v>
      </c>
      <c r="T12" s="53">
        <v>669</v>
      </c>
      <c r="U12" s="58">
        <f t="shared" si="3"/>
        <v>28.097999999999999</v>
      </c>
      <c r="V12" s="57">
        <f t="shared" si="8"/>
        <v>10255.77</v>
      </c>
      <c r="W12" s="58">
        <f t="shared" si="4"/>
        <v>33.450000000000003</v>
      </c>
      <c r="X12" s="56">
        <f t="shared" si="9"/>
        <v>12209.250000000002</v>
      </c>
      <c r="Y12" s="63">
        <f>+IF(S12="SI",U12*Parametros!$C$3*365,M12*Parametros!$C$3*365)</f>
        <v>1666598.4707518083</v>
      </c>
      <c r="Z12" s="63">
        <f>+IF(S12="SI",W12*Parametros!$C$4*365,O12*Parametros!$C$4*365)</f>
        <v>498100.61661983997</v>
      </c>
      <c r="AA12" s="64">
        <f t="shared" si="5"/>
        <v>2164699.0873716483</v>
      </c>
      <c r="AB12" s="24"/>
    </row>
    <row r="13" spans="1:34" x14ac:dyDescent="0.2">
      <c r="A13" s="22">
        <v>53</v>
      </c>
      <c r="B13" s="22" t="s">
        <v>243</v>
      </c>
      <c r="C13" s="23" t="s">
        <v>244</v>
      </c>
      <c r="D13" s="107" t="str">
        <f>'[1]Total cargas PSMV'!W13</f>
        <v>SI</v>
      </c>
      <c r="E13" s="107">
        <f>'[1]Total cargas PSMV'!X13</f>
        <v>22.218</v>
      </c>
      <c r="F13" s="107">
        <f>'[1]Total cargas PSMV'!Y13</f>
        <v>26.45</v>
      </c>
      <c r="G13" s="22"/>
      <c r="H13" s="60"/>
      <c r="I13" s="52"/>
      <c r="J13" s="53">
        <v>0</v>
      </c>
      <c r="K13" s="53">
        <v>2</v>
      </c>
      <c r="L13" s="102">
        <f t="shared" si="0"/>
        <v>2</v>
      </c>
      <c r="M13" s="54"/>
      <c r="N13" s="55">
        <f t="shared" si="6"/>
        <v>0</v>
      </c>
      <c r="O13" s="54"/>
      <c r="P13" s="109">
        <f t="shared" si="1"/>
        <v>22.218</v>
      </c>
      <c r="Q13" s="109">
        <f t="shared" si="2"/>
        <v>26.45</v>
      </c>
      <c r="R13" s="55">
        <f t="shared" si="7"/>
        <v>0</v>
      </c>
      <c r="S13" s="60" t="s">
        <v>329</v>
      </c>
      <c r="T13" s="53">
        <v>529</v>
      </c>
      <c r="U13" s="58">
        <f t="shared" si="3"/>
        <v>22.218</v>
      </c>
      <c r="V13" s="57">
        <f t="shared" si="8"/>
        <v>8109.57</v>
      </c>
      <c r="W13" s="58">
        <f t="shared" si="4"/>
        <v>26.45</v>
      </c>
      <c r="X13" s="56">
        <f t="shared" si="9"/>
        <v>9654.25</v>
      </c>
      <c r="Y13" s="63">
        <f>+IF(S13="SI",U13*Parametros!$C$3*365,M13*Parametros!$C$3*365)</f>
        <v>1170940.8122999999</v>
      </c>
      <c r="Z13" s="63">
        <f>+IF(S13="SI",W13*Parametros!$C$4*365,O13*Parametros!$C$4*365)</f>
        <v>596149.9375</v>
      </c>
      <c r="AA13" s="64">
        <f t="shared" si="5"/>
        <v>1767090.7497999999</v>
      </c>
      <c r="AB13" s="24"/>
    </row>
    <row r="14" spans="1:34" x14ac:dyDescent="0.2">
      <c r="A14" s="22">
        <v>37</v>
      </c>
      <c r="B14" s="22" t="s">
        <v>245</v>
      </c>
      <c r="C14" s="23" t="s">
        <v>46</v>
      </c>
      <c r="D14" s="107" t="str">
        <f>'[1]Total cargas PSMV'!W14</f>
        <v>SI</v>
      </c>
      <c r="E14" s="107">
        <f>'[1]Total cargas PSMV'!X14</f>
        <v>109.28400000000001</v>
      </c>
      <c r="F14" s="107">
        <f>'[1]Total cargas PSMV'!Y14</f>
        <v>130.1</v>
      </c>
      <c r="G14" s="22"/>
      <c r="H14" s="60" t="s">
        <v>329</v>
      </c>
      <c r="I14" s="52">
        <v>43101</v>
      </c>
      <c r="J14" s="53">
        <v>1</v>
      </c>
      <c r="K14" s="53">
        <v>6</v>
      </c>
      <c r="L14" s="102">
        <f t="shared" si="0"/>
        <v>7</v>
      </c>
      <c r="M14" s="54">
        <f>+Autodecl!EN31</f>
        <v>53.702676000000011</v>
      </c>
      <c r="N14" s="55">
        <f t="shared" si="6"/>
        <v>19601.476740000006</v>
      </c>
      <c r="O14" s="54">
        <f>+Autodecl!EN32</f>
        <v>40.102098912000002</v>
      </c>
      <c r="P14" s="109">
        <f t="shared" si="1"/>
        <v>55.581323999999995</v>
      </c>
      <c r="Q14" s="109">
        <f t="shared" si="2"/>
        <v>89.997901087999992</v>
      </c>
      <c r="R14" s="55">
        <f t="shared" si="7"/>
        <v>14637.266102880001</v>
      </c>
      <c r="S14" s="60" t="s">
        <v>330</v>
      </c>
      <c r="T14" s="53">
        <v>2602</v>
      </c>
      <c r="U14" s="58">
        <f t="shared" si="3"/>
        <v>109.28400000000001</v>
      </c>
      <c r="V14" s="57">
        <f t="shared" si="8"/>
        <v>39888.660000000003</v>
      </c>
      <c r="W14" s="58">
        <f t="shared" si="4"/>
        <v>130.1</v>
      </c>
      <c r="X14" s="56">
        <f t="shared" si="9"/>
        <v>47486.5</v>
      </c>
      <c r="Y14" s="63">
        <f>+IF(S14="SI",U14*Parametros!$C$3*365,M14*Parametros!$C$3*365)</f>
        <v>2830257.2264886</v>
      </c>
      <c r="Z14" s="63">
        <f>+IF(S14="SI",W14*Parametros!$C$4*365,O14*Parametros!$C$4*365)</f>
        <v>903851.18185284</v>
      </c>
      <c r="AA14" s="64">
        <f t="shared" si="5"/>
        <v>3734108.4083414399</v>
      </c>
      <c r="AB14" s="26"/>
    </row>
    <row r="15" spans="1:34" ht="30" x14ac:dyDescent="0.2">
      <c r="A15" s="22">
        <v>18</v>
      </c>
      <c r="B15" s="22" t="s">
        <v>253</v>
      </c>
      <c r="C15" s="23" t="s">
        <v>254</v>
      </c>
      <c r="D15" s="107" t="str">
        <f>'[1]Total cargas PSMV'!W15</f>
        <v>NO</v>
      </c>
      <c r="E15" s="107">
        <f>'[1]Total cargas PSMV'!X15</f>
        <v>309.56543193600004</v>
      </c>
      <c r="F15" s="107">
        <f>'[1]Total cargas PSMV'!Y15</f>
        <v>211.38681888000002</v>
      </c>
      <c r="G15" s="22"/>
      <c r="H15" s="60" t="s">
        <v>329</v>
      </c>
      <c r="I15" s="52">
        <v>42675</v>
      </c>
      <c r="J15" s="53">
        <v>0</v>
      </c>
      <c r="K15" s="53">
        <v>9</v>
      </c>
      <c r="L15" s="102">
        <f t="shared" si="0"/>
        <v>9</v>
      </c>
      <c r="M15" s="54">
        <f>+Autodecl!FB31</f>
        <v>280.69458711081666</v>
      </c>
      <c r="N15" s="55">
        <f t="shared" si="6"/>
        <v>102453.52429544808</v>
      </c>
      <c r="O15" s="54">
        <f>+Autodecl!FB32</f>
        <v>170.43508132317157</v>
      </c>
      <c r="P15" s="109">
        <f t="shared" si="1"/>
        <v>28.870844825183383</v>
      </c>
      <c r="Q15" s="109">
        <f t="shared" si="2"/>
        <v>40.951737556828448</v>
      </c>
      <c r="R15" s="55">
        <f t="shared" si="7"/>
        <v>62208.804682957627</v>
      </c>
      <c r="S15" s="60" t="s">
        <v>330</v>
      </c>
      <c r="T15" s="53">
        <v>5712</v>
      </c>
      <c r="U15" s="58">
        <f t="shared" si="3"/>
        <v>239.904</v>
      </c>
      <c r="V15" s="57">
        <f t="shared" si="8"/>
        <v>87564.959999999992</v>
      </c>
      <c r="W15" s="58">
        <f t="shared" si="4"/>
        <v>285.60000000000002</v>
      </c>
      <c r="X15" s="56">
        <f t="shared" si="9"/>
        <v>104244.00000000001</v>
      </c>
      <c r="Y15" s="63">
        <f>+IF(S15="SI",U15*Parametros!$C$3*365,M15*Parametros!$C$3*365)</f>
        <v>14793264.373019747</v>
      </c>
      <c r="Z15" s="63">
        <f>+IF(S15="SI",W15*Parametros!$C$4*365,O15*Parametros!$C$4*365)</f>
        <v>3841393.6891726335</v>
      </c>
      <c r="AA15" s="64">
        <f t="shared" si="5"/>
        <v>18634658.06219238</v>
      </c>
      <c r="AB15" s="26"/>
    </row>
    <row r="16" spans="1:34" x14ac:dyDescent="0.2">
      <c r="A16" s="22">
        <v>59</v>
      </c>
      <c r="B16" s="22" t="s">
        <v>255</v>
      </c>
      <c r="C16" s="23" t="s">
        <v>256</v>
      </c>
      <c r="D16" s="107" t="str">
        <f>'[1]Total cargas PSMV'!W16</f>
        <v>NO</v>
      </c>
      <c r="E16" s="107">
        <f>'[1]Total cargas PSMV'!X16</f>
        <v>35.602070399999995</v>
      </c>
      <c r="F16" s="107">
        <f>'[1]Total cargas PSMV'!Y16</f>
        <v>24.266735999999998</v>
      </c>
      <c r="G16" s="22"/>
      <c r="H16" s="60" t="s">
        <v>329</v>
      </c>
      <c r="I16" s="52">
        <v>42917</v>
      </c>
      <c r="J16" s="53">
        <v>0</v>
      </c>
      <c r="K16" s="53">
        <v>1</v>
      </c>
      <c r="L16" s="102">
        <f t="shared" si="0"/>
        <v>1</v>
      </c>
      <c r="M16" s="54">
        <f>+Autodecl!FP31</f>
        <v>38.578175999999999</v>
      </c>
      <c r="N16" s="55">
        <f t="shared" si="6"/>
        <v>14081.034239999999</v>
      </c>
      <c r="O16" s="54">
        <f>+Autodecl!FP32</f>
        <v>25.852751999999995</v>
      </c>
      <c r="P16" s="109">
        <f t="shared" si="1"/>
        <v>-2.9761056000000039</v>
      </c>
      <c r="Q16" s="109">
        <f t="shared" si="2"/>
        <v>-1.5860159999999972</v>
      </c>
      <c r="R16" s="55">
        <f t="shared" si="7"/>
        <v>9436.2544799999978</v>
      </c>
      <c r="S16" s="60" t="s">
        <v>330</v>
      </c>
      <c r="T16" s="53">
        <v>862</v>
      </c>
      <c r="U16" s="58">
        <f t="shared" si="3"/>
        <v>36.204000000000001</v>
      </c>
      <c r="V16" s="57">
        <f t="shared" si="8"/>
        <v>13214.460000000001</v>
      </c>
      <c r="W16" s="58">
        <f t="shared" si="4"/>
        <v>43.1</v>
      </c>
      <c r="X16" s="56">
        <f t="shared" si="9"/>
        <v>15731.5</v>
      </c>
      <c r="Y16" s="63">
        <f>+IF(S16="SI",U16*Parametros!$C$3*365,M16*Parametros!$C$3*365)</f>
        <v>2033160.5339135996</v>
      </c>
      <c r="Z16" s="63">
        <f>+IF(S16="SI",W16*Parametros!$C$4*365,O16*Parametros!$C$4*365)</f>
        <v>582688.71413999994</v>
      </c>
      <c r="AA16" s="64">
        <f t="shared" si="5"/>
        <v>2615849.2480535996</v>
      </c>
      <c r="AB16" s="24"/>
    </row>
    <row r="17" spans="1:28" x14ac:dyDescent="0.2">
      <c r="A17" s="22">
        <v>39</v>
      </c>
      <c r="B17" s="22" t="s">
        <v>257</v>
      </c>
      <c r="C17" s="23" t="s">
        <v>258</v>
      </c>
      <c r="D17" s="107" t="str">
        <f>'[1]Total cargas PSMV'!W17</f>
        <v>SI</v>
      </c>
      <c r="E17" s="107">
        <f>'[1]Total cargas PSMV'!X17</f>
        <v>29.442</v>
      </c>
      <c r="F17" s="107">
        <f>'[1]Total cargas PSMV'!Y17</f>
        <v>35.049999999999997</v>
      </c>
      <c r="G17" s="106"/>
      <c r="H17" s="60" t="s">
        <v>329</v>
      </c>
      <c r="I17" s="52"/>
      <c r="J17" s="53">
        <v>0</v>
      </c>
      <c r="K17" s="53">
        <v>1</v>
      </c>
      <c r="L17" s="102">
        <f t="shared" si="0"/>
        <v>1</v>
      </c>
      <c r="M17" s="54">
        <f>+Autodecl!GD31</f>
        <v>37.013759999999998</v>
      </c>
      <c r="N17" s="55">
        <f t="shared" si="6"/>
        <v>13510.0224</v>
      </c>
      <c r="O17" s="54">
        <f>+Autodecl!GD32</f>
        <v>37.335513599999999</v>
      </c>
      <c r="P17" s="109">
        <f t="shared" si="1"/>
        <v>-7.5717599999999976</v>
      </c>
      <c r="Q17" s="109">
        <f t="shared" si="2"/>
        <v>-2.2855136000000016</v>
      </c>
      <c r="R17" s="55">
        <f t="shared" si="7"/>
        <v>13627.462464</v>
      </c>
      <c r="S17" s="60" t="s">
        <v>330</v>
      </c>
      <c r="T17" s="53">
        <v>701</v>
      </c>
      <c r="U17" s="58">
        <f t="shared" si="3"/>
        <v>29.442</v>
      </c>
      <c r="V17" s="57">
        <f t="shared" si="8"/>
        <v>10746.33</v>
      </c>
      <c r="W17" s="58">
        <f t="shared" si="4"/>
        <v>35.049999999999997</v>
      </c>
      <c r="X17" s="56">
        <f t="shared" si="9"/>
        <v>12793.249999999998</v>
      </c>
      <c r="Y17" s="63">
        <f>+IF(S17="SI",U17*Parametros!$C$3*365,M17*Parametros!$C$3*365)</f>
        <v>1950712.1343359998</v>
      </c>
      <c r="Z17" s="63">
        <f>+IF(S17="SI",W17*Parametros!$C$4*365,O17*Parametros!$C$4*365)</f>
        <v>841495.80715200002</v>
      </c>
      <c r="AA17" s="64">
        <f t="shared" si="5"/>
        <v>2792207.9414879996</v>
      </c>
      <c r="AB17" s="24"/>
    </row>
    <row r="18" spans="1:28" x14ac:dyDescent="0.2">
      <c r="A18" s="22">
        <v>69</v>
      </c>
      <c r="B18" s="22" t="s">
        <v>246</v>
      </c>
      <c r="C18" s="23" t="s">
        <v>52</v>
      </c>
      <c r="D18" s="107" t="str">
        <f>'[1]Total cargas PSMV'!W18</f>
        <v>SI</v>
      </c>
      <c r="E18" s="107">
        <f>'[1]Total cargas PSMV'!X18</f>
        <v>821.1</v>
      </c>
      <c r="F18" s="107">
        <f>'[1]Total cargas PSMV'!Y18</f>
        <v>977.5</v>
      </c>
      <c r="G18" s="22"/>
      <c r="H18" s="60" t="s">
        <v>329</v>
      </c>
      <c r="I18" s="52">
        <v>42720</v>
      </c>
      <c r="J18" s="53">
        <v>0</v>
      </c>
      <c r="K18" s="53">
        <v>8</v>
      </c>
      <c r="L18" s="102">
        <f t="shared" si="0"/>
        <v>8</v>
      </c>
      <c r="M18" s="54">
        <f>+Autodecl!GR31</f>
        <v>362.07921599999997</v>
      </c>
      <c r="N18" s="55">
        <f t="shared" si="6"/>
        <v>132158.91383999999</v>
      </c>
      <c r="O18" s="54">
        <f>+Autodecl!GR32</f>
        <v>229.26165119999996</v>
      </c>
      <c r="P18" s="109">
        <f t="shared" si="1"/>
        <v>459.02078400000005</v>
      </c>
      <c r="Q18" s="109">
        <f t="shared" si="2"/>
        <v>748.23834880000004</v>
      </c>
      <c r="R18" s="55">
        <f t="shared" si="7"/>
        <v>83680.502687999979</v>
      </c>
      <c r="S18" s="60" t="s">
        <v>330</v>
      </c>
      <c r="T18" s="53">
        <v>19550</v>
      </c>
      <c r="U18" s="58">
        <f t="shared" si="3"/>
        <v>821.1</v>
      </c>
      <c r="V18" s="57">
        <f t="shared" si="8"/>
        <v>299701.5</v>
      </c>
      <c r="W18" s="58">
        <f t="shared" si="4"/>
        <v>977.5</v>
      </c>
      <c r="X18" s="56">
        <f t="shared" si="9"/>
        <v>356787.5</v>
      </c>
      <c r="Y18" s="63">
        <f>+IF(S18="SI",U18*Parametros!$C$3*365,M18*Parametros!$C$3*365)</f>
        <v>19082425.569357596</v>
      </c>
      <c r="Z18" s="63">
        <f>+IF(S18="SI",W18*Parametros!$C$4*365,O18*Parametros!$C$4*365)</f>
        <v>5167271.0409839991</v>
      </c>
      <c r="AA18" s="64">
        <f t="shared" si="5"/>
        <v>24249696.610341594</v>
      </c>
      <c r="AB18" s="24"/>
    </row>
    <row r="19" spans="1:28" x14ac:dyDescent="0.2">
      <c r="A19" s="22">
        <v>29</v>
      </c>
      <c r="B19" s="22" t="s">
        <v>247</v>
      </c>
      <c r="C19" s="23" t="s">
        <v>248</v>
      </c>
      <c r="D19" s="107" t="str">
        <f>'[1]Total cargas PSMV'!W19</f>
        <v>NO</v>
      </c>
      <c r="E19" s="107">
        <f>'[1]Total cargas PSMV'!X19</f>
        <v>394.41530879999999</v>
      </c>
      <c r="F19" s="107">
        <f>'[1]Total cargas PSMV'!Y19</f>
        <v>65.028096000000005</v>
      </c>
      <c r="G19" s="22"/>
      <c r="H19" s="60" t="s">
        <v>329</v>
      </c>
      <c r="I19" s="52">
        <v>41821</v>
      </c>
      <c r="J19" s="53">
        <v>0</v>
      </c>
      <c r="K19" s="53">
        <v>1</v>
      </c>
      <c r="L19" s="102">
        <f t="shared" si="0"/>
        <v>1</v>
      </c>
      <c r="M19" s="54">
        <f>+Autodecl!HF31</f>
        <v>146.60670816000004</v>
      </c>
      <c r="N19" s="55">
        <f t="shared" si="6"/>
        <v>53511.448478400016</v>
      </c>
      <c r="O19" s="54">
        <f>+Autodecl!HF32</f>
        <v>135.38543040000002</v>
      </c>
      <c r="P19" s="109">
        <f t="shared" si="1"/>
        <v>247.80860063999995</v>
      </c>
      <c r="Q19" s="109">
        <f t="shared" si="2"/>
        <v>-70.357334400000013</v>
      </c>
      <c r="R19" s="55">
        <f t="shared" si="7"/>
        <v>49415.682096000004</v>
      </c>
      <c r="S19" s="60" t="s">
        <v>330</v>
      </c>
      <c r="T19" s="53">
        <v>2558</v>
      </c>
      <c r="U19" s="58">
        <f t="shared" si="3"/>
        <v>107.43600000000001</v>
      </c>
      <c r="V19" s="57">
        <f t="shared" si="8"/>
        <v>39214.14</v>
      </c>
      <c r="W19" s="58">
        <f t="shared" si="4"/>
        <v>127.9</v>
      </c>
      <c r="X19" s="56">
        <f t="shared" si="9"/>
        <v>46683.5</v>
      </c>
      <c r="Y19" s="63">
        <f>+IF(S19="SI",U19*Parametros!$C$3*365,M19*Parametros!$C$3*365)</f>
        <v>7726518.0457961783</v>
      </c>
      <c r="Z19" s="63">
        <f>+IF(S19="SI",W19*Parametros!$C$4*365,O19*Parametros!$C$4*365)</f>
        <v>3051418.3694280004</v>
      </c>
      <c r="AA19" s="64">
        <f t="shared" si="5"/>
        <v>10777936.41522418</v>
      </c>
      <c r="AB19" s="26"/>
    </row>
    <row r="20" spans="1:28" x14ac:dyDescent="0.2">
      <c r="A20" s="22">
        <v>35</v>
      </c>
      <c r="B20" s="22" t="s">
        <v>249</v>
      </c>
      <c r="C20" s="23" t="s">
        <v>57</v>
      </c>
      <c r="D20" s="107" t="str">
        <f>'[1]Total cargas PSMV'!W20</f>
        <v>NO</v>
      </c>
      <c r="E20" s="107">
        <f>'[1]Total cargas PSMV'!X20</f>
        <v>17.1710496</v>
      </c>
      <c r="F20" s="107">
        <f>'[1]Total cargas PSMV'!Y20</f>
        <v>21.291128640000004</v>
      </c>
      <c r="G20" s="22"/>
      <c r="H20" s="60" t="s">
        <v>329</v>
      </c>
      <c r="I20" s="52">
        <v>42125</v>
      </c>
      <c r="J20" s="53">
        <v>1</v>
      </c>
      <c r="K20" s="53">
        <v>0</v>
      </c>
      <c r="L20" s="102">
        <f t="shared" si="0"/>
        <v>1</v>
      </c>
      <c r="M20" s="54">
        <f>+Autodecl!HT31</f>
        <v>58.871217312000006</v>
      </c>
      <c r="N20" s="55">
        <f t="shared" si="6"/>
        <v>21487.994318880003</v>
      </c>
      <c r="O20" s="54">
        <f>+Autodecl!HT32</f>
        <v>46.903486752000006</v>
      </c>
      <c r="P20" s="109">
        <f t="shared" si="1"/>
        <v>-41.70016771200001</v>
      </c>
      <c r="Q20" s="109">
        <f t="shared" si="2"/>
        <v>-25.612358112000003</v>
      </c>
      <c r="R20" s="55">
        <f t="shared" si="7"/>
        <v>17119.772664480002</v>
      </c>
      <c r="S20" s="60" t="s">
        <v>330</v>
      </c>
      <c r="T20" s="53">
        <v>407</v>
      </c>
      <c r="U20" s="58">
        <f t="shared" si="3"/>
        <v>17.094000000000001</v>
      </c>
      <c r="V20" s="57">
        <f t="shared" si="8"/>
        <v>6239.31</v>
      </c>
      <c r="W20" s="58">
        <f t="shared" si="4"/>
        <v>20.350000000000001</v>
      </c>
      <c r="X20" s="56">
        <f t="shared" si="9"/>
        <v>7427.7500000000009</v>
      </c>
      <c r="Y20" s="63">
        <f>+IF(S20="SI",U20*Parametros!$C$3*365,M20*Parametros!$C$3*365)</f>
        <v>3102651.4997030832</v>
      </c>
      <c r="Z20" s="63">
        <f>+IF(S20="SI",W20*Parametros!$C$4*365,O20*Parametros!$C$4*365)</f>
        <v>1057145.9620316401</v>
      </c>
      <c r="AA20" s="64">
        <f t="shared" si="5"/>
        <v>4159797.4617347233</v>
      </c>
      <c r="AB20" s="26"/>
    </row>
    <row r="21" spans="1:28" x14ac:dyDescent="0.2">
      <c r="A21" s="22">
        <v>62</v>
      </c>
      <c r="B21" s="22" t="s">
        <v>250</v>
      </c>
      <c r="C21" s="23" t="s">
        <v>60</v>
      </c>
      <c r="D21" s="107" t="str">
        <f>'[1]Total cargas PSMV'!W21</f>
        <v>NO</v>
      </c>
      <c r="E21" s="107">
        <f>'[1]Total cargas PSMV'!X21</f>
        <v>31.717541951999998</v>
      </c>
      <c r="F21" s="107">
        <f>'[1]Total cargas PSMV'!Y21</f>
        <v>20.625770016000001</v>
      </c>
      <c r="G21" s="22"/>
      <c r="H21" s="60" t="s">
        <v>329</v>
      </c>
      <c r="I21" s="52">
        <v>42675</v>
      </c>
      <c r="J21" s="53">
        <v>0</v>
      </c>
      <c r="K21" s="53">
        <v>2</v>
      </c>
      <c r="L21" s="102">
        <f t="shared" si="0"/>
        <v>2</v>
      </c>
      <c r="M21" s="54">
        <f>+Autodecl!IH31</f>
        <v>31.742969471999999</v>
      </c>
      <c r="N21" s="55">
        <f t="shared" si="6"/>
        <v>11586.183857279999</v>
      </c>
      <c r="O21" s="54">
        <f>+Autodecl!IH32</f>
        <v>20.712787775999999</v>
      </c>
      <c r="P21" s="109">
        <f t="shared" si="1"/>
        <v>-2.5427520000000925E-2</v>
      </c>
      <c r="Q21" s="109">
        <f t="shared" si="2"/>
        <v>-8.701775999999839E-2</v>
      </c>
      <c r="R21" s="55">
        <f t="shared" si="7"/>
        <v>7560.1675382399999</v>
      </c>
      <c r="S21" s="60" t="s">
        <v>330</v>
      </c>
      <c r="T21" s="53">
        <v>2605</v>
      </c>
      <c r="U21" s="58">
        <f t="shared" si="3"/>
        <v>109.41</v>
      </c>
      <c r="V21" s="57">
        <f t="shared" si="8"/>
        <v>39934.65</v>
      </c>
      <c r="W21" s="58">
        <f t="shared" si="4"/>
        <v>130.25</v>
      </c>
      <c r="X21" s="56">
        <f t="shared" si="9"/>
        <v>47541.25</v>
      </c>
      <c r="Y21" s="63">
        <f>+IF(S21="SI",U21*Parametros!$C$3*365,M21*Parametros!$C$3*365)</f>
        <v>1672929.087152659</v>
      </c>
      <c r="Z21" s="63">
        <f>+IF(S21="SI",W21*Parametros!$C$4*365,O21*Parametros!$C$4*365)</f>
        <v>466840.34548632003</v>
      </c>
      <c r="AA21" s="64">
        <f t="shared" si="5"/>
        <v>2139769.4326389791</v>
      </c>
      <c r="AB21" s="24"/>
    </row>
    <row r="22" spans="1:28" x14ac:dyDescent="0.2">
      <c r="A22" s="22">
        <v>45</v>
      </c>
      <c r="B22" s="22" t="s">
        <v>251</v>
      </c>
      <c r="C22" s="23" t="s">
        <v>64</v>
      </c>
      <c r="D22" s="107" t="str">
        <f>'[1]Total cargas PSMV'!W22</f>
        <v>SI</v>
      </c>
      <c r="E22" s="107">
        <f>'[1]Total cargas PSMV'!X22</f>
        <v>45.695999999999998</v>
      </c>
      <c r="F22" s="107">
        <f>'[1]Total cargas PSMV'!Y22</f>
        <v>54.4</v>
      </c>
      <c r="G22" s="22"/>
      <c r="H22" s="60" t="s">
        <v>329</v>
      </c>
      <c r="I22" s="52">
        <v>41609</v>
      </c>
      <c r="J22" s="53">
        <v>1</v>
      </c>
      <c r="K22" s="53">
        <v>1</v>
      </c>
      <c r="L22" s="102">
        <f t="shared" si="0"/>
        <v>2</v>
      </c>
      <c r="M22" s="54">
        <f>+Autodecl!IV31</f>
        <v>22.474946879999997</v>
      </c>
      <c r="N22" s="55">
        <f t="shared" si="6"/>
        <v>8203.3556111999987</v>
      </c>
      <c r="O22" s="54">
        <f>+Autodecl!IV32</f>
        <v>4.3275772799999999</v>
      </c>
      <c r="P22" s="109">
        <f t="shared" si="1"/>
        <v>23.221053120000001</v>
      </c>
      <c r="Q22" s="109">
        <f t="shared" si="2"/>
        <v>50.072422719999999</v>
      </c>
      <c r="R22" s="55">
        <f t="shared" si="7"/>
        <v>1579.5657071999999</v>
      </c>
      <c r="S22" s="60" t="s">
        <v>330</v>
      </c>
      <c r="T22" s="53">
        <v>1088</v>
      </c>
      <c r="U22" s="58">
        <f t="shared" si="3"/>
        <v>45.695999999999998</v>
      </c>
      <c r="V22" s="57">
        <f t="shared" si="8"/>
        <v>16679.04</v>
      </c>
      <c r="W22" s="58">
        <f t="shared" si="4"/>
        <v>54.4</v>
      </c>
      <c r="X22" s="56">
        <f t="shared" si="9"/>
        <v>19856</v>
      </c>
      <c r="Y22" s="63">
        <f>+IF(S22="SI",U22*Parametros!$C$3*365,M22*Parametros!$C$3*365)</f>
        <v>1184482.5167011677</v>
      </c>
      <c r="Z22" s="63">
        <f>+IF(S22="SI",W22*Parametros!$C$4*365,O22*Parametros!$C$4*365)</f>
        <v>97538.182419600009</v>
      </c>
      <c r="AA22" s="64">
        <f t="shared" si="5"/>
        <v>1282020.6991207676</v>
      </c>
      <c r="AB22" s="24"/>
    </row>
    <row r="23" spans="1:28" x14ac:dyDescent="0.2">
      <c r="A23" s="22">
        <v>40</v>
      </c>
      <c r="B23" s="22" t="s">
        <v>252</v>
      </c>
      <c r="C23" s="23" t="s">
        <v>68</v>
      </c>
      <c r="D23" s="107" t="str">
        <f>'[1]Total cargas PSMV'!W23</f>
        <v>NO</v>
      </c>
      <c r="E23" s="107">
        <f>'[1]Total cargas PSMV'!X23</f>
        <v>400.0752</v>
      </c>
      <c r="F23" s="107">
        <f>'[1]Total cargas PSMV'!Y23</f>
        <v>186.15744000000001</v>
      </c>
      <c r="G23" s="22"/>
      <c r="H23" s="60" t="s">
        <v>329</v>
      </c>
      <c r="I23" s="52">
        <v>43160</v>
      </c>
      <c r="J23" s="53">
        <v>1</v>
      </c>
      <c r="K23" s="53">
        <v>0</v>
      </c>
      <c r="L23" s="102">
        <f t="shared" si="0"/>
        <v>1</v>
      </c>
      <c r="M23" s="54">
        <f>+Autodecl!JJ31</f>
        <v>236.07216000000005</v>
      </c>
      <c r="N23" s="55">
        <f t="shared" si="6"/>
        <v>86166.338400000022</v>
      </c>
      <c r="O23" s="54">
        <f>+Autodecl!JJ32</f>
        <v>72.211680000000001</v>
      </c>
      <c r="P23" s="109">
        <f t="shared" si="1"/>
        <v>164.00303999999994</v>
      </c>
      <c r="Q23" s="109">
        <f t="shared" si="2"/>
        <v>113.94576000000001</v>
      </c>
      <c r="R23" s="55">
        <f t="shared" si="7"/>
        <v>26357.263200000001</v>
      </c>
      <c r="S23" s="60" t="s">
        <v>330</v>
      </c>
      <c r="T23" s="53">
        <v>3641</v>
      </c>
      <c r="U23" s="58">
        <f t="shared" si="3"/>
        <v>152.922</v>
      </c>
      <c r="V23" s="57">
        <f t="shared" si="8"/>
        <v>55816.53</v>
      </c>
      <c r="W23" s="58">
        <f t="shared" si="4"/>
        <v>182.05</v>
      </c>
      <c r="X23" s="56">
        <f t="shared" si="9"/>
        <v>66448.25</v>
      </c>
      <c r="Y23" s="63">
        <f>+IF(S23="SI",U23*Parametros!$C$3*365,M23*Parametros!$C$3*365)</f>
        <v>12441557.601576</v>
      </c>
      <c r="Z23" s="63">
        <f>+IF(S23="SI",W23*Parametros!$C$4*365,O23*Parametros!$C$4*365)</f>
        <v>1627561.0026</v>
      </c>
      <c r="AA23" s="64">
        <f t="shared" si="5"/>
        <v>14069118.604176</v>
      </c>
      <c r="AB23" s="25"/>
    </row>
    <row r="24" spans="1:28" x14ac:dyDescent="0.2">
      <c r="A24" s="22">
        <v>58</v>
      </c>
      <c r="B24" s="22" t="s">
        <v>259</v>
      </c>
      <c r="C24" s="23" t="s">
        <v>260</v>
      </c>
      <c r="D24" s="107" t="str">
        <f>'[1]Total cargas PSMV'!W24</f>
        <v>NO</v>
      </c>
      <c r="E24" s="107">
        <f>'[1]Total cargas PSMV'!X24</f>
        <v>73.453391999999994</v>
      </c>
      <c r="F24" s="107">
        <f>'[1]Total cargas PSMV'!Y24</f>
        <v>47.146060800000001</v>
      </c>
      <c r="G24" s="22"/>
      <c r="H24" s="60" t="s">
        <v>329</v>
      </c>
      <c r="I24" s="52">
        <v>41522</v>
      </c>
      <c r="J24" s="53">
        <v>0</v>
      </c>
      <c r="K24" s="53">
        <v>1</v>
      </c>
      <c r="L24" s="102">
        <f t="shared" si="0"/>
        <v>1</v>
      </c>
      <c r="M24" s="54">
        <f>+Autodecl!JX31</f>
        <v>132.03007775999998</v>
      </c>
      <c r="N24" s="55">
        <f t="shared" si="6"/>
        <v>48190.978382399997</v>
      </c>
      <c r="O24" s="54">
        <f>+Autodecl!JX32</f>
        <v>143.21440224</v>
      </c>
      <c r="P24" s="109">
        <f t="shared" si="1"/>
        <v>-58.57668575999999</v>
      </c>
      <c r="Q24" s="109">
        <f t="shared" si="2"/>
        <v>-96.068341439999998</v>
      </c>
      <c r="R24" s="55">
        <f t="shared" si="7"/>
        <v>52273.256817599999</v>
      </c>
      <c r="S24" s="60" t="s">
        <v>330</v>
      </c>
      <c r="T24" s="53">
        <v>6102</v>
      </c>
      <c r="U24" s="58">
        <f t="shared" si="3"/>
        <v>256.28399999999999</v>
      </c>
      <c r="V24" s="57">
        <f t="shared" si="8"/>
        <v>93543.66</v>
      </c>
      <c r="W24" s="58">
        <f t="shared" si="4"/>
        <v>305.10000000000002</v>
      </c>
      <c r="X24" s="56">
        <f t="shared" si="9"/>
        <v>111361.50000000001</v>
      </c>
      <c r="Y24" s="63">
        <f>+IF(S24="SI",U24*Parametros!$C$3*365,M24*Parametros!$C$3*365)</f>
        <v>6958295.3686347343</v>
      </c>
      <c r="Z24" s="63">
        <f>+IF(S24="SI",W24*Parametros!$C$4*365,O24*Parametros!$C$4*365)</f>
        <v>3227873.6084868</v>
      </c>
      <c r="AA24" s="64">
        <f t="shared" si="5"/>
        <v>10186168.977121534</v>
      </c>
      <c r="AB24" s="26"/>
    </row>
    <row r="25" spans="1:28" x14ac:dyDescent="0.2">
      <c r="A25" s="22">
        <v>46</v>
      </c>
      <c r="B25" s="22" t="s">
        <v>261</v>
      </c>
      <c r="C25" s="23" t="s">
        <v>82</v>
      </c>
      <c r="D25" s="107" t="str">
        <f>'[1]Total cargas PSMV'!W25</f>
        <v>NO</v>
      </c>
      <c r="E25" s="107">
        <f>'[1]Total cargas PSMV'!X25</f>
        <v>20.563148160000001</v>
      </c>
      <c r="F25" s="107">
        <f>'[1]Total cargas PSMV'!Y25</f>
        <v>19.548751680000002</v>
      </c>
      <c r="G25" s="22"/>
      <c r="H25" s="60" t="s">
        <v>329</v>
      </c>
      <c r="I25" s="52">
        <v>42609</v>
      </c>
      <c r="J25" s="53">
        <v>0</v>
      </c>
      <c r="K25" s="53">
        <v>2</v>
      </c>
      <c r="L25" s="102">
        <f t="shared" si="0"/>
        <v>2</v>
      </c>
      <c r="M25" s="54">
        <f>+Autodecl!KL31</f>
        <v>50.4022176</v>
      </c>
      <c r="N25" s="55">
        <f t="shared" si="6"/>
        <v>18396.809423999999</v>
      </c>
      <c r="O25" s="54">
        <f>+Autodecl!KL32</f>
        <v>26.685763199999997</v>
      </c>
      <c r="P25" s="109">
        <f t="shared" si="1"/>
        <v>-29.839069439999999</v>
      </c>
      <c r="Q25" s="109">
        <f t="shared" si="2"/>
        <v>-7.1370115199999944</v>
      </c>
      <c r="R25" s="55">
        <f t="shared" si="7"/>
        <v>9740.3035679999994</v>
      </c>
      <c r="S25" s="60" t="s">
        <v>330</v>
      </c>
      <c r="T25" s="53">
        <v>427</v>
      </c>
      <c r="U25" s="58">
        <f t="shared" si="3"/>
        <v>17.934000000000001</v>
      </c>
      <c r="V25" s="57">
        <f t="shared" si="8"/>
        <v>6545.9100000000008</v>
      </c>
      <c r="W25" s="58">
        <f t="shared" si="4"/>
        <v>21.35</v>
      </c>
      <c r="X25" s="56">
        <f t="shared" si="9"/>
        <v>7792.7500000000009</v>
      </c>
      <c r="Y25" s="63">
        <f>+IF(S25="SI",U25*Parametros!$C$3*365,M25*Parametros!$C$3*365)</f>
        <v>2656315.3127313596</v>
      </c>
      <c r="Z25" s="63">
        <f>+IF(S25="SI",W25*Parametros!$C$4*365,O25*Parametros!$C$4*365)</f>
        <v>601463.7453239999</v>
      </c>
      <c r="AA25" s="64">
        <f t="shared" si="5"/>
        <v>3257779.0580553594</v>
      </c>
      <c r="AB25" s="24"/>
    </row>
    <row r="26" spans="1:28" x14ac:dyDescent="0.2">
      <c r="A26" s="22">
        <v>28</v>
      </c>
      <c r="B26" s="22" t="s">
        <v>262</v>
      </c>
      <c r="C26" s="23" t="s">
        <v>263</v>
      </c>
      <c r="D26" s="107" t="str">
        <f>'[1]Total cargas PSMV'!W26</f>
        <v>NO</v>
      </c>
      <c r="E26" s="107">
        <f>'[1]Total cargas PSMV'!X26</f>
        <v>134.8270272</v>
      </c>
      <c r="F26" s="107">
        <f>'[1]Total cargas PSMV'!Y26</f>
        <v>62.461584000000002</v>
      </c>
      <c r="G26" s="22"/>
      <c r="H26" s="60"/>
      <c r="I26" s="52"/>
      <c r="J26" s="53">
        <v>0</v>
      </c>
      <c r="K26" s="53">
        <v>3</v>
      </c>
      <c r="L26" s="102">
        <f t="shared" si="0"/>
        <v>3</v>
      </c>
      <c r="M26" s="54"/>
      <c r="N26" s="55">
        <f t="shared" si="6"/>
        <v>0</v>
      </c>
      <c r="O26" s="54"/>
      <c r="P26" s="109">
        <f t="shared" si="1"/>
        <v>134.8270272</v>
      </c>
      <c r="Q26" s="109">
        <f t="shared" si="2"/>
        <v>62.461584000000002</v>
      </c>
      <c r="R26" s="55">
        <f t="shared" si="7"/>
        <v>0</v>
      </c>
      <c r="S26" s="60" t="s">
        <v>329</v>
      </c>
      <c r="T26" s="53">
        <v>898</v>
      </c>
      <c r="U26" s="58">
        <f t="shared" si="3"/>
        <v>37.716000000000001</v>
      </c>
      <c r="V26" s="57">
        <f t="shared" si="8"/>
        <v>13766.34</v>
      </c>
      <c r="W26" s="58">
        <f t="shared" si="4"/>
        <v>44.9</v>
      </c>
      <c r="X26" s="56">
        <f t="shared" si="9"/>
        <v>16388.5</v>
      </c>
      <c r="Y26" s="63">
        <f>+IF(S26="SI",U26*Parametros!$C$3*365,M26*Parametros!$C$3*365)</f>
        <v>1987721.8325999998</v>
      </c>
      <c r="Z26" s="63">
        <f>+IF(S26="SI",W26*Parametros!$C$4*365,O26*Parametros!$C$4*365)</f>
        <v>1011989.8749999999</v>
      </c>
      <c r="AA26" s="64">
        <f t="shared" si="5"/>
        <v>2999711.7075999998</v>
      </c>
      <c r="AB26" s="24"/>
    </row>
    <row r="27" spans="1:28" x14ac:dyDescent="0.2">
      <c r="A27" s="22">
        <v>7</v>
      </c>
      <c r="B27" s="22" t="s">
        <v>318</v>
      </c>
      <c r="C27" s="103" t="s">
        <v>198</v>
      </c>
      <c r="D27" s="107" t="str">
        <f>'[1]Total cargas PSMV'!W27</f>
        <v>SI</v>
      </c>
      <c r="E27" s="107">
        <f>'[1]Total cargas PSMV'!X27</f>
        <v>1075.6199999999999</v>
      </c>
      <c r="F27" s="107">
        <f>'[1]Total cargas PSMV'!Y27</f>
        <v>1280.5</v>
      </c>
      <c r="G27" s="22"/>
      <c r="H27" s="60" t="s">
        <v>329</v>
      </c>
      <c r="I27" s="52"/>
      <c r="J27" s="53">
        <v>0</v>
      </c>
      <c r="K27" s="53">
        <v>8</v>
      </c>
      <c r="L27" s="102">
        <f t="shared" si="0"/>
        <v>8</v>
      </c>
      <c r="M27" s="54">
        <f>+Autodecl!LG31</f>
        <v>2190.8189347199996</v>
      </c>
      <c r="N27" s="55">
        <f t="shared" si="6"/>
        <v>799648.91117279988</v>
      </c>
      <c r="O27" s="54">
        <f>+Autodecl!LG32</f>
        <v>971.16451199999983</v>
      </c>
      <c r="P27" s="109">
        <f t="shared" si="1"/>
        <v>-1115.1989347199997</v>
      </c>
      <c r="Q27" s="109">
        <f t="shared" si="2"/>
        <v>309.33548800000017</v>
      </c>
      <c r="R27" s="55">
        <f t="shared" si="7"/>
        <v>354475.04687999992</v>
      </c>
      <c r="S27" s="60" t="s">
        <v>330</v>
      </c>
      <c r="T27" s="53">
        <v>25610</v>
      </c>
      <c r="U27" s="58">
        <f t="shared" si="3"/>
        <v>1075.6199999999999</v>
      </c>
      <c r="V27" s="57">
        <f t="shared" si="8"/>
        <v>392601.3</v>
      </c>
      <c r="W27" s="58">
        <f t="shared" si="4"/>
        <v>1280.5</v>
      </c>
      <c r="X27" s="56">
        <f t="shared" si="9"/>
        <v>467382.5</v>
      </c>
      <c r="Y27" s="63">
        <f>+IF(S27="SI",U27*Parametros!$C$3*365,M27*Parametros!$C$3*365)</f>
        <v>115461306.28424054</v>
      </c>
      <c r="Z27" s="63">
        <f>+IF(S27="SI",W27*Parametros!$C$4*365,O27*Parametros!$C$4*365)</f>
        <v>21888834.144839995</v>
      </c>
      <c r="AA27" s="64">
        <f t="shared" si="5"/>
        <v>137350140.42908055</v>
      </c>
      <c r="AB27" s="26"/>
    </row>
    <row r="28" spans="1:28" x14ac:dyDescent="0.2">
      <c r="A28" s="22">
        <v>31</v>
      </c>
      <c r="B28" s="22" t="s">
        <v>264</v>
      </c>
      <c r="C28" s="23" t="s">
        <v>70</v>
      </c>
      <c r="D28" s="107" t="str">
        <f>'[1]Total cargas PSMV'!W28</f>
        <v>NO</v>
      </c>
      <c r="E28" s="107">
        <f>'[1]Total cargas PSMV'!X28</f>
        <v>10.814860800000002</v>
      </c>
      <c r="F28" s="107">
        <f>'[1]Total cargas PSMV'!Y28</f>
        <v>5.73314112</v>
      </c>
      <c r="G28" s="22"/>
      <c r="H28" s="60" t="s">
        <v>329</v>
      </c>
      <c r="I28" s="52">
        <v>42856</v>
      </c>
      <c r="J28" s="53">
        <v>1</v>
      </c>
      <c r="K28" s="53">
        <v>0</v>
      </c>
      <c r="L28" s="102">
        <f t="shared" si="0"/>
        <v>1</v>
      </c>
      <c r="M28" s="54">
        <f>+Autodecl!LN31</f>
        <v>10.467014400000002</v>
      </c>
      <c r="N28" s="55">
        <f t="shared" si="6"/>
        <v>3820.4602560000008</v>
      </c>
      <c r="O28" s="54">
        <f>+Autodecl!LN32</f>
        <v>5.6129759999999997</v>
      </c>
      <c r="P28" s="109">
        <f t="shared" si="1"/>
        <v>0.34784639999999989</v>
      </c>
      <c r="Q28" s="109">
        <f t="shared" si="2"/>
        <v>0.12016512000000024</v>
      </c>
      <c r="R28" s="55">
        <f t="shared" si="7"/>
        <v>2048.7362399999997</v>
      </c>
      <c r="S28" s="60" t="s">
        <v>330</v>
      </c>
      <c r="T28" s="53">
        <v>463</v>
      </c>
      <c r="U28" s="58">
        <f t="shared" si="3"/>
        <v>19.446000000000002</v>
      </c>
      <c r="V28" s="57">
        <f t="shared" si="8"/>
        <v>7097.7900000000009</v>
      </c>
      <c r="W28" s="58">
        <f t="shared" si="4"/>
        <v>23.15</v>
      </c>
      <c r="X28" s="56">
        <f t="shared" si="9"/>
        <v>8449.75</v>
      </c>
      <c r="Y28" s="63">
        <f>+IF(S28="SI",U28*Parametros!$C$3*365,M28*Parametros!$C$3*365)</f>
        <v>551636.25636384008</v>
      </c>
      <c r="Z28" s="63">
        <f>+IF(S28="SI",W28*Parametros!$C$4*365,O28*Parametros!$C$4*365)</f>
        <v>126509.46282</v>
      </c>
      <c r="AA28" s="64">
        <f t="shared" si="5"/>
        <v>678145.71918384009</v>
      </c>
      <c r="AB28" s="26"/>
    </row>
    <row r="29" spans="1:28" x14ac:dyDescent="0.2">
      <c r="A29" s="22">
        <v>44</v>
      </c>
      <c r="B29" s="22" t="s">
        <v>265</v>
      </c>
      <c r="C29" s="23" t="s">
        <v>266</v>
      </c>
      <c r="D29" s="107" t="str">
        <f>'[1]Total cargas PSMV'!W29</f>
        <v>SI</v>
      </c>
      <c r="E29" s="107">
        <f>'[1]Total cargas PSMV'!X29</f>
        <v>27.006</v>
      </c>
      <c r="F29" s="107">
        <f>'[1]Total cargas PSMV'!Y29</f>
        <v>32.15</v>
      </c>
      <c r="G29" s="22"/>
      <c r="H29" s="60"/>
      <c r="I29" s="52"/>
      <c r="J29" s="53">
        <v>1</v>
      </c>
      <c r="K29" s="53">
        <v>2</v>
      </c>
      <c r="L29" s="102">
        <f t="shared" si="0"/>
        <v>3</v>
      </c>
      <c r="M29" s="54"/>
      <c r="N29" s="55">
        <f t="shared" si="6"/>
        <v>0</v>
      </c>
      <c r="O29" s="54"/>
      <c r="P29" s="109">
        <f t="shared" si="1"/>
        <v>27.006</v>
      </c>
      <c r="Q29" s="109">
        <f t="shared" si="2"/>
        <v>32.15</v>
      </c>
      <c r="R29" s="55">
        <f t="shared" si="7"/>
        <v>0</v>
      </c>
      <c r="S29" s="60" t="s">
        <v>329</v>
      </c>
      <c r="T29" s="53">
        <v>952</v>
      </c>
      <c r="U29" s="58">
        <f t="shared" si="3"/>
        <v>39.984000000000002</v>
      </c>
      <c r="V29" s="57">
        <f t="shared" si="8"/>
        <v>14594.16</v>
      </c>
      <c r="W29" s="58">
        <f t="shared" si="4"/>
        <v>47.6</v>
      </c>
      <c r="X29" s="56">
        <f t="shared" si="9"/>
        <v>17374</v>
      </c>
      <c r="Y29" s="63">
        <f>+IF(S29="SI",U29*Parametros!$C$3*365,M29*Parametros!$C$3*365)</f>
        <v>2107250.7623999999</v>
      </c>
      <c r="Z29" s="63">
        <f>+IF(S29="SI",W29*Parametros!$C$4*365,O29*Parametros!$C$4*365)</f>
        <v>1072844.5</v>
      </c>
      <c r="AA29" s="64">
        <f t="shared" si="5"/>
        <v>3180095.2623999999</v>
      </c>
      <c r="AB29" s="24"/>
    </row>
    <row r="30" spans="1:28" x14ac:dyDescent="0.2">
      <c r="A30" s="22">
        <v>43</v>
      </c>
      <c r="B30" s="22" t="s">
        <v>267</v>
      </c>
      <c r="C30" s="23" t="s">
        <v>71</v>
      </c>
      <c r="D30" s="107" t="str">
        <f>'[1]Total cargas PSMV'!W30</f>
        <v>NO</v>
      </c>
      <c r="E30" s="107">
        <f>'[1]Total cargas PSMV'!X30</f>
        <v>62.659310399999995</v>
      </c>
      <c r="F30" s="107">
        <f>'[1]Total cargas PSMV'!Y30</f>
        <v>44.482279679999998</v>
      </c>
      <c r="G30" s="22"/>
      <c r="H30" s="60" t="s">
        <v>329</v>
      </c>
      <c r="I30" s="52">
        <v>41892</v>
      </c>
      <c r="J30" s="53">
        <v>0</v>
      </c>
      <c r="K30" s="53">
        <v>3</v>
      </c>
      <c r="L30" s="102">
        <f t="shared" si="0"/>
        <v>3</v>
      </c>
      <c r="M30" s="54">
        <f>+Autodecl!MI31</f>
        <v>40.213203839999998</v>
      </c>
      <c r="N30" s="55">
        <f t="shared" si="6"/>
        <v>14677.8194016</v>
      </c>
      <c r="O30" s="54">
        <f>+Autodecl!MI32</f>
        <v>24.088717439999996</v>
      </c>
      <c r="P30" s="109">
        <f t="shared" si="1"/>
        <v>22.446106559999997</v>
      </c>
      <c r="Q30" s="109">
        <f t="shared" si="2"/>
        <v>20.393562240000001</v>
      </c>
      <c r="R30" s="55">
        <f t="shared" si="7"/>
        <v>8792.3818655999985</v>
      </c>
      <c r="S30" s="60" t="s">
        <v>330</v>
      </c>
      <c r="T30" s="53">
        <v>1506</v>
      </c>
      <c r="U30" s="58">
        <f t="shared" si="3"/>
        <v>63.252000000000002</v>
      </c>
      <c r="V30" s="57">
        <f t="shared" si="8"/>
        <v>23086.98</v>
      </c>
      <c r="W30" s="58">
        <f t="shared" si="4"/>
        <v>75.3</v>
      </c>
      <c r="X30" s="56">
        <f t="shared" si="9"/>
        <v>27484.5</v>
      </c>
      <c r="Y30" s="63">
        <f>+IF(S30="SI",U30*Parametros!$C$3*365,M30*Parametros!$C$3*365)</f>
        <v>2119330.3433970236</v>
      </c>
      <c r="Z30" s="63">
        <f>+IF(S30="SI",W30*Parametros!$C$4*365,O30*Parametros!$C$4*365)</f>
        <v>542929.58020079986</v>
      </c>
      <c r="AA30" s="64">
        <f t="shared" si="5"/>
        <v>2662259.9235978234</v>
      </c>
      <c r="AB30" s="26"/>
    </row>
    <row r="31" spans="1:28" x14ac:dyDescent="0.2">
      <c r="A31" s="22">
        <v>66</v>
      </c>
      <c r="B31" s="22" t="s">
        <v>268</v>
      </c>
      <c r="C31" s="23" t="s">
        <v>76</v>
      </c>
      <c r="D31" s="107" t="str">
        <f>'[1]Total cargas PSMV'!W31</f>
        <v>NO</v>
      </c>
      <c r="E31" s="107">
        <f>'[1]Total cargas PSMV'!X31</f>
        <v>18.404928000000002</v>
      </c>
      <c r="F31" s="107">
        <f>'[1]Total cargas PSMV'!Y31</f>
        <v>5.0379839999999998</v>
      </c>
      <c r="G31" s="22"/>
      <c r="H31" s="60" t="s">
        <v>329</v>
      </c>
      <c r="I31" s="52">
        <v>42675</v>
      </c>
      <c r="J31" s="53">
        <v>1</v>
      </c>
      <c r="K31" s="53">
        <v>2</v>
      </c>
      <c r="L31" s="102">
        <f t="shared" si="0"/>
        <v>3</v>
      </c>
      <c r="M31" s="54">
        <f>+Autodecl!MW31</f>
        <v>67.507361279999998</v>
      </c>
      <c r="N31" s="55">
        <f t="shared" si="6"/>
        <v>24640.186867199998</v>
      </c>
      <c r="O31" s="54">
        <f>+Autodecl!MW32</f>
        <v>74.905464959999989</v>
      </c>
      <c r="P31" s="109">
        <f t="shared" si="1"/>
        <v>-49.10243328</v>
      </c>
      <c r="Q31" s="109">
        <f t="shared" si="2"/>
        <v>-69.867480959999995</v>
      </c>
      <c r="R31" s="55">
        <f t="shared" si="7"/>
        <v>27340.494710399995</v>
      </c>
      <c r="S31" s="60" t="s">
        <v>330</v>
      </c>
      <c r="T31" s="53">
        <v>577</v>
      </c>
      <c r="U31" s="58">
        <f t="shared" si="3"/>
        <v>24.234000000000002</v>
      </c>
      <c r="V31" s="57">
        <f t="shared" si="8"/>
        <v>8845.41</v>
      </c>
      <c r="W31" s="58">
        <f t="shared" si="4"/>
        <v>28.85</v>
      </c>
      <c r="X31" s="56">
        <f t="shared" si="9"/>
        <v>10530.25</v>
      </c>
      <c r="Y31" s="63">
        <f>+IF(S31="SI",U31*Parametros!$C$3*365,M31*Parametros!$C$3*365)</f>
        <v>3557796.5817550076</v>
      </c>
      <c r="Z31" s="63">
        <f>+IF(S31="SI",W31*Parametros!$C$4*365,O31*Parametros!$C$4*365)</f>
        <v>1688275.5483672</v>
      </c>
      <c r="AA31" s="64">
        <f t="shared" si="5"/>
        <v>5246072.1301222071</v>
      </c>
      <c r="AB31" s="26"/>
    </row>
    <row r="32" spans="1:28" x14ac:dyDescent="0.2">
      <c r="A32" s="22">
        <v>17</v>
      </c>
      <c r="B32" s="22" t="s">
        <v>269</v>
      </c>
      <c r="C32" s="103" t="s">
        <v>651</v>
      </c>
      <c r="D32" s="107" t="str">
        <f>'[1]Total cargas PSMV'!W32</f>
        <v>NO</v>
      </c>
      <c r="E32" s="107">
        <f>'[1]Total cargas PSMV'!X32</f>
        <v>6.9444864000000006</v>
      </c>
      <c r="F32" s="107">
        <f>'[1]Total cargas PSMV'!Y32</f>
        <v>2.2032000000000003</v>
      </c>
      <c r="G32" s="22"/>
      <c r="H32" s="60" t="s">
        <v>329</v>
      </c>
      <c r="I32" s="52">
        <v>42675</v>
      </c>
      <c r="J32" s="53">
        <v>1</v>
      </c>
      <c r="K32" s="53">
        <v>0</v>
      </c>
      <c r="L32" s="102">
        <f t="shared" si="0"/>
        <v>1</v>
      </c>
      <c r="M32" s="54">
        <f>+Autodecl!NK31</f>
        <v>45.200851200000002</v>
      </c>
      <c r="N32" s="55">
        <f t="shared" si="6"/>
        <v>16498.310688000001</v>
      </c>
      <c r="O32" s="54">
        <f>+Autodecl!NK32</f>
        <v>25.674624000000001</v>
      </c>
      <c r="P32" s="109">
        <f t="shared" si="1"/>
        <v>-38.2563648</v>
      </c>
      <c r="Q32" s="109">
        <f t="shared" si="2"/>
        <v>-23.471424000000003</v>
      </c>
      <c r="R32" s="55">
        <f t="shared" si="7"/>
        <v>9371.23776</v>
      </c>
      <c r="S32" s="60" t="s">
        <v>330</v>
      </c>
      <c r="T32" s="53">
        <v>385</v>
      </c>
      <c r="U32" s="58">
        <f t="shared" si="3"/>
        <v>16.170000000000002</v>
      </c>
      <c r="V32" s="57">
        <f t="shared" si="8"/>
        <v>5902.05</v>
      </c>
      <c r="W32" s="58">
        <f t="shared" si="4"/>
        <v>19.25</v>
      </c>
      <c r="X32" s="56">
        <f t="shared" si="9"/>
        <v>7026.25</v>
      </c>
      <c r="Y32" s="63">
        <f>+IF(S32="SI",U32*Parametros!$C$3*365,M32*Parametros!$C$3*365)</f>
        <v>2382191.0802403199</v>
      </c>
      <c r="Z32" s="63">
        <f>+IF(S32="SI",W32*Parametros!$C$4*365,O32*Parametros!$C$4*365)</f>
        <v>578673.93168000004</v>
      </c>
      <c r="AA32" s="64">
        <f t="shared" si="5"/>
        <v>2960865.0119203199</v>
      </c>
      <c r="AB32" s="24"/>
    </row>
    <row r="33" spans="1:28" ht="54.75" customHeight="1" x14ac:dyDescent="0.2">
      <c r="A33" s="22">
        <v>15</v>
      </c>
      <c r="B33" s="22" t="s">
        <v>270</v>
      </c>
      <c r="C33" s="23" t="s">
        <v>80</v>
      </c>
      <c r="D33" s="107" t="str">
        <f>'[1]Total cargas PSMV'!W33</f>
        <v>NO</v>
      </c>
      <c r="E33" s="107">
        <f>'[1]Total cargas PSMV'!X33</f>
        <v>30.311426879999999</v>
      </c>
      <c r="F33" s="107">
        <f>'[1]Total cargas PSMV'!Y33</f>
        <v>35.609518080000001</v>
      </c>
      <c r="G33" s="22"/>
      <c r="H33" s="60" t="s">
        <v>329</v>
      </c>
      <c r="I33" s="52">
        <v>42731</v>
      </c>
      <c r="J33" s="53">
        <v>0</v>
      </c>
      <c r="K33" s="53">
        <v>5</v>
      </c>
      <c r="L33" s="102">
        <f t="shared" si="0"/>
        <v>5</v>
      </c>
      <c r="M33" s="54">
        <f>+Autodecl!NY31</f>
        <v>46.060646399999996</v>
      </c>
      <c r="N33" s="55">
        <f t="shared" si="6"/>
        <v>16812.135935999999</v>
      </c>
      <c r="O33" s="54">
        <f>+Autodecl!NY32</f>
        <v>52.235134847999987</v>
      </c>
      <c r="P33" s="109">
        <f t="shared" si="1"/>
        <v>-15.749219519999997</v>
      </c>
      <c r="Q33" s="109">
        <f t="shared" si="2"/>
        <v>-16.625616767999986</v>
      </c>
      <c r="R33" s="55">
        <f t="shared" si="7"/>
        <v>19065.824219519996</v>
      </c>
      <c r="S33" s="60" t="s">
        <v>330</v>
      </c>
      <c r="T33" s="53">
        <v>2217</v>
      </c>
      <c r="U33" s="58">
        <f t="shared" si="3"/>
        <v>93.114000000000004</v>
      </c>
      <c r="V33" s="57">
        <f t="shared" si="8"/>
        <v>33986.61</v>
      </c>
      <c r="W33" s="58">
        <f t="shared" si="4"/>
        <v>110.85</v>
      </c>
      <c r="X33" s="56">
        <f t="shared" si="9"/>
        <v>40460.25</v>
      </c>
      <c r="Y33" s="63">
        <f>+IF(S33="SI",U33*Parametros!$C$3*365,M33*Parametros!$C$3*365)</f>
        <v>2427504.3077990394</v>
      </c>
      <c r="Z33" s="63">
        <f>+IF(S33="SI",W33*Parametros!$C$4*365,O33*Parametros!$C$4*365)</f>
        <v>1177314.6455553598</v>
      </c>
      <c r="AA33" s="64">
        <f t="shared" si="5"/>
        <v>3604818.9533543992</v>
      </c>
      <c r="AB33" s="24"/>
    </row>
    <row r="34" spans="1:28" ht="54.75" customHeight="1" x14ac:dyDescent="0.2">
      <c r="A34" s="22">
        <v>4</v>
      </c>
      <c r="B34" s="22" t="s">
        <v>271</v>
      </c>
      <c r="C34" s="23" t="s">
        <v>85</v>
      </c>
      <c r="D34" s="107" t="str">
        <f>'[1]Total cargas PSMV'!W34</f>
        <v>NO</v>
      </c>
      <c r="E34" s="107">
        <f>'[1]Total cargas PSMV'!X34</f>
        <v>29.863771199999999</v>
      </c>
      <c r="F34" s="107">
        <f>'[1]Total cargas PSMV'!Y34</f>
        <v>55.94785344000001</v>
      </c>
      <c r="G34" s="22"/>
      <c r="H34" s="60" t="s">
        <v>329</v>
      </c>
      <c r="I34" s="52">
        <v>42887</v>
      </c>
      <c r="J34" s="53">
        <v>0</v>
      </c>
      <c r="K34" s="53">
        <v>6</v>
      </c>
      <c r="L34" s="102">
        <f t="shared" ref="L34:L65" si="10">J34+K34</f>
        <v>6</v>
      </c>
      <c r="M34" s="54">
        <f>+Autodecl!OM31</f>
        <v>41.962855679999997</v>
      </c>
      <c r="N34" s="55">
        <f t="shared" si="6"/>
        <v>15316.442323199999</v>
      </c>
      <c r="O34" s="54">
        <f>+Autodecl!OM32</f>
        <v>54.722303999999994</v>
      </c>
      <c r="P34" s="109">
        <f t="shared" ref="P34:P65" si="11">E34-M34</f>
        <v>-12.099084479999998</v>
      </c>
      <c r="Q34" s="109">
        <f t="shared" ref="Q34:Q65" si="12">F34-O34</f>
        <v>1.225549440000016</v>
      </c>
      <c r="R34" s="55">
        <f t="shared" si="7"/>
        <v>19973.640959999997</v>
      </c>
      <c r="S34" s="60" t="s">
        <v>330</v>
      </c>
      <c r="T34" s="53">
        <v>1481</v>
      </c>
      <c r="U34" s="58">
        <f t="shared" ref="U34:U65" si="13">+T34*$AG$2/1000</f>
        <v>62.201999999999998</v>
      </c>
      <c r="V34" s="57">
        <f t="shared" si="8"/>
        <v>22703.73</v>
      </c>
      <c r="W34" s="58">
        <f t="shared" ref="W34:W65" si="14">+$AH$2*T34/1000</f>
        <v>74.05</v>
      </c>
      <c r="X34" s="56">
        <f t="shared" si="9"/>
        <v>27028.25</v>
      </c>
      <c r="Y34" s="63">
        <f>+IF(S34="SI",U34*Parametros!$C$3*365,M34*Parametros!$C$3*365)</f>
        <v>2211541.1070468477</v>
      </c>
      <c r="Z34" s="63">
        <f>+IF(S34="SI",W34*Parametros!$C$4*365,O34*Parametros!$C$4*365)</f>
        <v>1233372.3292799999</v>
      </c>
      <c r="AA34" s="64">
        <f t="shared" ref="AA34:AA65" si="15">+Y34+Z34</f>
        <v>3444913.4363268474</v>
      </c>
      <c r="AB34" s="26"/>
    </row>
    <row r="35" spans="1:28" x14ac:dyDescent="0.2">
      <c r="A35" s="22">
        <v>71</v>
      </c>
      <c r="B35" s="22" t="s">
        <v>272</v>
      </c>
      <c r="C35" s="23" t="s">
        <v>93</v>
      </c>
      <c r="D35" s="107" t="str">
        <f>'[1]Total cargas PSMV'!W35</f>
        <v>NO</v>
      </c>
      <c r="E35" s="107">
        <f>'[1]Total cargas PSMV'!X35</f>
        <v>10.519372800000001</v>
      </c>
      <c r="F35" s="107">
        <f>'[1]Total cargas PSMV'!Y35</f>
        <v>6.1516800000000007</v>
      </c>
      <c r="G35" s="22"/>
      <c r="H35" s="60" t="s">
        <v>329</v>
      </c>
      <c r="I35" s="52">
        <v>39995</v>
      </c>
      <c r="J35" s="53">
        <v>0</v>
      </c>
      <c r="K35" s="53">
        <v>1</v>
      </c>
      <c r="L35" s="102">
        <f t="shared" si="10"/>
        <v>1</v>
      </c>
      <c r="M35" s="54">
        <f>+Autodecl!PA31</f>
        <v>28.440719999999995</v>
      </c>
      <c r="N35" s="55">
        <f t="shared" si="6"/>
        <v>10380.862799999999</v>
      </c>
      <c r="O35" s="54">
        <f>+Autodecl!PA32</f>
        <v>31.823280000000004</v>
      </c>
      <c r="P35" s="109">
        <f t="shared" si="11"/>
        <v>-17.921347199999992</v>
      </c>
      <c r="Q35" s="109">
        <f t="shared" si="12"/>
        <v>-25.671600000000005</v>
      </c>
      <c r="R35" s="55">
        <f t="shared" si="7"/>
        <v>11615.497200000002</v>
      </c>
      <c r="S35" s="60" t="s">
        <v>330</v>
      </c>
      <c r="T35" s="53">
        <v>543</v>
      </c>
      <c r="U35" s="58">
        <f t="shared" si="13"/>
        <v>22.806000000000001</v>
      </c>
      <c r="V35" s="57">
        <f t="shared" si="8"/>
        <v>8324.19</v>
      </c>
      <c r="W35" s="58">
        <f t="shared" si="14"/>
        <v>27.15</v>
      </c>
      <c r="X35" s="56">
        <f t="shared" si="9"/>
        <v>9909.75</v>
      </c>
      <c r="Y35" s="63">
        <f>+IF(S35="SI",U35*Parametros!$C$3*365,M35*Parametros!$C$3*365)</f>
        <v>1498892.7796919995</v>
      </c>
      <c r="Z35" s="63">
        <f>+IF(S35="SI",W35*Parametros!$C$4*365,O35*Parametros!$C$4*365)</f>
        <v>717256.95210000011</v>
      </c>
      <c r="AA35" s="64">
        <f t="shared" si="15"/>
        <v>2216149.7317919997</v>
      </c>
      <c r="AB35" s="26"/>
    </row>
    <row r="36" spans="1:28" x14ac:dyDescent="0.2">
      <c r="A36" s="22">
        <v>65</v>
      </c>
      <c r="B36" s="22" t="s">
        <v>273</v>
      </c>
      <c r="C36" s="23" t="s">
        <v>96</v>
      </c>
      <c r="D36" s="107" t="str">
        <f>'[1]Total cargas PSMV'!W36</f>
        <v>SI</v>
      </c>
      <c r="E36" s="107">
        <f>'[1]Total cargas PSMV'!X36</f>
        <v>30.155999999999999</v>
      </c>
      <c r="F36" s="107">
        <f>'[1]Total cargas PSMV'!Y36</f>
        <v>35.9</v>
      </c>
      <c r="G36" s="22"/>
      <c r="H36" s="60" t="s">
        <v>329</v>
      </c>
      <c r="I36" s="52">
        <v>41730</v>
      </c>
      <c r="J36" s="53">
        <v>0</v>
      </c>
      <c r="K36" s="53">
        <v>1</v>
      </c>
      <c r="L36" s="102">
        <f t="shared" si="10"/>
        <v>1</v>
      </c>
      <c r="M36" s="54">
        <f>+Autodecl!PO31</f>
        <v>99.377072639999994</v>
      </c>
      <c r="N36" s="55">
        <f t="shared" si="6"/>
        <v>36272.631513599998</v>
      </c>
      <c r="O36" s="54">
        <f>+Autodecl!PO32</f>
        <v>56.018096639999996</v>
      </c>
      <c r="P36" s="109">
        <f t="shared" si="11"/>
        <v>-69.221072639999988</v>
      </c>
      <c r="Q36" s="109">
        <f t="shared" si="12"/>
        <v>-20.118096639999997</v>
      </c>
      <c r="R36" s="55">
        <f t="shared" si="7"/>
        <v>20446.605273599998</v>
      </c>
      <c r="S36" s="60" t="s">
        <v>330</v>
      </c>
      <c r="T36" s="53">
        <v>718</v>
      </c>
      <c r="U36" s="58">
        <f t="shared" si="13"/>
        <v>30.155999999999999</v>
      </c>
      <c r="V36" s="57">
        <f t="shared" si="8"/>
        <v>11006.939999999999</v>
      </c>
      <c r="W36" s="58">
        <f t="shared" si="14"/>
        <v>35.9</v>
      </c>
      <c r="X36" s="56">
        <f t="shared" si="9"/>
        <v>13103.5</v>
      </c>
      <c r="Y36" s="63">
        <f>+IF(S36="SI",U36*Parametros!$C$3*365,M36*Parametros!$C$3*365)</f>
        <v>5237405.2642487036</v>
      </c>
      <c r="Z36" s="63">
        <f>+IF(S36="SI",W36*Parametros!$C$4*365,O36*Parametros!$C$4*365)</f>
        <v>1262577.8756447998</v>
      </c>
      <c r="AA36" s="64">
        <f t="shared" si="15"/>
        <v>6499983.1398935039</v>
      </c>
      <c r="AB36" s="24"/>
    </row>
    <row r="37" spans="1:28" ht="54.75" customHeight="1" x14ac:dyDescent="0.2">
      <c r="A37" s="22">
        <v>68</v>
      </c>
      <c r="B37" s="22" t="s">
        <v>274</v>
      </c>
      <c r="C37" s="23" t="s">
        <v>99</v>
      </c>
      <c r="D37" s="107" t="str">
        <f>'[1]Total cargas PSMV'!W37</f>
        <v>NO</v>
      </c>
      <c r="E37" s="107">
        <f>'[1]Total cargas PSMV'!X37</f>
        <v>47.220822720000001</v>
      </c>
      <c r="F37" s="107">
        <f>'[1]Total cargas PSMV'!Y37</f>
        <v>18.217166976000001</v>
      </c>
      <c r="G37" s="22"/>
      <c r="H37" s="60" t="s">
        <v>329</v>
      </c>
      <c r="I37" s="52">
        <v>41000</v>
      </c>
      <c r="J37" s="53">
        <v>0</v>
      </c>
      <c r="K37" s="53">
        <v>6</v>
      </c>
      <c r="L37" s="102">
        <f t="shared" si="10"/>
        <v>6</v>
      </c>
      <c r="M37" s="54">
        <f>+Autodecl!QC31</f>
        <v>59.891486399999991</v>
      </c>
      <c r="N37" s="55">
        <f t="shared" si="6"/>
        <v>21860.392535999996</v>
      </c>
      <c r="O37" s="54">
        <f>+Autodecl!QC32</f>
        <v>30.8049696</v>
      </c>
      <c r="P37" s="109">
        <f t="shared" si="11"/>
        <v>-12.67066367999999</v>
      </c>
      <c r="Q37" s="109">
        <f t="shared" si="12"/>
        <v>-12.587802623999998</v>
      </c>
      <c r="R37" s="55">
        <f t="shared" si="7"/>
        <v>11243.813904000001</v>
      </c>
      <c r="S37" s="60" t="s">
        <v>330</v>
      </c>
      <c r="T37" s="53">
        <v>1910</v>
      </c>
      <c r="U37" s="58">
        <f t="shared" si="13"/>
        <v>80.22</v>
      </c>
      <c r="V37" s="57">
        <f t="shared" si="8"/>
        <v>29280.3</v>
      </c>
      <c r="W37" s="58">
        <f t="shared" si="14"/>
        <v>95.5</v>
      </c>
      <c r="X37" s="56">
        <f t="shared" si="9"/>
        <v>34857.5</v>
      </c>
      <c r="Y37" s="63">
        <f>+IF(S37="SI",U37*Parametros!$C$3*365,M37*Parametros!$C$3*365)</f>
        <v>3156422.0782730388</v>
      </c>
      <c r="Z37" s="63">
        <f>+IF(S37="SI",W37*Parametros!$C$4*365,O37*Parametros!$C$4*365)</f>
        <v>694305.50857199996</v>
      </c>
      <c r="AA37" s="64">
        <f t="shared" si="15"/>
        <v>3850727.5868450389</v>
      </c>
      <c r="AB37" s="26"/>
    </row>
    <row r="38" spans="1:28" x14ac:dyDescent="0.2">
      <c r="A38" s="22">
        <v>2</v>
      </c>
      <c r="B38" s="22" t="s">
        <v>275</v>
      </c>
      <c r="C38" s="23" t="s">
        <v>105</v>
      </c>
      <c r="D38" s="107" t="str">
        <f>'[1]Total cargas PSMV'!W38</f>
        <v>NO</v>
      </c>
      <c r="E38" s="107">
        <f>'[1]Total cargas PSMV'!X38</f>
        <v>9.6609888000000002</v>
      </c>
      <c r="F38" s="107">
        <f>'[1]Total cargas PSMV'!Y38</f>
        <v>18.596131200000002</v>
      </c>
      <c r="G38" s="22"/>
      <c r="H38" s="60" t="s">
        <v>329</v>
      </c>
      <c r="I38" s="52">
        <v>42702</v>
      </c>
      <c r="J38" s="53">
        <v>1</v>
      </c>
      <c r="K38" s="53">
        <v>0</v>
      </c>
      <c r="L38" s="102">
        <f t="shared" si="10"/>
        <v>1</v>
      </c>
      <c r="M38" s="54">
        <f>+Autodecl!QQ31</f>
        <v>9.8297280000000011</v>
      </c>
      <c r="N38" s="55">
        <f t="shared" si="6"/>
        <v>3587.8507200000004</v>
      </c>
      <c r="O38" s="54">
        <f>+Autodecl!QQ32</f>
        <v>18.596131200000002</v>
      </c>
      <c r="P38" s="109">
        <f t="shared" si="11"/>
        <v>-0.16873920000000098</v>
      </c>
      <c r="Q38" s="109">
        <f t="shared" si="12"/>
        <v>0</v>
      </c>
      <c r="R38" s="55">
        <f t="shared" si="7"/>
        <v>6787.5878880000009</v>
      </c>
      <c r="S38" s="60" t="s">
        <v>330</v>
      </c>
      <c r="T38" s="53">
        <v>824</v>
      </c>
      <c r="U38" s="58">
        <f t="shared" si="13"/>
        <v>34.607999999999997</v>
      </c>
      <c r="V38" s="57">
        <f t="shared" si="8"/>
        <v>12631.919999999998</v>
      </c>
      <c r="W38" s="58">
        <f t="shared" si="14"/>
        <v>41.2</v>
      </c>
      <c r="X38" s="56">
        <f t="shared" si="9"/>
        <v>15038.000000000002</v>
      </c>
      <c r="Y38" s="63">
        <f>+IF(S38="SI",U38*Parametros!$C$3*365,M38*Parametros!$C$3*365)</f>
        <v>518049.76546080003</v>
      </c>
      <c r="Z38" s="63">
        <f>+IF(S38="SI",W38*Parametros!$C$4*365,O38*Parametros!$C$4*365)</f>
        <v>419133.55208400002</v>
      </c>
      <c r="AA38" s="64">
        <f t="shared" si="15"/>
        <v>937183.3175448</v>
      </c>
      <c r="AB38" s="24"/>
    </row>
    <row r="39" spans="1:28" x14ac:dyDescent="0.2">
      <c r="A39" s="22">
        <v>21</v>
      </c>
      <c r="B39" s="22" t="s">
        <v>276</v>
      </c>
      <c r="C39" s="23" t="s">
        <v>277</v>
      </c>
      <c r="D39" s="107" t="str">
        <f>'[1]Total cargas PSMV'!W39</f>
        <v>NO</v>
      </c>
      <c r="E39" s="107">
        <f>'[1]Total cargas PSMV'!X39</f>
        <v>137.43302400000002</v>
      </c>
      <c r="F39" s="107">
        <f>'[1]Total cargas PSMV'!Y39</f>
        <v>247.31136000000004</v>
      </c>
      <c r="G39" s="22"/>
      <c r="H39" s="60" t="s">
        <v>329</v>
      </c>
      <c r="I39" s="52">
        <v>42135</v>
      </c>
      <c r="J39" s="53">
        <v>0</v>
      </c>
      <c r="K39" s="53">
        <v>2</v>
      </c>
      <c r="L39" s="102">
        <f t="shared" si="10"/>
        <v>2</v>
      </c>
      <c r="M39" s="54">
        <f>+Autodecl!RE31</f>
        <v>93.410496000000009</v>
      </c>
      <c r="N39" s="55">
        <f t="shared" si="6"/>
        <v>34094.831040000005</v>
      </c>
      <c r="O39" s="54">
        <f>+Autodecl!RE32</f>
        <v>97.975526400000007</v>
      </c>
      <c r="P39" s="109">
        <f t="shared" si="11"/>
        <v>44.022528000000008</v>
      </c>
      <c r="Q39" s="109">
        <f t="shared" si="12"/>
        <v>149.33583360000003</v>
      </c>
      <c r="R39" s="55">
        <f t="shared" si="7"/>
        <v>35761.067136000005</v>
      </c>
      <c r="S39" s="60" t="s">
        <v>330</v>
      </c>
      <c r="T39" s="53">
        <v>875</v>
      </c>
      <c r="U39" s="58">
        <f t="shared" si="13"/>
        <v>36.75</v>
      </c>
      <c r="V39" s="57">
        <f t="shared" si="8"/>
        <v>13413.75</v>
      </c>
      <c r="W39" s="58">
        <f t="shared" si="14"/>
        <v>43.75</v>
      </c>
      <c r="X39" s="56">
        <f t="shared" si="9"/>
        <v>15968.75</v>
      </c>
      <c r="Y39" s="63">
        <f>+IF(S39="SI",U39*Parametros!$C$3*365,M39*Parametros!$C$3*365)</f>
        <v>4922952.6538656</v>
      </c>
      <c r="Z39" s="63">
        <f>+IF(S39="SI",W39*Parametros!$C$4*365,O39*Parametros!$C$4*365)</f>
        <v>2208245.8956479998</v>
      </c>
      <c r="AA39" s="64">
        <f t="shared" si="15"/>
        <v>7131198.5495135998</v>
      </c>
      <c r="AB39" s="24"/>
    </row>
    <row r="40" spans="1:28" ht="54.75" customHeight="1" x14ac:dyDescent="0.2">
      <c r="A40" s="22">
        <v>19</v>
      </c>
      <c r="B40" s="22" t="s">
        <v>278</v>
      </c>
      <c r="C40" s="23" t="s">
        <v>279</v>
      </c>
      <c r="D40" s="107" t="str">
        <f>'[1]Total cargas PSMV'!W40</f>
        <v>SI</v>
      </c>
      <c r="E40" s="107">
        <f>'[1]Total cargas PSMV'!X40</f>
        <v>2.2679999999999998</v>
      </c>
      <c r="F40" s="107">
        <f>'[1]Total cargas PSMV'!Y40</f>
        <v>2.7</v>
      </c>
      <c r="G40" s="22"/>
      <c r="H40" s="60"/>
      <c r="I40" s="52"/>
      <c r="J40" s="53">
        <v>0</v>
      </c>
      <c r="K40" s="53">
        <v>1</v>
      </c>
      <c r="L40" s="102">
        <f t="shared" si="10"/>
        <v>1</v>
      </c>
      <c r="M40" s="54"/>
      <c r="N40" s="55">
        <f t="shared" si="6"/>
        <v>0</v>
      </c>
      <c r="O40" s="54"/>
      <c r="P40" s="109">
        <f t="shared" si="11"/>
        <v>2.2679999999999998</v>
      </c>
      <c r="Q40" s="109">
        <f t="shared" si="12"/>
        <v>2.7</v>
      </c>
      <c r="R40" s="55">
        <f t="shared" si="7"/>
        <v>0</v>
      </c>
      <c r="S40" s="60" t="s">
        <v>329</v>
      </c>
      <c r="T40" s="53">
        <v>53</v>
      </c>
      <c r="U40" s="58">
        <f t="shared" si="13"/>
        <v>2.226</v>
      </c>
      <c r="V40" s="57">
        <f t="shared" si="8"/>
        <v>812.49</v>
      </c>
      <c r="W40" s="58">
        <f t="shared" si="14"/>
        <v>2.65</v>
      </c>
      <c r="X40" s="56">
        <f t="shared" si="9"/>
        <v>967.25</v>
      </c>
      <c r="Y40" s="63">
        <f>+IF(S40="SI",U40*Parametros!$C$3*365,M40*Parametros!$C$3*365)</f>
        <v>117315.43109999999</v>
      </c>
      <c r="Z40" s="63">
        <f>+IF(S40="SI",W40*Parametros!$C$4*365,O40*Parametros!$C$4*365)</f>
        <v>59727.687499999993</v>
      </c>
      <c r="AA40" s="64">
        <f t="shared" si="15"/>
        <v>177043.11859999999</v>
      </c>
      <c r="AB40" s="24"/>
    </row>
    <row r="41" spans="1:28" x14ac:dyDescent="0.2">
      <c r="A41" s="22">
        <v>70</v>
      </c>
      <c r="B41" s="22" t="s">
        <v>280</v>
      </c>
      <c r="C41" s="23" t="s">
        <v>28</v>
      </c>
      <c r="D41" s="107" t="str">
        <f>'[1]Total cargas PSMV'!W41</f>
        <v>NO</v>
      </c>
      <c r="E41" s="107">
        <f>'[1]Total cargas PSMV'!X41</f>
        <v>66.287635199999997</v>
      </c>
      <c r="F41" s="107">
        <f>'[1]Total cargas PSMV'!Y41</f>
        <v>122.52971520000001</v>
      </c>
      <c r="G41" s="22"/>
      <c r="H41" s="60" t="s">
        <v>329</v>
      </c>
      <c r="I41" s="52">
        <v>41974</v>
      </c>
      <c r="J41" s="53">
        <v>0</v>
      </c>
      <c r="K41" s="53">
        <v>6</v>
      </c>
      <c r="L41" s="102">
        <f t="shared" si="10"/>
        <v>6</v>
      </c>
      <c r="M41" s="54">
        <f>+Autodecl!RS31++Autodecl!SG31</f>
        <v>71.007105600000003</v>
      </c>
      <c r="N41" s="55">
        <f t="shared" si="6"/>
        <v>25917.593543999999</v>
      </c>
      <c r="O41" s="54">
        <f>+Autodecl!RS32+Autodecl!SG32</f>
        <v>129.15906623999999</v>
      </c>
      <c r="P41" s="109">
        <f t="shared" si="11"/>
        <v>-4.7194704000000058</v>
      </c>
      <c r="Q41" s="109">
        <f t="shared" si="12"/>
        <v>-6.6293510399999747</v>
      </c>
      <c r="R41" s="55">
        <f t="shared" si="7"/>
        <v>47143.059177599993</v>
      </c>
      <c r="S41" s="60" t="s">
        <v>330</v>
      </c>
      <c r="T41" s="53">
        <v>1945</v>
      </c>
      <c r="U41" s="58">
        <f t="shared" si="13"/>
        <v>81.69</v>
      </c>
      <c r="V41" s="57">
        <f t="shared" si="8"/>
        <v>29816.85</v>
      </c>
      <c r="W41" s="58">
        <f t="shared" si="14"/>
        <v>97.25</v>
      </c>
      <c r="X41" s="56">
        <f t="shared" si="9"/>
        <v>35496.25</v>
      </c>
      <c r="Y41" s="63">
        <f>+IF(S41="SI",U41*Parametros!$C$3*365,M41*Parametros!$C$3*365)</f>
        <v>3742241.3318181597</v>
      </c>
      <c r="Z41" s="63">
        <f>+IF(S41="SI",W41*Parametros!$C$4*365,O41*Parametros!$C$4*365)</f>
        <v>2911083.9042167999</v>
      </c>
      <c r="AA41" s="64">
        <f t="shared" si="15"/>
        <v>6653325.2360349596</v>
      </c>
      <c r="AB41" s="26"/>
    </row>
    <row r="42" spans="1:28" x14ac:dyDescent="0.2">
      <c r="A42" s="22">
        <v>64</v>
      </c>
      <c r="B42" s="22" t="s">
        <v>281</v>
      </c>
      <c r="C42" s="23" t="s">
        <v>282</v>
      </c>
      <c r="D42" s="107" t="str">
        <f>'[1]Total cargas PSMV'!W42</f>
        <v>NO</v>
      </c>
      <c r="E42" s="107">
        <f>'[1]Total cargas PSMV'!X42</f>
        <v>41.313227040000001</v>
      </c>
      <c r="F42" s="107">
        <f>'[1]Total cargas PSMV'!Y42</f>
        <v>50.363383392000003</v>
      </c>
      <c r="G42" s="22"/>
      <c r="H42" s="60" t="s">
        <v>329</v>
      </c>
      <c r="I42" s="52">
        <v>41821</v>
      </c>
      <c r="J42" s="53">
        <v>0</v>
      </c>
      <c r="K42" s="53">
        <v>3</v>
      </c>
      <c r="L42" s="102">
        <f t="shared" si="10"/>
        <v>3</v>
      </c>
      <c r="M42" s="54">
        <f>+Autodecl!TW31</f>
        <v>40.887897119999998</v>
      </c>
      <c r="N42" s="55">
        <f t="shared" si="6"/>
        <v>14924.0824488</v>
      </c>
      <c r="O42" s="54">
        <f>+Autodecl!TW32</f>
        <v>34.723590623999996</v>
      </c>
      <c r="P42" s="109">
        <f t="shared" si="11"/>
        <v>0.42532992000000291</v>
      </c>
      <c r="Q42" s="109">
        <f t="shared" si="12"/>
        <v>15.639792768000007</v>
      </c>
      <c r="R42" s="55">
        <f t="shared" si="7"/>
        <v>12674.110577759999</v>
      </c>
      <c r="S42" s="60" t="s">
        <v>330</v>
      </c>
      <c r="T42" s="53">
        <v>839</v>
      </c>
      <c r="U42" s="58">
        <f t="shared" si="13"/>
        <v>35.238</v>
      </c>
      <c r="V42" s="57">
        <f t="shared" si="8"/>
        <v>12861.869999999999</v>
      </c>
      <c r="W42" s="58">
        <f t="shared" si="14"/>
        <v>41.95</v>
      </c>
      <c r="X42" s="56">
        <f t="shared" si="9"/>
        <v>15311.750000000002</v>
      </c>
      <c r="Y42" s="63">
        <f>+IF(S42="SI",U42*Parametros!$C$3*365,M42*Parametros!$C$3*365)</f>
        <v>2154888.2647822318</v>
      </c>
      <c r="Z42" s="63">
        <f>+IF(S42="SI",W42*Parametros!$C$4*365,O42*Parametros!$C$4*365)</f>
        <v>782626.3281766799</v>
      </c>
      <c r="AA42" s="64">
        <f t="shared" si="15"/>
        <v>2937514.5929589118</v>
      </c>
      <c r="AB42" s="26"/>
    </row>
    <row r="43" spans="1:28" x14ac:dyDescent="0.2">
      <c r="A43" s="22">
        <v>34</v>
      </c>
      <c r="B43" s="22" t="s">
        <v>283</v>
      </c>
      <c r="C43" s="23" t="s">
        <v>114</v>
      </c>
      <c r="D43" s="107" t="str">
        <f>'[1]Total cargas PSMV'!W43</f>
        <v>NO</v>
      </c>
      <c r="E43" s="107">
        <f>'[1]Total cargas PSMV'!X43</f>
        <v>22.496555520000001</v>
      </c>
      <c r="F43" s="107">
        <f>'[1]Total cargas PSMV'!Y43</f>
        <v>11.506720032000002</v>
      </c>
      <c r="G43" s="22"/>
      <c r="H43" s="60" t="s">
        <v>329</v>
      </c>
      <c r="I43" s="52">
        <v>43132</v>
      </c>
      <c r="J43" s="53">
        <v>1</v>
      </c>
      <c r="K43" s="53">
        <v>8</v>
      </c>
      <c r="L43" s="102">
        <f t="shared" si="10"/>
        <v>9</v>
      </c>
      <c r="M43" s="54">
        <f>+Autodecl!SU31</f>
        <v>240.97194431999995</v>
      </c>
      <c r="N43" s="55">
        <f t="shared" si="6"/>
        <v>87954.759676799978</v>
      </c>
      <c r="O43" s="54">
        <f>+Autodecl!SU32</f>
        <v>250.06342751999995</v>
      </c>
      <c r="P43" s="109">
        <f t="shared" si="11"/>
        <v>-218.47538879999996</v>
      </c>
      <c r="Q43" s="109">
        <f t="shared" si="12"/>
        <v>-238.55670748799994</v>
      </c>
      <c r="R43" s="55">
        <f t="shared" si="7"/>
        <v>91273.151044799975</v>
      </c>
      <c r="S43" s="60" t="s">
        <v>330</v>
      </c>
      <c r="T43" s="53">
        <v>3760</v>
      </c>
      <c r="U43" s="58">
        <f t="shared" si="13"/>
        <v>157.91999999999999</v>
      </c>
      <c r="V43" s="57">
        <f t="shared" si="8"/>
        <v>57640.799999999996</v>
      </c>
      <c r="W43" s="58">
        <f t="shared" si="14"/>
        <v>188</v>
      </c>
      <c r="X43" s="56">
        <f t="shared" si="9"/>
        <v>68620</v>
      </c>
      <c r="Y43" s="63">
        <f>+IF(S43="SI",U43*Parametros!$C$3*365,M43*Parametros!$C$3*365)</f>
        <v>12699787.74973315</v>
      </c>
      <c r="Z43" s="63">
        <f>+IF(S43="SI",W43*Parametros!$C$4*365,O43*Parametros!$C$4*365)</f>
        <v>5636117.0770163992</v>
      </c>
      <c r="AA43" s="64">
        <f t="shared" si="15"/>
        <v>18335904.826749548</v>
      </c>
      <c r="AB43" s="27"/>
    </row>
    <row r="44" spans="1:28" ht="54.75" customHeight="1" x14ac:dyDescent="0.2">
      <c r="A44" s="22">
        <v>20</v>
      </c>
      <c r="B44" s="22" t="s">
        <v>284</v>
      </c>
      <c r="C44" s="23" t="s">
        <v>118</v>
      </c>
      <c r="D44" s="107" t="str">
        <f>'[1]Total cargas PSMV'!W44</f>
        <v>SI</v>
      </c>
      <c r="E44" s="107">
        <f>'[1]Total cargas PSMV'!X44</f>
        <v>83.244</v>
      </c>
      <c r="F44" s="107">
        <f>'[1]Total cargas PSMV'!Y44</f>
        <v>99.1</v>
      </c>
      <c r="G44" s="105"/>
      <c r="H44" s="60" t="s">
        <v>330</v>
      </c>
      <c r="I44" s="52"/>
      <c r="J44" s="53">
        <v>1</v>
      </c>
      <c r="K44" s="53">
        <v>0</v>
      </c>
      <c r="L44" s="102">
        <f t="shared" si="10"/>
        <v>1</v>
      </c>
      <c r="M44" s="54">
        <f>+Autodecl!UK31</f>
        <v>30.3932304</v>
      </c>
      <c r="N44" s="55">
        <f t="shared" si="6"/>
        <v>11093.529096</v>
      </c>
      <c r="O44" s="54">
        <f>+Autodecl!UK32</f>
        <v>30.088281600000002</v>
      </c>
      <c r="P44" s="109">
        <f t="shared" si="11"/>
        <v>52.8507696</v>
      </c>
      <c r="Q44" s="109">
        <f t="shared" si="12"/>
        <v>69.011718399999992</v>
      </c>
      <c r="R44" s="55">
        <f t="shared" si="7"/>
        <v>10982.222784000001</v>
      </c>
      <c r="S44" s="60" t="s">
        <v>330</v>
      </c>
      <c r="T44" s="53">
        <v>1982</v>
      </c>
      <c r="U44" s="58">
        <f t="shared" si="13"/>
        <v>83.244</v>
      </c>
      <c r="V44" s="57">
        <f t="shared" si="8"/>
        <v>30384.06</v>
      </c>
      <c r="W44" s="58">
        <f t="shared" si="14"/>
        <v>99.1</v>
      </c>
      <c r="X44" s="56">
        <f t="shared" si="9"/>
        <v>36171.5</v>
      </c>
      <c r="Y44" s="63">
        <f>+IF(S44="SI",U44*Parametros!$C$3*365,M44*Parametros!$C$3*365)</f>
        <v>1601794.6661714399</v>
      </c>
      <c r="Z44" s="63">
        <f>+IF(S44="SI",W44*Parametros!$C$4*365,O44*Parametros!$C$4*365)</f>
        <v>678152.25691200001</v>
      </c>
      <c r="AA44" s="64">
        <f t="shared" si="15"/>
        <v>2279946.9230834399</v>
      </c>
      <c r="AB44" s="24"/>
    </row>
    <row r="45" spans="1:28" x14ac:dyDescent="0.2">
      <c r="A45" s="22">
        <v>72</v>
      </c>
      <c r="B45" s="22" t="s">
        <v>285</v>
      </c>
      <c r="C45" s="23" t="s">
        <v>286</v>
      </c>
      <c r="D45" s="107" t="str">
        <f>'[1]Total cargas PSMV'!W45</f>
        <v>NO</v>
      </c>
      <c r="E45" s="107">
        <f>'[1]Total cargas PSMV'!X45</f>
        <v>7.5297600000000013</v>
      </c>
      <c r="F45" s="107">
        <f>'[1]Total cargas PSMV'!Y45</f>
        <v>34.923744000000006</v>
      </c>
      <c r="G45" s="22"/>
      <c r="H45" s="60"/>
      <c r="I45" s="52"/>
      <c r="J45" s="53">
        <v>0</v>
      </c>
      <c r="K45" s="53">
        <v>1</v>
      </c>
      <c r="L45" s="102">
        <f t="shared" si="10"/>
        <v>1</v>
      </c>
      <c r="M45" s="54"/>
      <c r="N45" s="55">
        <f t="shared" si="6"/>
        <v>0</v>
      </c>
      <c r="O45" s="54"/>
      <c r="P45" s="109">
        <f t="shared" si="11"/>
        <v>7.5297600000000013</v>
      </c>
      <c r="Q45" s="109">
        <f t="shared" si="12"/>
        <v>34.923744000000006</v>
      </c>
      <c r="R45" s="55">
        <f t="shared" si="7"/>
        <v>0</v>
      </c>
      <c r="S45" s="60" t="s">
        <v>329</v>
      </c>
      <c r="T45" s="53">
        <v>287</v>
      </c>
      <c r="U45" s="58">
        <f t="shared" si="13"/>
        <v>12.054</v>
      </c>
      <c r="V45" s="57">
        <f t="shared" si="8"/>
        <v>4399.71</v>
      </c>
      <c r="W45" s="58">
        <f t="shared" si="14"/>
        <v>14.35</v>
      </c>
      <c r="X45" s="56">
        <f t="shared" si="9"/>
        <v>5237.75</v>
      </c>
      <c r="Y45" s="63">
        <f>+IF(S45="SI",U45*Parametros!$C$3*365,M45*Parametros!$C$3*365)</f>
        <v>635274.12690000003</v>
      </c>
      <c r="Z45" s="63">
        <f>+IF(S45="SI",W45*Parametros!$C$4*365,O45*Parametros!$C$4*365)</f>
        <v>323431.0625</v>
      </c>
      <c r="AA45" s="64">
        <f t="shared" si="15"/>
        <v>958705.18940000003</v>
      </c>
      <c r="AB45" s="24"/>
    </row>
    <row r="46" spans="1:28" ht="54.75" customHeight="1" x14ac:dyDescent="0.2">
      <c r="A46" s="22">
        <v>54</v>
      </c>
      <c r="B46" s="22" t="s">
        <v>287</v>
      </c>
      <c r="C46" s="23" t="s">
        <v>121</v>
      </c>
      <c r="D46" s="107" t="str">
        <f>'[1]Total cargas PSMV'!W46</f>
        <v>NO</v>
      </c>
      <c r="E46" s="107">
        <f>'[1]Total cargas PSMV'!X46</f>
        <v>1190.291328</v>
      </c>
      <c r="F46" s="107">
        <f>'[1]Total cargas PSMV'!Y46</f>
        <v>826.42463999999995</v>
      </c>
      <c r="G46" s="22"/>
      <c r="H46" s="60" t="s">
        <v>329</v>
      </c>
      <c r="I46" s="52">
        <v>42826</v>
      </c>
      <c r="J46" s="53">
        <v>0</v>
      </c>
      <c r="K46" s="53">
        <v>3</v>
      </c>
      <c r="L46" s="102">
        <f t="shared" si="10"/>
        <v>3</v>
      </c>
      <c r="M46" s="54">
        <f>+Autodecl!VF31</f>
        <v>1074.7870560000001</v>
      </c>
      <c r="N46" s="55">
        <f t="shared" si="6"/>
        <v>392297.27544000006</v>
      </c>
      <c r="O46" s="54">
        <f>+Autodecl!VF32</f>
        <v>770.10695999999996</v>
      </c>
      <c r="P46" s="109">
        <f t="shared" si="11"/>
        <v>115.5042719999999</v>
      </c>
      <c r="Q46" s="109">
        <f t="shared" si="12"/>
        <v>56.317679999999996</v>
      </c>
      <c r="R46" s="55">
        <f t="shared" si="7"/>
        <v>281089.0404</v>
      </c>
      <c r="S46" s="60" t="s">
        <v>330</v>
      </c>
      <c r="T46" s="53">
        <v>15425</v>
      </c>
      <c r="U46" s="58">
        <f t="shared" si="13"/>
        <v>647.85</v>
      </c>
      <c r="V46" s="57">
        <f t="shared" si="8"/>
        <v>236465.25</v>
      </c>
      <c r="W46" s="58">
        <f t="shared" si="14"/>
        <v>771.25</v>
      </c>
      <c r="X46" s="56">
        <f t="shared" si="9"/>
        <v>281506.25</v>
      </c>
      <c r="Y46" s="63">
        <f>+IF(S46="SI",U46*Parametros!$C$3*365,M46*Parametros!$C$3*365)</f>
        <v>56643803.600781597</v>
      </c>
      <c r="Z46" s="63">
        <f>+IF(S46="SI",W46*Parametros!$C$4*365,O46*Parametros!$C$4*365)</f>
        <v>17357248.2447</v>
      </c>
      <c r="AA46" s="64">
        <f t="shared" si="15"/>
        <v>74001051.845481604</v>
      </c>
      <c r="AB46" s="26"/>
    </row>
    <row r="47" spans="1:28" x14ac:dyDescent="0.2">
      <c r="A47" s="22">
        <v>74</v>
      </c>
      <c r="B47" s="22" t="s">
        <v>288</v>
      </c>
      <c r="C47" s="23" t="s">
        <v>125</v>
      </c>
      <c r="D47" s="107" t="str">
        <f>'[1]Total cargas PSMV'!W47</f>
        <v>NO</v>
      </c>
      <c r="E47" s="107">
        <f>'[1]Total cargas PSMV'!X47</f>
        <v>84.454410240000016</v>
      </c>
      <c r="F47" s="107">
        <f>'[1]Total cargas PSMV'!Y47</f>
        <v>24.208865280000005</v>
      </c>
      <c r="G47" s="22"/>
      <c r="H47" s="60" t="s">
        <v>329</v>
      </c>
      <c r="I47" s="52">
        <v>39819</v>
      </c>
      <c r="J47" s="53">
        <v>1</v>
      </c>
      <c r="K47" s="53">
        <v>0</v>
      </c>
      <c r="L47" s="102">
        <f t="shared" si="10"/>
        <v>1</v>
      </c>
      <c r="M47" s="54">
        <f>+Autodecl!VT31</f>
        <v>84.533356799999979</v>
      </c>
      <c r="N47" s="55">
        <f t="shared" si="6"/>
        <v>30854.675231999991</v>
      </c>
      <c r="O47" s="54">
        <f>+Autodecl!VT32</f>
        <v>24.236755199999998</v>
      </c>
      <c r="P47" s="109">
        <f t="shared" si="11"/>
        <v>-7.8946559999963029E-2</v>
      </c>
      <c r="Q47" s="109">
        <f t="shared" si="12"/>
        <v>-2.7889919999992685E-2</v>
      </c>
      <c r="R47" s="55">
        <f t="shared" si="7"/>
        <v>8846.4156479999983</v>
      </c>
      <c r="S47" s="60" t="s">
        <v>330</v>
      </c>
      <c r="T47" s="53">
        <v>3921</v>
      </c>
      <c r="U47" s="58">
        <f t="shared" si="13"/>
        <v>164.68199999999999</v>
      </c>
      <c r="V47" s="57">
        <f t="shared" si="8"/>
        <v>60108.929999999993</v>
      </c>
      <c r="W47" s="58">
        <f t="shared" si="14"/>
        <v>196.05</v>
      </c>
      <c r="X47" s="56">
        <f t="shared" si="9"/>
        <v>71558.25</v>
      </c>
      <c r="Y47" s="63">
        <f>+IF(S47="SI",U47*Parametros!$C$3*365,M47*Parametros!$C$3*365)</f>
        <v>4455106.5567484787</v>
      </c>
      <c r="Z47" s="63">
        <f>+IF(S47="SI",W47*Parametros!$C$4*365,O47*Parametros!$C$4*365)</f>
        <v>546266.16626399988</v>
      </c>
      <c r="AA47" s="64">
        <f t="shared" si="15"/>
        <v>5001372.723012479</v>
      </c>
      <c r="AB47" s="24"/>
    </row>
    <row r="48" spans="1:28" x14ac:dyDescent="0.2">
      <c r="A48" s="22">
        <v>25</v>
      </c>
      <c r="B48" s="22" t="s">
        <v>289</v>
      </c>
      <c r="C48" s="23" t="s">
        <v>130</v>
      </c>
      <c r="D48" s="107" t="str">
        <f>'[1]Total cargas PSMV'!W48</f>
        <v>SI</v>
      </c>
      <c r="E48" s="107">
        <f>'[1]Total cargas PSMV'!X48</f>
        <v>32.088000000000001</v>
      </c>
      <c r="F48" s="107">
        <f>'[1]Total cargas PSMV'!Y48</f>
        <v>38.200000000000003</v>
      </c>
      <c r="G48" s="22"/>
      <c r="H48" s="60" t="s">
        <v>329</v>
      </c>
      <c r="I48" s="52">
        <v>40269</v>
      </c>
      <c r="J48" s="53">
        <v>0</v>
      </c>
      <c r="K48" s="53">
        <v>1</v>
      </c>
      <c r="L48" s="102">
        <f t="shared" si="10"/>
        <v>1</v>
      </c>
      <c r="M48" s="54">
        <f>+Autodecl!WH31</f>
        <v>50.098694399999999</v>
      </c>
      <c r="N48" s="55">
        <f t="shared" si="6"/>
        <v>18286.023455999999</v>
      </c>
      <c r="O48" s="54">
        <f>+Autodecl!WH32</f>
        <v>48.849350399999992</v>
      </c>
      <c r="P48" s="109">
        <f t="shared" si="11"/>
        <v>-18.010694399999998</v>
      </c>
      <c r="Q48" s="109">
        <f t="shared" si="12"/>
        <v>-10.649350399999989</v>
      </c>
      <c r="R48" s="55">
        <f t="shared" si="7"/>
        <v>17830.012895999997</v>
      </c>
      <c r="S48" s="60" t="s">
        <v>330</v>
      </c>
      <c r="T48" s="53">
        <v>764</v>
      </c>
      <c r="U48" s="58">
        <f t="shared" si="13"/>
        <v>32.088000000000001</v>
      </c>
      <c r="V48" s="57">
        <f t="shared" si="8"/>
        <v>11712.12</v>
      </c>
      <c r="W48" s="58">
        <f t="shared" si="14"/>
        <v>38.200000000000003</v>
      </c>
      <c r="X48" s="56">
        <f t="shared" si="9"/>
        <v>13943.000000000002</v>
      </c>
      <c r="Y48" s="63">
        <f>+IF(S48="SI",U48*Parametros!$C$3*365,M48*Parametros!$C$3*365)</f>
        <v>2640318.9268118399</v>
      </c>
      <c r="Z48" s="63">
        <f>+IF(S48="SI",W48*Parametros!$C$4*365,O48*Parametros!$C$4*365)</f>
        <v>1101003.2963279998</v>
      </c>
      <c r="AA48" s="64">
        <f t="shared" si="15"/>
        <v>3741322.2231398397</v>
      </c>
      <c r="AB48" s="26"/>
    </row>
    <row r="49" spans="1:28" ht="54.75" customHeight="1" x14ac:dyDescent="0.2">
      <c r="A49" s="22">
        <v>49</v>
      </c>
      <c r="B49" s="22" t="s">
        <v>290</v>
      </c>
      <c r="C49" s="23" t="s">
        <v>133</v>
      </c>
      <c r="D49" s="107" t="str">
        <f>'[1]Total cargas PSMV'!W49</f>
        <v>SI</v>
      </c>
      <c r="E49" s="107">
        <f>'[1]Total cargas PSMV'!X49</f>
        <v>28.097999999999999</v>
      </c>
      <c r="F49" s="107">
        <f>'[1]Total cargas PSMV'!Y49</f>
        <v>33.450000000000003</v>
      </c>
      <c r="G49" s="22"/>
      <c r="H49" s="60" t="s">
        <v>329</v>
      </c>
      <c r="I49" s="52">
        <v>42186</v>
      </c>
      <c r="J49" s="53">
        <v>1</v>
      </c>
      <c r="K49" s="53">
        <v>1</v>
      </c>
      <c r="L49" s="102">
        <f t="shared" si="10"/>
        <v>2</v>
      </c>
      <c r="M49" s="54">
        <f>+Autodecl!WV31</f>
        <v>16.469567999999999</v>
      </c>
      <c r="N49" s="55">
        <f t="shared" si="6"/>
        <v>6011.3923199999999</v>
      </c>
      <c r="O49" s="54">
        <f>+Autodecl!WV32</f>
        <v>17.624303999999999</v>
      </c>
      <c r="P49" s="109">
        <f t="shared" si="11"/>
        <v>11.628432</v>
      </c>
      <c r="Q49" s="109">
        <f t="shared" si="12"/>
        <v>15.825696000000004</v>
      </c>
      <c r="R49" s="55">
        <f t="shared" si="7"/>
        <v>6432.8709599999993</v>
      </c>
      <c r="S49" s="60" t="s">
        <v>330</v>
      </c>
      <c r="T49" s="53">
        <v>669</v>
      </c>
      <c r="U49" s="58">
        <f t="shared" si="13"/>
        <v>28.097999999999999</v>
      </c>
      <c r="V49" s="57">
        <f t="shared" si="8"/>
        <v>10255.77</v>
      </c>
      <c r="W49" s="58">
        <f t="shared" si="14"/>
        <v>33.450000000000003</v>
      </c>
      <c r="X49" s="56">
        <f t="shared" si="9"/>
        <v>12209.250000000002</v>
      </c>
      <c r="Y49" s="63">
        <f>+IF(S49="SI",U49*Parametros!$C$3*365,M49*Parametros!$C$3*365)</f>
        <v>867984.93708479987</v>
      </c>
      <c r="Z49" s="63">
        <f>+IF(S49="SI",W49*Parametros!$C$4*365,O49*Parametros!$C$4*365)</f>
        <v>397229.78177999996</v>
      </c>
      <c r="AA49" s="64">
        <f t="shared" si="15"/>
        <v>1265214.7188647999</v>
      </c>
      <c r="AB49" s="24"/>
    </row>
    <row r="50" spans="1:28" ht="30" x14ac:dyDescent="0.2">
      <c r="A50" s="22">
        <v>1</v>
      </c>
      <c r="B50" s="22" t="s">
        <v>291</v>
      </c>
      <c r="C50" s="23" t="s">
        <v>135</v>
      </c>
      <c r="D50" s="107" t="str">
        <f>'[1]Total cargas PSMV'!W50</f>
        <v>NO</v>
      </c>
      <c r="E50" s="107">
        <f>'[1]Total cargas PSMV'!X50</f>
        <v>224.61852096000001</v>
      </c>
      <c r="F50" s="107">
        <f>'[1]Total cargas PSMV'!Y50</f>
        <v>219.20879232000001</v>
      </c>
      <c r="G50" s="22"/>
      <c r="H50" s="60" t="s">
        <v>329</v>
      </c>
      <c r="I50" s="52">
        <v>42151</v>
      </c>
      <c r="J50" s="53">
        <v>0</v>
      </c>
      <c r="K50" s="53">
        <v>3</v>
      </c>
      <c r="L50" s="102">
        <f t="shared" si="10"/>
        <v>3</v>
      </c>
      <c r="M50" s="54">
        <f>+Autodecl!XJ31</f>
        <v>44.834688000000007</v>
      </c>
      <c r="N50" s="55">
        <f t="shared" si="6"/>
        <v>16364.661120000002</v>
      </c>
      <c r="O50" s="54">
        <f>+Autodecl!XJ32</f>
        <v>22.917686400000001</v>
      </c>
      <c r="P50" s="109">
        <f t="shared" si="11"/>
        <v>179.78383296000001</v>
      </c>
      <c r="Q50" s="109">
        <f t="shared" si="12"/>
        <v>196.29110592000001</v>
      </c>
      <c r="R50" s="55">
        <f t="shared" si="7"/>
        <v>8364.9555359999995</v>
      </c>
      <c r="S50" s="60" t="s">
        <v>330</v>
      </c>
      <c r="T50" s="53">
        <v>5798</v>
      </c>
      <c r="U50" s="58">
        <f t="shared" si="13"/>
        <v>243.51599999999999</v>
      </c>
      <c r="V50" s="57">
        <f t="shared" si="8"/>
        <v>88883.34</v>
      </c>
      <c r="W50" s="58">
        <f t="shared" si="14"/>
        <v>289.89999999999998</v>
      </c>
      <c r="X50" s="56">
        <f t="shared" si="9"/>
        <v>105813.49999999999</v>
      </c>
      <c r="Y50" s="63">
        <f>+IF(S50="SI",U50*Parametros!$C$3*365,M50*Parametros!$C$3*365)</f>
        <v>2362893.4191168002</v>
      </c>
      <c r="Z50" s="63">
        <f>+IF(S50="SI",W50*Parametros!$C$4*365,O50*Parametros!$C$4*365)</f>
        <v>516536.00434800005</v>
      </c>
      <c r="AA50" s="64">
        <f t="shared" si="15"/>
        <v>2879429.4234648002</v>
      </c>
      <c r="AB50" s="24"/>
    </row>
    <row r="51" spans="1:28" s="150" customFormat="1" ht="54.75" customHeight="1" x14ac:dyDescent="0.2">
      <c r="A51" s="137">
        <v>52</v>
      </c>
      <c r="B51" s="137" t="s">
        <v>292</v>
      </c>
      <c r="C51" s="138" t="s">
        <v>293</v>
      </c>
      <c r="D51" s="139" t="str">
        <f>'[1]Total cargas PSMV'!W51</f>
        <v>NO</v>
      </c>
      <c r="E51" s="139">
        <f>'[1]Total cargas PSMV'!X51</f>
        <v>13.884505920000002</v>
      </c>
      <c r="F51" s="139">
        <f>'[1]Total cargas PSMV'!Y51</f>
        <v>21.809036160000005</v>
      </c>
      <c r="G51" s="137"/>
      <c r="H51" s="140"/>
      <c r="I51" s="141"/>
      <c r="J51" s="142">
        <v>0</v>
      </c>
      <c r="K51" s="142">
        <v>6</v>
      </c>
      <c r="L51" s="142">
        <f t="shared" si="10"/>
        <v>6</v>
      </c>
      <c r="M51" s="143"/>
      <c r="N51" s="144">
        <f t="shared" si="6"/>
        <v>0</v>
      </c>
      <c r="O51" s="143"/>
      <c r="P51" s="145">
        <f t="shared" si="11"/>
        <v>13.884505920000002</v>
      </c>
      <c r="Q51" s="145">
        <f t="shared" si="12"/>
        <v>21.809036160000005</v>
      </c>
      <c r="R51" s="144">
        <f t="shared" si="7"/>
        <v>0</v>
      </c>
      <c r="S51" s="140" t="s">
        <v>329</v>
      </c>
      <c r="T51" s="142">
        <v>1258</v>
      </c>
      <c r="U51" s="143">
        <f t="shared" si="13"/>
        <v>52.835999999999999</v>
      </c>
      <c r="V51" s="143">
        <f t="shared" si="8"/>
        <v>19285.14</v>
      </c>
      <c r="W51" s="143">
        <f t="shared" si="14"/>
        <v>62.9</v>
      </c>
      <c r="X51" s="146">
        <f t="shared" si="9"/>
        <v>22958.5</v>
      </c>
      <c r="Y51" s="147">
        <f>+IF(S51="SI",U51*Parametros!$C$3*365,M51*Parametros!$C$3*365)</f>
        <v>2784581.3645999995</v>
      </c>
      <c r="Z51" s="147">
        <f>+IF(S51="SI",W51*Parametros!$C$4*365,O51*Parametros!$C$4*365)</f>
        <v>1417687.375</v>
      </c>
      <c r="AA51" s="148">
        <f t="shared" si="15"/>
        <v>4202268.739599999</v>
      </c>
      <c r="AB51" s="149"/>
    </row>
    <row r="52" spans="1:28" ht="54.75" customHeight="1" x14ac:dyDescent="0.2">
      <c r="A52" s="22">
        <v>8</v>
      </c>
      <c r="B52" s="22" t="s">
        <v>294</v>
      </c>
      <c r="C52" s="23" t="s">
        <v>139</v>
      </c>
      <c r="D52" s="107" t="str">
        <f>'[1]Total cargas PSMV'!W52</f>
        <v>NO</v>
      </c>
      <c r="E52" s="107">
        <f>'[1]Total cargas PSMV'!X52</f>
        <v>47.102256000000054</v>
      </c>
      <c r="F52" s="107">
        <f>'[1]Total cargas PSMV'!Y52</f>
        <v>8.5186209600000016</v>
      </c>
      <c r="G52" s="22"/>
      <c r="H52" s="60" t="s">
        <v>329</v>
      </c>
      <c r="I52" s="52">
        <v>42690</v>
      </c>
      <c r="J52" s="53">
        <v>1</v>
      </c>
      <c r="K52" s="53">
        <v>0</v>
      </c>
      <c r="L52" s="102">
        <f t="shared" si="10"/>
        <v>1</v>
      </c>
      <c r="M52" s="54">
        <f>+Autodecl!XX31</f>
        <v>44.142520320000003</v>
      </c>
      <c r="N52" s="55">
        <f t="shared" si="6"/>
        <v>16112.019916800002</v>
      </c>
      <c r="O52" s="54">
        <f>+Autodecl!XX32</f>
        <v>7.9786598399999997</v>
      </c>
      <c r="P52" s="109">
        <f t="shared" si="11"/>
        <v>2.9597356800000512</v>
      </c>
      <c r="Q52" s="109">
        <f t="shared" si="12"/>
        <v>0.53996112000000185</v>
      </c>
      <c r="R52" s="55">
        <f t="shared" si="7"/>
        <v>2912.2108416000001</v>
      </c>
      <c r="S52" s="60" t="s">
        <v>330</v>
      </c>
      <c r="T52" s="53">
        <v>1033</v>
      </c>
      <c r="U52" s="58">
        <f t="shared" si="13"/>
        <v>43.386000000000003</v>
      </c>
      <c r="V52" s="57">
        <f t="shared" si="8"/>
        <v>15835.890000000001</v>
      </c>
      <c r="W52" s="58">
        <f t="shared" si="14"/>
        <v>51.65</v>
      </c>
      <c r="X52" s="56">
        <f t="shared" si="9"/>
        <v>18852.25</v>
      </c>
      <c r="Y52" s="63">
        <f>+IF(S52="SI",U52*Parametros!$C$3*365,M52*Parametros!$C$3*365)</f>
        <v>2326414.5557867521</v>
      </c>
      <c r="Z52" s="63">
        <f>+IF(S52="SI",W52*Parametros!$C$4*365,O52*Parametros!$C$4*365)</f>
        <v>179829.01946879999</v>
      </c>
      <c r="AA52" s="64">
        <f t="shared" si="15"/>
        <v>2506243.5752555523</v>
      </c>
      <c r="AB52" s="26"/>
    </row>
    <row r="53" spans="1:28" x14ac:dyDescent="0.2">
      <c r="A53" s="22">
        <v>9</v>
      </c>
      <c r="B53" s="22" t="s">
        <v>295</v>
      </c>
      <c r="C53" s="23" t="s">
        <v>140</v>
      </c>
      <c r="D53" s="107" t="str">
        <f>'[1]Total cargas PSMV'!W53</f>
        <v>NO</v>
      </c>
      <c r="E53" s="107">
        <f>'[1]Total cargas PSMV'!X53</f>
        <v>3.2883840000000006</v>
      </c>
      <c r="F53" s="107">
        <f>'[1]Total cargas PSMV'!Y53</f>
        <v>1.9483200000000003</v>
      </c>
      <c r="G53" s="22"/>
      <c r="H53" s="60" t="s">
        <v>329</v>
      </c>
      <c r="I53" s="52">
        <v>43040</v>
      </c>
      <c r="J53" s="53">
        <v>1</v>
      </c>
      <c r="K53" s="53">
        <v>0</v>
      </c>
      <c r="L53" s="102">
        <f t="shared" si="10"/>
        <v>1</v>
      </c>
      <c r="M53" s="54">
        <f>+Autodecl!YL31</f>
        <v>4.4579807999999996</v>
      </c>
      <c r="N53" s="55">
        <f t="shared" si="6"/>
        <v>1627.1629919999998</v>
      </c>
      <c r="O53" s="54">
        <f>+Autodecl!YL32</f>
        <v>7.1064863999999996</v>
      </c>
      <c r="P53" s="109">
        <f t="shared" si="11"/>
        <v>-1.169596799999999</v>
      </c>
      <c r="Q53" s="109">
        <f t="shared" si="12"/>
        <v>-5.1581663999999989</v>
      </c>
      <c r="R53" s="55">
        <f t="shared" si="7"/>
        <v>2593.8675359999997</v>
      </c>
      <c r="S53" s="60" t="s">
        <v>330</v>
      </c>
      <c r="T53" s="53">
        <v>691</v>
      </c>
      <c r="U53" s="58">
        <f t="shared" si="13"/>
        <v>29.021999999999998</v>
      </c>
      <c r="V53" s="57">
        <f t="shared" si="8"/>
        <v>10593.029999999999</v>
      </c>
      <c r="W53" s="58">
        <f t="shared" si="14"/>
        <v>34.549999999999997</v>
      </c>
      <c r="X53" s="56">
        <f t="shared" si="9"/>
        <v>12610.749999999998</v>
      </c>
      <c r="Y53" s="63">
        <f>+IF(S53="SI",U53*Parametros!$C$3*365,M53*Parametros!$C$3*365)</f>
        <v>234946.06441487995</v>
      </c>
      <c r="Z53" s="63">
        <f>+IF(S53="SI",W53*Parametros!$C$4*365,O53*Parametros!$C$4*365)</f>
        <v>160171.32034800001</v>
      </c>
      <c r="AA53" s="64">
        <f t="shared" si="15"/>
        <v>395117.38476287993</v>
      </c>
      <c r="AB53" s="26"/>
    </row>
    <row r="54" spans="1:28" x14ac:dyDescent="0.2">
      <c r="A54" s="22">
        <v>55</v>
      </c>
      <c r="B54" s="22" t="s">
        <v>296</v>
      </c>
      <c r="C54" s="23" t="s">
        <v>297</v>
      </c>
      <c r="D54" s="107" t="str">
        <f>'[1]Total cargas PSMV'!W54</f>
        <v>NO</v>
      </c>
      <c r="E54" s="107">
        <f>'[1]Total cargas PSMV'!X54</f>
        <v>38.880000000000003</v>
      </c>
      <c r="F54" s="107">
        <f>'[1]Total cargas PSMV'!Y54</f>
        <v>18.849024</v>
      </c>
      <c r="G54" s="22"/>
      <c r="H54" s="60" t="s">
        <v>329</v>
      </c>
      <c r="I54" s="52">
        <v>42675</v>
      </c>
      <c r="J54" s="53">
        <v>1</v>
      </c>
      <c r="K54" s="53">
        <v>0</v>
      </c>
      <c r="L54" s="102">
        <f t="shared" si="10"/>
        <v>1</v>
      </c>
      <c r="M54" s="54">
        <f>+Autodecl!YZ31</f>
        <v>9.5182905599999987</v>
      </c>
      <c r="N54" s="55">
        <f t="shared" si="6"/>
        <v>3474.1760543999994</v>
      </c>
      <c r="O54" s="54">
        <f>+Autodecl!YZ32</f>
        <v>5.504345279999999</v>
      </c>
      <c r="P54" s="109">
        <f t="shared" si="11"/>
        <v>29.361709440000006</v>
      </c>
      <c r="Q54" s="109">
        <f t="shared" si="12"/>
        <v>13.344678720000001</v>
      </c>
      <c r="R54" s="55">
        <f t="shared" si="7"/>
        <v>2009.0860271999995</v>
      </c>
      <c r="S54" s="60" t="s">
        <v>330</v>
      </c>
      <c r="T54" s="53">
        <v>1457</v>
      </c>
      <c r="U54" s="58">
        <f t="shared" si="13"/>
        <v>61.194000000000003</v>
      </c>
      <c r="V54" s="57">
        <f t="shared" si="8"/>
        <v>22335.81</v>
      </c>
      <c r="W54" s="58">
        <f t="shared" si="14"/>
        <v>72.849999999999994</v>
      </c>
      <c r="X54" s="56">
        <f t="shared" si="9"/>
        <v>26590.249999999996</v>
      </c>
      <c r="Y54" s="63">
        <f>+IF(S54="SI",U54*Parametros!$C$3*365,M54*Parametros!$C$3*365)</f>
        <v>501636.2804948159</v>
      </c>
      <c r="Z54" s="63">
        <f>+IF(S54="SI",W54*Parametros!$C$4*365,O54*Parametros!$C$4*365)</f>
        <v>124061.06217959998</v>
      </c>
      <c r="AA54" s="64">
        <f t="shared" si="15"/>
        <v>625697.34267441591</v>
      </c>
      <c r="AB54" s="25"/>
    </row>
    <row r="55" spans="1:28" ht="59.25" customHeight="1" x14ac:dyDescent="0.2">
      <c r="A55" s="22">
        <v>14</v>
      </c>
      <c r="B55" s="22" t="s">
        <v>298</v>
      </c>
      <c r="C55" s="23" t="s">
        <v>143</v>
      </c>
      <c r="D55" s="107" t="str">
        <f>'[1]Total cargas PSMV'!W55</f>
        <v>SI</v>
      </c>
      <c r="E55" s="107">
        <f>'[1]Total cargas PSMV'!X55</f>
        <v>68.207999999999998</v>
      </c>
      <c r="F55" s="107">
        <f>'[1]Total cargas PSMV'!Y55</f>
        <v>81.2</v>
      </c>
      <c r="G55" s="106"/>
      <c r="H55" s="60" t="s">
        <v>329</v>
      </c>
      <c r="I55" s="52">
        <v>42917</v>
      </c>
      <c r="J55" s="53">
        <v>2</v>
      </c>
      <c r="K55" s="53">
        <v>0</v>
      </c>
      <c r="L55" s="102">
        <f t="shared" si="10"/>
        <v>2</v>
      </c>
      <c r="M55" s="54">
        <f>+Autodecl!ZN31</f>
        <v>97.237235520000013</v>
      </c>
      <c r="N55" s="55">
        <f t="shared" si="6"/>
        <v>35491.590964800002</v>
      </c>
      <c r="O55" s="54">
        <f>+Autodecl!ZN32</f>
        <v>105.38131104000001</v>
      </c>
      <c r="P55" s="109">
        <f t="shared" si="11"/>
        <v>-29.029235520000015</v>
      </c>
      <c r="Q55" s="109">
        <f t="shared" si="12"/>
        <v>-24.181311040000011</v>
      </c>
      <c r="R55" s="55">
        <f t="shared" si="7"/>
        <v>38464.178529600002</v>
      </c>
      <c r="S55" s="60" t="s">
        <v>330</v>
      </c>
      <c r="T55" s="53">
        <v>1624</v>
      </c>
      <c r="U55" s="58">
        <f t="shared" si="13"/>
        <v>68.207999999999998</v>
      </c>
      <c r="V55" s="57">
        <f t="shared" si="8"/>
        <v>24895.919999999998</v>
      </c>
      <c r="W55" s="58">
        <f t="shared" si="14"/>
        <v>81.2</v>
      </c>
      <c r="X55" s="56">
        <f t="shared" si="9"/>
        <v>29638</v>
      </c>
      <c r="Y55" s="63">
        <f>+IF(S55="SI",U55*Parametros!$C$3*365,M55*Parametros!$C$3*365)</f>
        <v>5124630.8194074724</v>
      </c>
      <c r="Z55" s="63">
        <f>+IF(S55="SI",W55*Parametros!$C$4*365,O55*Parametros!$C$4*365)</f>
        <v>2375163.0242028004</v>
      </c>
      <c r="AA55" s="64">
        <f t="shared" si="15"/>
        <v>7499793.8436102727</v>
      </c>
      <c r="AB55" s="26"/>
    </row>
    <row r="56" spans="1:28" x14ac:dyDescent="0.2">
      <c r="A56" s="22">
        <v>6</v>
      </c>
      <c r="B56" s="22" t="s">
        <v>299</v>
      </c>
      <c r="C56" s="23" t="s">
        <v>147</v>
      </c>
      <c r="D56" s="107" t="str">
        <f>'[1]Total cargas PSMV'!W56</f>
        <v>NO</v>
      </c>
      <c r="E56" s="107">
        <f>'[1]Total cargas PSMV'!X56</f>
        <v>47.408492160000009</v>
      </c>
      <c r="F56" s="107">
        <f>'[1]Total cargas PSMV'!Y56</f>
        <v>43.740538560000005</v>
      </c>
      <c r="G56" s="106"/>
      <c r="H56" s="60" t="s">
        <v>329</v>
      </c>
      <c r="I56" s="52">
        <v>41570</v>
      </c>
      <c r="J56" s="53">
        <v>1</v>
      </c>
      <c r="K56" s="53">
        <v>0</v>
      </c>
      <c r="L56" s="102">
        <f t="shared" si="10"/>
        <v>1</v>
      </c>
      <c r="M56" s="54">
        <f>+Autodecl!AAB31</f>
        <v>33.607846080000002</v>
      </c>
      <c r="N56" s="55">
        <f t="shared" si="6"/>
        <v>12266.8638192</v>
      </c>
      <c r="O56" s="54">
        <f>+Autodecl!AAB32</f>
        <v>39.473568</v>
      </c>
      <c r="P56" s="109">
        <f t="shared" si="11"/>
        <v>13.800646080000007</v>
      </c>
      <c r="Q56" s="109">
        <f t="shared" si="12"/>
        <v>4.2669705600000043</v>
      </c>
      <c r="R56" s="55">
        <f t="shared" si="7"/>
        <v>14407.85232</v>
      </c>
      <c r="S56" s="60" t="s">
        <v>330</v>
      </c>
      <c r="T56" s="53">
        <v>5681</v>
      </c>
      <c r="U56" s="58">
        <f t="shared" si="13"/>
        <v>238.602</v>
      </c>
      <c r="V56" s="57">
        <f t="shared" si="8"/>
        <v>87089.73</v>
      </c>
      <c r="W56" s="58">
        <f t="shared" si="14"/>
        <v>284.05</v>
      </c>
      <c r="X56" s="56">
        <f t="shared" si="9"/>
        <v>103678.25</v>
      </c>
      <c r="Y56" s="63">
        <f>+IF(S56="SI",U56*Parametros!$C$3*365,M56*Parametros!$C$3*365)</f>
        <v>1771212.4668542878</v>
      </c>
      <c r="Z56" s="63">
        <f>+IF(S56="SI",W56*Parametros!$C$4*365,O56*Parametros!$C$4*365)</f>
        <v>889684.88075999997</v>
      </c>
      <c r="AA56" s="64">
        <f t="shared" si="15"/>
        <v>2660897.3476142879</v>
      </c>
      <c r="AB56" s="25"/>
    </row>
    <row r="57" spans="1:28" x14ac:dyDescent="0.2">
      <c r="A57" s="22">
        <v>11</v>
      </c>
      <c r="B57" s="22" t="s">
        <v>300</v>
      </c>
      <c r="C57" s="23" t="s">
        <v>149</v>
      </c>
      <c r="D57" s="107" t="str">
        <f>'[1]Total cargas PSMV'!W57</f>
        <v>SI</v>
      </c>
      <c r="E57" s="107">
        <f>'[1]Total cargas PSMV'!X57</f>
        <v>161.07</v>
      </c>
      <c r="F57" s="107">
        <f>'[1]Total cargas PSMV'!Y57</f>
        <v>191.75</v>
      </c>
      <c r="G57" s="106"/>
      <c r="H57" s="60" t="s">
        <v>329</v>
      </c>
      <c r="I57" s="52">
        <v>42948</v>
      </c>
      <c r="J57" s="53">
        <v>0</v>
      </c>
      <c r="K57" s="53">
        <v>2</v>
      </c>
      <c r="L57" s="102">
        <f t="shared" si="10"/>
        <v>2</v>
      </c>
      <c r="M57" s="54">
        <f>+Autodecl!AAP31</f>
        <v>68.874623999999997</v>
      </c>
      <c r="N57" s="55">
        <f t="shared" si="6"/>
        <v>25139.23776</v>
      </c>
      <c r="O57" s="54">
        <f>+Autodecl!AAP32</f>
        <v>99.271872000000002</v>
      </c>
      <c r="P57" s="109">
        <f t="shared" si="11"/>
        <v>92.195375999999996</v>
      </c>
      <c r="Q57" s="109">
        <f t="shared" si="12"/>
        <v>92.478127999999998</v>
      </c>
      <c r="R57" s="55">
        <f t="shared" si="7"/>
        <v>36234.23328</v>
      </c>
      <c r="S57" s="60" t="s">
        <v>330</v>
      </c>
      <c r="T57" s="53">
        <v>3835</v>
      </c>
      <c r="U57" s="58">
        <f t="shared" si="13"/>
        <v>161.07</v>
      </c>
      <c r="V57" s="57">
        <f t="shared" si="8"/>
        <v>58790.549999999996</v>
      </c>
      <c r="W57" s="58">
        <f t="shared" si="14"/>
        <v>191.75</v>
      </c>
      <c r="X57" s="56">
        <f t="shared" si="9"/>
        <v>69988.75</v>
      </c>
      <c r="Y57" s="63">
        <f>+IF(S57="SI",U57*Parametros!$C$3*365,M57*Parametros!$C$3*365)</f>
        <v>3629854.5401663999</v>
      </c>
      <c r="Z57" s="63">
        <f>+IF(S57="SI",W57*Parametros!$C$4*365,O57*Parametros!$C$4*365)</f>
        <v>2237463.9050400001</v>
      </c>
      <c r="AA57" s="64">
        <f t="shared" si="15"/>
        <v>5867318.4452064</v>
      </c>
      <c r="AB57" s="24"/>
    </row>
    <row r="58" spans="1:28" x14ac:dyDescent="0.2">
      <c r="A58" s="22">
        <v>26</v>
      </c>
      <c r="B58" s="22" t="s">
        <v>301</v>
      </c>
      <c r="C58" s="23" t="s">
        <v>152</v>
      </c>
      <c r="D58" s="107" t="str">
        <f>'[1]Total cargas PSMV'!W58</f>
        <v>NO</v>
      </c>
      <c r="E58" s="107">
        <f>'[1]Total cargas PSMV'!X58</f>
        <v>237.59792640000003</v>
      </c>
      <c r="F58" s="107">
        <f>'[1]Total cargas PSMV'!Y58</f>
        <v>409.76755200000002</v>
      </c>
      <c r="G58" s="106"/>
      <c r="H58" s="60" t="s">
        <v>329</v>
      </c>
      <c r="I58" s="52">
        <v>40578</v>
      </c>
      <c r="J58" s="53">
        <v>0</v>
      </c>
      <c r="K58" s="53">
        <v>1</v>
      </c>
      <c r="L58" s="102">
        <f t="shared" si="10"/>
        <v>1</v>
      </c>
      <c r="M58" s="54">
        <f>+Autodecl!ABD31</f>
        <v>293.72371199999998</v>
      </c>
      <c r="N58" s="55">
        <f t="shared" si="6"/>
        <v>107209.15487999999</v>
      </c>
      <c r="O58" s="54">
        <f>+Autodecl!ABD32</f>
        <v>322.94264544000004</v>
      </c>
      <c r="P58" s="109">
        <f t="shared" si="11"/>
        <v>-56.125785599999944</v>
      </c>
      <c r="Q58" s="109">
        <f t="shared" si="12"/>
        <v>86.824906559999988</v>
      </c>
      <c r="R58" s="55">
        <f t="shared" si="7"/>
        <v>117874.06558560001</v>
      </c>
      <c r="S58" s="60" t="s">
        <v>330</v>
      </c>
      <c r="T58" s="53">
        <v>17000</v>
      </c>
      <c r="U58" s="58">
        <f t="shared" si="13"/>
        <v>714</v>
      </c>
      <c r="V58" s="57">
        <f t="shared" si="8"/>
        <v>260610</v>
      </c>
      <c r="W58" s="58">
        <f t="shared" si="14"/>
        <v>850</v>
      </c>
      <c r="X58" s="56">
        <f t="shared" si="9"/>
        <v>310250</v>
      </c>
      <c r="Y58" s="63">
        <f>+IF(S58="SI",U58*Parametros!$C$3*365,M58*Parametros!$C$3*365)</f>
        <v>15479929.873123197</v>
      </c>
      <c r="Z58" s="63">
        <f>+IF(S58="SI",W58*Parametros!$C$4*365,O58*Parametros!$C$4*365)</f>
        <v>7278723.5499108015</v>
      </c>
      <c r="AA58" s="64">
        <f t="shared" si="15"/>
        <v>22758653.423033997</v>
      </c>
      <c r="AB58" s="26"/>
    </row>
    <row r="59" spans="1:28" x14ac:dyDescent="0.2">
      <c r="A59" s="22">
        <v>42</v>
      </c>
      <c r="B59" s="22" t="s">
        <v>302</v>
      </c>
      <c r="C59" s="23" t="s">
        <v>303</v>
      </c>
      <c r="D59" s="107" t="str">
        <f>'[1]Total cargas PSMV'!W59</f>
        <v>SI</v>
      </c>
      <c r="E59" s="107">
        <f>'[1]Total cargas PSMV'!X59</f>
        <v>516.43200000000002</v>
      </c>
      <c r="F59" s="107">
        <f>'[1]Total cargas PSMV'!Y59</f>
        <v>614.79999999999995</v>
      </c>
      <c r="G59" s="106"/>
      <c r="H59" s="60" t="s">
        <v>329</v>
      </c>
      <c r="I59" s="52">
        <v>41821</v>
      </c>
      <c r="J59" s="53">
        <v>0</v>
      </c>
      <c r="K59" s="53">
        <v>2</v>
      </c>
      <c r="L59" s="102">
        <f t="shared" si="10"/>
        <v>2</v>
      </c>
      <c r="M59" s="54">
        <f>+Autodecl!ABR31</f>
        <v>409.46470099200002</v>
      </c>
      <c r="N59" s="55">
        <f t="shared" si="6"/>
        <v>149454.61586208001</v>
      </c>
      <c r="O59" s="54">
        <f>+Autodecl!ABR32</f>
        <v>308.56399286400006</v>
      </c>
      <c r="P59" s="109">
        <f t="shared" si="11"/>
        <v>106.967299008</v>
      </c>
      <c r="Q59" s="109">
        <f t="shared" si="12"/>
        <v>306.2360071359999</v>
      </c>
      <c r="R59" s="55">
        <f t="shared" si="7"/>
        <v>112625.85739536001</v>
      </c>
      <c r="S59" s="60" t="s">
        <v>330</v>
      </c>
      <c r="T59" s="53">
        <v>12296</v>
      </c>
      <c r="U59" s="58">
        <f t="shared" si="13"/>
        <v>516.43200000000002</v>
      </c>
      <c r="V59" s="57">
        <f t="shared" si="8"/>
        <v>188497.68</v>
      </c>
      <c r="W59" s="58">
        <f t="shared" si="14"/>
        <v>614.79999999999995</v>
      </c>
      <c r="X59" s="56">
        <f t="shared" si="9"/>
        <v>224401.99999999997</v>
      </c>
      <c r="Y59" s="63">
        <f>+IF(S59="SI",U59*Parametros!$C$3*365,M59*Parametros!$C$3*365)</f>
        <v>21579751.984325729</v>
      </c>
      <c r="Z59" s="63">
        <f>+IF(S59="SI",W59*Parametros!$C$4*365,O59*Parametros!$C$4*365)</f>
        <v>6954646.6941634817</v>
      </c>
      <c r="AA59" s="64">
        <f t="shared" si="15"/>
        <v>28534398.678489212</v>
      </c>
      <c r="AB59" s="26"/>
    </row>
    <row r="60" spans="1:28" x14ac:dyDescent="0.2">
      <c r="A60" s="22">
        <v>16</v>
      </c>
      <c r="B60" s="22" t="s">
        <v>304</v>
      </c>
      <c r="C60" s="23" t="s">
        <v>158</v>
      </c>
      <c r="D60" s="107" t="str">
        <f>'[1]Total cargas PSMV'!W60</f>
        <v>NO</v>
      </c>
      <c r="E60" s="107">
        <f>'[1]Total cargas PSMV'!X60</f>
        <v>516.14945280000006</v>
      </c>
      <c r="F60" s="107">
        <f>'[1]Total cargas PSMV'!Y60</f>
        <v>89.558784000000003</v>
      </c>
      <c r="G60" s="106"/>
      <c r="H60" s="60" t="s">
        <v>329</v>
      </c>
      <c r="I60" s="52">
        <v>42186</v>
      </c>
      <c r="J60" s="53">
        <v>0</v>
      </c>
      <c r="K60" s="53">
        <v>2</v>
      </c>
      <c r="L60" s="102">
        <f t="shared" si="10"/>
        <v>2</v>
      </c>
      <c r="M60" s="54">
        <f>+Autodecl!ACF31</f>
        <v>153.9648</v>
      </c>
      <c r="N60" s="55">
        <f t="shared" si="6"/>
        <v>56197.152000000002</v>
      </c>
      <c r="O60" s="54">
        <f>+Autodecl!ACF32</f>
        <v>102.69158400000001</v>
      </c>
      <c r="P60" s="109">
        <f t="shared" si="11"/>
        <v>362.18465280000009</v>
      </c>
      <c r="Q60" s="109">
        <f t="shared" si="12"/>
        <v>-13.132800000000003</v>
      </c>
      <c r="R60" s="55">
        <f t="shared" si="7"/>
        <v>37482.428160000003</v>
      </c>
      <c r="S60" s="60" t="s">
        <v>330</v>
      </c>
      <c r="T60" s="53">
        <v>2568</v>
      </c>
      <c r="U60" s="58">
        <f t="shared" si="13"/>
        <v>107.85599999999999</v>
      </c>
      <c r="V60" s="57">
        <f t="shared" si="8"/>
        <v>39367.439999999995</v>
      </c>
      <c r="W60" s="58">
        <f t="shared" si="14"/>
        <v>128.4</v>
      </c>
      <c r="X60" s="56">
        <f t="shared" si="9"/>
        <v>46866</v>
      </c>
      <c r="Y60" s="63">
        <f>+IF(S60="SI",U60*Parametros!$C$3*365,M60*Parametros!$C$3*365)</f>
        <v>8114306.7772799991</v>
      </c>
      <c r="Z60" s="63">
        <f>+IF(S60="SI",W60*Parametros!$C$4*365,O60*Parametros!$C$4*365)</f>
        <v>2314539.9388799998</v>
      </c>
      <c r="AA60" s="64">
        <f t="shared" si="15"/>
        <v>10428846.716159999</v>
      </c>
      <c r="AB60" s="25"/>
    </row>
    <row r="61" spans="1:28" x14ac:dyDescent="0.2">
      <c r="A61" s="22">
        <v>10</v>
      </c>
      <c r="B61" s="22" t="s">
        <v>305</v>
      </c>
      <c r="C61" s="23" t="s">
        <v>164</v>
      </c>
      <c r="D61" s="107" t="str">
        <f>'[1]Total cargas PSMV'!W61</f>
        <v>SI</v>
      </c>
      <c r="E61" s="107">
        <f>'[1]Total cargas PSMV'!X61</f>
        <v>19.95</v>
      </c>
      <c r="F61" s="107">
        <f>'[1]Total cargas PSMV'!Y61</f>
        <v>23.75</v>
      </c>
      <c r="G61" s="106"/>
      <c r="H61" s="60" t="s">
        <v>329</v>
      </c>
      <c r="I61" s="52">
        <v>42885</v>
      </c>
      <c r="J61" s="53">
        <v>0</v>
      </c>
      <c r="K61" s="53">
        <v>1</v>
      </c>
      <c r="L61" s="102">
        <f t="shared" si="10"/>
        <v>1</v>
      </c>
      <c r="M61" s="54">
        <f>+Autodecl!ACT31</f>
        <v>14.683680000000001</v>
      </c>
      <c r="N61" s="55">
        <f t="shared" si="6"/>
        <v>5359.5432000000001</v>
      </c>
      <c r="O61" s="54">
        <f>+Autodecl!ACT32</f>
        <v>4.7092320000000001</v>
      </c>
      <c r="P61" s="109">
        <f t="shared" si="11"/>
        <v>5.2663199999999986</v>
      </c>
      <c r="Q61" s="109">
        <f t="shared" si="12"/>
        <v>19.040768</v>
      </c>
      <c r="R61" s="55">
        <f t="shared" si="7"/>
        <v>1718.86968</v>
      </c>
      <c r="S61" s="60" t="s">
        <v>330</v>
      </c>
      <c r="T61" s="53">
        <v>475</v>
      </c>
      <c r="U61" s="58">
        <f t="shared" si="13"/>
        <v>19.95</v>
      </c>
      <c r="V61" s="57">
        <f t="shared" si="8"/>
        <v>7281.75</v>
      </c>
      <c r="W61" s="58">
        <f t="shared" si="14"/>
        <v>23.75</v>
      </c>
      <c r="X61" s="56">
        <f t="shared" si="9"/>
        <v>8668.75</v>
      </c>
      <c r="Y61" s="63">
        <f>+IF(S61="SI",U61*Parametros!$C$3*365,M61*Parametros!$C$3*365)</f>
        <v>773864.44264799985</v>
      </c>
      <c r="Z61" s="63">
        <f>+IF(S61="SI",W61*Parametros!$C$4*365,O61*Parametros!$C$4*365)</f>
        <v>106140.20273999999</v>
      </c>
      <c r="AA61" s="64">
        <f t="shared" si="15"/>
        <v>880004.64538799983</v>
      </c>
      <c r="AB61" s="24"/>
    </row>
    <row r="62" spans="1:28" ht="30" x14ac:dyDescent="0.2">
      <c r="A62" s="22">
        <v>56</v>
      </c>
      <c r="B62" s="22" t="s">
        <v>306</v>
      </c>
      <c r="C62" s="23" t="s">
        <v>166</v>
      </c>
      <c r="D62" s="107" t="str">
        <f>'[1]Total cargas PSMV'!W62</f>
        <v>NO</v>
      </c>
      <c r="E62" s="107">
        <f>'[1]Total cargas PSMV'!X62</f>
        <v>2894.1347519999999</v>
      </c>
      <c r="F62" s="107">
        <f>'[1]Total cargas PSMV'!Y62</f>
        <v>4100.1102719999999</v>
      </c>
      <c r="G62" s="22"/>
      <c r="H62" s="60" t="s">
        <v>329</v>
      </c>
      <c r="I62" s="52">
        <v>42795</v>
      </c>
      <c r="J62" s="53">
        <v>0</v>
      </c>
      <c r="K62" s="53">
        <v>10</v>
      </c>
      <c r="L62" s="102">
        <f t="shared" si="10"/>
        <v>10</v>
      </c>
      <c r="M62" s="54">
        <f>+Autodecl!ADH31</f>
        <v>2719.3131083519997</v>
      </c>
      <c r="N62" s="55">
        <f t="shared" si="6"/>
        <v>992549.28454847995</v>
      </c>
      <c r="O62" s="54">
        <f>+Autodecl!ADH32</f>
        <v>4023.9046742400005</v>
      </c>
      <c r="P62" s="109">
        <f t="shared" si="11"/>
        <v>174.82164364800019</v>
      </c>
      <c r="Q62" s="109">
        <f t="shared" si="12"/>
        <v>76.205597759999364</v>
      </c>
      <c r="R62" s="55">
        <f t="shared" si="7"/>
        <v>1468725.2060976003</v>
      </c>
      <c r="S62" s="60" t="s">
        <v>330</v>
      </c>
      <c r="T62" s="53">
        <v>40955</v>
      </c>
      <c r="U62" s="58">
        <f t="shared" si="13"/>
        <v>1720.11</v>
      </c>
      <c r="V62" s="57">
        <f t="shared" si="8"/>
        <v>627840.14999999991</v>
      </c>
      <c r="W62" s="58">
        <f t="shared" si="14"/>
        <v>2047.75</v>
      </c>
      <c r="X62" s="56">
        <f t="shared" si="9"/>
        <v>747428.75</v>
      </c>
      <c r="Y62" s="63">
        <f>+IF(S62="SI",U62*Parametros!$C$3*365,M62*Parametros!$C$3*365)</f>
        <v>143314191.19595501</v>
      </c>
      <c r="Z62" s="63">
        <f>+IF(S62="SI",W62*Parametros!$C$4*365,O62*Parametros!$C$4*365)</f>
        <v>90693781.476526812</v>
      </c>
      <c r="AA62" s="64">
        <f t="shared" si="15"/>
        <v>234007972.67248183</v>
      </c>
      <c r="AB62" s="26"/>
    </row>
    <row r="63" spans="1:28" x14ac:dyDescent="0.2">
      <c r="A63" s="22">
        <v>50</v>
      </c>
      <c r="B63" s="22" t="s">
        <v>307</v>
      </c>
      <c r="C63" s="23" t="s">
        <v>308</v>
      </c>
      <c r="D63" s="107" t="str">
        <f>'[1]Total cargas PSMV'!W63</f>
        <v>NO</v>
      </c>
      <c r="E63" s="107">
        <f>'[1]Total cargas PSMV'!X63</f>
        <v>14.502775679999999</v>
      </c>
      <c r="F63" s="107">
        <f>'[1]Total cargas PSMV'!Y63</f>
        <v>9.0684921599999999</v>
      </c>
      <c r="G63" s="22"/>
      <c r="H63" s="60"/>
      <c r="I63" s="52"/>
      <c r="J63" s="53">
        <v>1</v>
      </c>
      <c r="K63" s="53">
        <v>0</v>
      </c>
      <c r="L63" s="102">
        <f t="shared" si="10"/>
        <v>1</v>
      </c>
      <c r="M63" s="54"/>
      <c r="N63" s="55">
        <f t="shared" si="6"/>
        <v>0</v>
      </c>
      <c r="O63" s="54"/>
      <c r="P63" s="109">
        <f t="shared" si="11"/>
        <v>14.502775679999999</v>
      </c>
      <c r="Q63" s="109">
        <f t="shared" si="12"/>
        <v>9.0684921599999999</v>
      </c>
      <c r="R63" s="55">
        <f t="shared" si="7"/>
        <v>0</v>
      </c>
      <c r="S63" s="60" t="s">
        <v>329</v>
      </c>
      <c r="T63" s="53">
        <v>621</v>
      </c>
      <c r="U63" s="58">
        <f t="shared" si="13"/>
        <v>26.082000000000001</v>
      </c>
      <c r="V63" s="57">
        <f t="shared" si="8"/>
        <v>9519.93</v>
      </c>
      <c r="W63" s="58">
        <f t="shared" si="14"/>
        <v>31.05</v>
      </c>
      <c r="X63" s="56">
        <f t="shared" si="9"/>
        <v>11333.25</v>
      </c>
      <c r="Y63" s="63">
        <f>+IF(S63="SI",U63*Parametros!$C$3*365,M63*Parametros!$C$3*365)</f>
        <v>1374582.6926999998</v>
      </c>
      <c r="Z63" s="63">
        <f>+IF(S63="SI",W63*Parametros!$C$4*365,O63*Parametros!$C$4*365)</f>
        <v>699828.1875</v>
      </c>
      <c r="AA63" s="64">
        <f t="shared" si="15"/>
        <v>2074410.8801999998</v>
      </c>
      <c r="AB63" s="24"/>
    </row>
    <row r="64" spans="1:28" ht="54.75" customHeight="1" x14ac:dyDescent="0.2">
      <c r="A64" s="22">
        <v>60</v>
      </c>
      <c r="B64" s="22" t="s">
        <v>309</v>
      </c>
      <c r="C64" s="23" t="s">
        <v>310</v>
      </c>
      <c r="D64" s="107" t="str">
        <f>'[1]Total cargas PSMV'!W64</f>
        <v>SI</v>
      </c>
      <c r="E64" s="107">
        <f>'[1]Total cargas PSMV'!X64</f>
        <v>36.414000000000001</v>
      </c>
      <c r="F64" s="107">
        <f>'[1]Total cargas PSMV'!Y64</f>
        <v>43.35</v>
      </c>
      <c r="G64" s="22"/>
      <c r="H64" s="60"/>
      <c r="I64" s="52"/>
      <c r="J64" s="53">
        <v>0</v>
      </c>
      <c r="K64" s="53">
        <v>2</v>
      </c>
      <c r="L64" s="102">
        <f t="shared" si="10"/>
        <v>2</v>
      </c>
      <c r="M64" s="54"/>
      <c r="N64" s="55">
        <f t="shared" si="6"/>
        <v>0</v>
      </c>
      <c r="O64" s="54"/>
      <c r="P64" s="109">
        <f t="shared" si="11"/>
        <v>36.414000000000001</v>
      </c>
      <c r="Q64" s="109">
        <f t="shared" si="12"/>
        <v>43.35</v>
      </c>
      <c r="R64" s="55">
        <f t="shared" si="7"/>
        <v>0</v>
      </c>
      <c r="S64" s="60" t="s">
        <v>329</v>
      </c>
      <c r="T64" s="53">
        <v>860</v>
      </c>
      <c r="U64" s="58">
        <f t="shared" si="13"/>
        <v>36.119999999999997</v>
      </c>
      <c r="V64" s="57">
        <f t="shared" si="8"/>
        <v>13183.8</v>
      </c>
      <c r="W64" s="58">
        <f t="shared" si="14"/>
        <v>43</v>
      </c>
      <c r="X64" s="56">
        <f t="shared" si="9"/>
        <v>15695</v>
      </c>
      <c r="Y64" s="63">
        <f>+IF(S64="SI",U64*Parametros!$C$3*365,M64*Parametros!$C$3*365)</f>
        <v>1903608.8819999995</v>
      </c>
      <c r="Z64" s="63">
        <f>+IF(S64="SI",W64*Parametros!$C$4*365,O64*Parametros!$C$4*365)</f>
        <v>969166.25</v>
      </c>
      <c r="AA64" s="64">
        <f t="shared" si="15"/>
        <v>2872775.1319999993</v>
      </c>
      <c r="AB64" s="26"/>
    </row>
    <row r="65" spans="1:28" x14ac:dyDescent="0.2">
      <c r="A65" s="22">
        <v>73</v>
      </c>
      <c r="B65" s="22" t="s">
        <v>311</v>
      </c>
      <c r="C65" s="23" t="s">
        <v>177</v>
      </c>
      <c r="D65" s="107" t="str">
        <f>'[1]Total cargas PSMV'!W65</f>
        <v>NO</v>
      </c>
      <c r="E65" s="107">
        <f>'[1]Total cargas PSMV'!X65</f>
        <v>14.959848960000002</v>
      </c>
      <c r="F65" s="107">
        <f>'[1]Total cargas PSMV'!Y65</f>
        <v>7.725896640000002</v>
      </c>
      <c r="G65" s="22"/>
      <c r="H65" s="60" t="s">
        <v>329</v>
      </c>
      <c r="I65" s="52">
        <v>42795</v>
      </c>
      <c r="J65" s="53">
        <v>1</v>
      </c>
      <c r="K65" s="53">
        <v>0</v>
      </c>
      <c r="L65" s="102">
        <f t="shared" si="10"/>
        <v>1</v>
      </c>
      <c r="M65" s="54">
        <f>+Autodecl!ADV31</f>
        <v>14.955839999999998</v>
      </c>
      <c r="N65" s="55">
        <f t="shared" si="6"/>
        <v>5458.8815999999997</v>
      </c>
      <c r="O65" s="54">
        <f>+Autodecl!ADV32</f>
        <v>7.7235839999999998</v>
      </c>
      <c r="P65" s="109">
        <f t="shared" si="11"/>
        <v>4.0089600000037251E-3</v>
      </c>
      <c r="Q65" s="109">
        <f t="shared" si="12"/>
        <v>2.3126400000021974E-3</v>
      </c>
      <c r="R65" s="55">
        <f t="shared" si="7"/>
        <v>2819.1081599999998</v>
      </c>
      <c r="S65" s="60" t="s">
        <v>330</v>
      </c>
      <c r="T65" s="53">
        <v>380</v>
      </c>
      <c r="U65" s="58">
        <f t="shared" si="13"/>
        <v>15.96</v>
      </c>
      <c r="V65" s="57">
        <f t="shared" si="8"/>
        <v>5825.4000000000005</v>
      </c>
      <c r="W65" s="58">
        <f t="shared" si="14"/>
        <v>19</v>
      </c>
      <c r="X65" s="56">
        <f t="shared" si="9"/>
        <v>6935</v>
      </c>
      <c r="Y65" s="63">
        <f>+IF(S65="SI",U65*Parametros!$C$3*365,M65*Parametros!$C$3*365)</f>
        <v>788207.91422399972</v>
      </c>
      <c r="Z65" s="63">
        <f>+IF(S65="SI",W65*Parametros!$C$4*365,O65*Parametros!$C$4*365)</f>
        <v>174079.92887999999</v>
      </c>
      <c r="AA65" s="64">
        <f t="shared" si="15"/>
        <v>962287.84310399974</v>
      </c>
      <c r="AB65" s="24"/>
    </row>
    <row r="66" spans="1:28" x14ac:dyDescent="0.2">
      <c r="A66" s="22">
        <v>23</v>
      </c>
      <c r="B66" s="22" t="s">
        <v>312</v>
      </c>
      <c r="C66" s="23" t="s">
        <v>178</v>
      </c>
      <c r="D66" s="107" t="str">
        <f>'[1]Total cargas PSMV'!W66</f>
        <v>SI</v>
      </c>
      <c r="E66" s="107">
        <f>'[1]Total cargas PSMV'!X66</f>
        <v>580.65</v>
      </c>
      <c r="F66" s="107">
        <f>'[1]Total cargas PSMV'!Y66</f>
        <v>691.25</v>
      </c>
      <c r="G66" s="22"/>
      <c r="H66" s="60" t="s">
        <v>329</v>
      </c>
      <c r="I66" s="52">
        <v>42186</v>
      </c>
      <c r="J66" s="53">
        <v>0</v>
      </c>
      <c r="K66" s="53">
        <v>14</v>
      </c>
      <c r="L66" s="102">
        <f t="shared" ref="L66:L75" si="16">J66+K66</f>
        <v>14</v>
      </c>
      <c r="M66" s="54">
        <f>+Autodecl!AEJ31</f>
        <v>511.47631439999998</v>
      </c>
      <c r="N66" s="55">
        <f t="shared" si="6"/>
        <v>186688.85475599999</v>
      </c>
      <c r="O66" s="54">
        <f>+Autodecl!AEJ32</f>
        <v>337.43257199999994</v>
      </c>
      <c r="P66" s="109">
        <f t="shared" ref="P66:P75" si="17">E66-M66</f>
        <v>69.173685599999999</v>
      </c>
      <c r="Q66" s="109">
        <f t="shared" ref="Q66:Q75" si="18">F66-O66</f>
        <v>353.81742800000006</v>
      </c>
      <c r="R66" s="55">
        <f t="shared" si="7"/>
        <v>123162.88877999998</v>
      </c>
      <c r="S66" s="60" t="s">
        <v>330</v>
      </c>
      <c r="T66" s="53">
        <v>13825</v>
      </c>
      <c r="U66" s="58">
        <f t="shared" ref="U66:U75" si="19">+T66*$AG$2/1000</f>
        <v>580.65</v>
      </c>
      <c r="V66" s="57">
        <f t="shared" si="8"/>
        <v>211937.25</v>
      </c>
      <c r="W66" s="58">
        <f t="shared" ref="W66:W75" si="20">+$AH$2*T66/1000</f>
        <v>691.25</v>
      </c>
      <c r="X66" s="56">
        <f t="shared" si="9"/>
        <v>252306.25</v>
      </c>
      <c r="Y66" s="63">
        <f>+IF(S66="SI",U66*Parametros!$C$3*365,M66*Parametros!$C$3*365)</f>
        <v>26956003.738218836</v>
      </c>
      <c r="Z66" s="63">
        <f>+IF(S66="SI",W66*Parametros!$C$4*365,O66*Parametros!$C$4*365)</f>
        <v>7605308.382164998</v>
      </c>
      <c r="AA66" s="64">
        <f t="shared" ref="AA66:AA75" si="21">+Y66+Z66</f>
        <v>34561312.120383836</v>
      </c>
      <c r="AB66" s="26"/>
    </row>
    <row r="67" spans="1:28" x14ac:dyDescent="0.2">
      <c r="A67" s="22">
        <v>51</v>
      </c>
      <c r="B67" s="22" t="s">
        <v>313</v>
      </c>
      <c r="C67" s="23" t="s">
        <v>314</v>
      </c>
      <c r="D67" s="107" t="str">
        <f>'[1]Total cargas PSMV'!W67</f>
        <v>NO</v>
      </c>
      <c r="E67" s="107">
        <f>'[1]Total cargas PSMV'!X67</f>
        <v>4.9932287999999998</v>
      </c>
      <c r="F67" s="107">
        <f>'[1]Total cargas PSMV'!Y67</f>
        <v>3.5925120000000001</v>
      </c>
      <c r="G67" s="22"/>
      <c r="H67" s="60"/>
      <c r="I67" s="52"/>
      <c r="J67" s="53">
        <v>1</v>
      </c>
      <c r="K67" s="53">
        <v>0</v>
      </c>
      <c r="L67" s="102">
        <f t="shared" si="16"/>
        <v>1</v>
      </c>
      <c r="M67" s="54"/>
      <c r="N67" s="55">
        <f t="shared" ref="N67:N75" si="22">M67*365</f>
        <v>0</v>
      </c>
      <c r="O67" s="54"/>
      <c r="P67" s="109">
        <f t="shared" si="17"/>
        <v>4.9932287999999998</v>
      </c>
      <c r="Q67" s="109">
        <f t="shared" si="18"/>
        <v>3.5925120000000001</v>
      </c>
      <c r="R67" s="55">
        <f t="shared" ref="R67:R75" si="23">O67*365</f>
        <v>0</v>
      </c>
      <c r="S67" s="60" t="s">
        <v>329</v>
      </c>
      <c r="T67" s="53">
        <v>405</v>
      </c>
      <c r="U67" s="58">
        <f t="shared" si="19"/>
        <v>17.010000000000002</v>
      </c>
      <c r="V67" s="57">
        <f t="shared" ref="V67:V75" si="24">U67*365</f>
        <v>6208.6500000000005</v>
      </c>
      <c r="W67" s="58">
        <f t="shared" si="20"/>
        <v>20.25</v>
      </c>
      <c r="X67" s="56">
        <f t="shared" ref="X67:X75" si="25">+W67*365</f>
        <v>7391.25</v>
      </c>
      <c r="Y67" s="63">
        <f>+IF(S67="SI",U67*Parametros!$C$3*365,M67*Parametros!$C$3*365)</f>
        <v>896466.97349999996</v>
      </c>
      <c r="Z67" s="63">
        <f>+IF(S67="SI",W67*Parametros!$C$4*365,O67*Parametros!$C$4*365)</f>
        <v>456409.6875</v>
      </c>
      <c r="AA67" s="64">
        <f t="shared" si="21"/>
        <v>1352876.6609999998</v>
      </c>
      <c r="AB67" s="24"/>
    </row>
    <row r="68" spans="1:28" x14ac:dyDescent="0.2">
      <c r="A68" s="22">
        <v>24</v>
      </c>
      <c r="B68" s="22" t="s">
        <v>315</v>
      </c>
      <c r="C68" s="23" t="s">
        <v>316</v>
      </c>
      <c r="D68" s="107" t="str">
        <f>'[1]Total cargas PSMV'!W68</f>
        <v>SI</v>
      </c>
      <c r="E68" s="107">
        <f>'[1]Total cargas PSMV'!X68</f>
        <v>26.04</v>
      </c>
      <c r="F68" s="107">
        <f>'[1]Total cargas PSMV'!Y68</f>
        <v>31</v>
      </c>
      <c r="G68" s="22"/>
      <c r="H68" s="60"/>
      <c r="I68" s="52"/>
      <c r="J68" s="53">
        <v>0</v>
      </c>
      <c r="K68" s="53">
        <v>5</v>
      </c>
      <c r="L68" s="102">
        <f t="shared" si="16"/>
        <v>5</v>
      </c>
      <c r="M68" s="54"/>
      <c r="N68" s="55">
        <f t="shared" si="22"/>
        <v>0</v>
      </c>
      <c r="O68" s="54"/>
      <c r="P68" s="109">
        <f t="shared" si="17"/>
        <v>26.04</v>
      </c>
      <c r="Q68" s="109">
        <f t="shared" si="18"/>
        <v>31</v>
      </c>
      <c r="R68" s="55">
        <f t="shared" si="23"/>
        <v>0</v>
      </c>
      <c r="S68" s="60" t="s">
        <v>329</v>
      </c>
      <c r="T68" s="53">
        <v>624</v>
      </c>
      <c r="U68" s="58">
        <f t="shared" si="19"/>
        <v>26.207999999999998</v>
      </c>
      <c r="V68" s="57">
        <f t="shared" si="24"/>
        <v>9565.92</v>
      </c>
      <c r="W68" s="58">
        <f t="shared" si="20"/>
        <v>31.2</v>
      </c>
      <c r="X68" s="56">
        <f t="shared" si="25"/>
        <v>11388</v>
      </c>
      <c r="Y68" s="63">
        <f>+IF(S68="SI",U68*Parametros!$C$3*365,M68*Parametros!$C$3*365)</f>
        <v>1381223.1887999999</v>
      </c>
      <c r="Z68" s="63">
        <f>+IF(S68="SI",W68*Parametros!$C$4*365,O68*Parametros!$C$4*365)</f>
        <v>703209</v>
      </c>
      <c r="AA68" s="64">
        <f t="shared" si="21"/>
        <v>2084432.1887999999</v>
      </c>
      <c r="AB68" s="24"/>
    </row>
    <row r="69" spans="1:28" x14ac:dyDescent="0.2">
      <c r="A69" s="22">
        <v>61</v>
      </c>
      <c r="B69" s="22" t="s">
        <v>317</v>
      </c>
      <c r="C69" s="23" t="s">
        <v>193</v>
      </c>
      <c r="D69" s="107" t="str">
        <f>'[1]Total cargas PSMV'!W69</f>
        <v>SI</v>
      </c>
      <c r="E69" s="107">
        <f>'[1]Total cargas PSMV'!X69</f>
        <v>105.252</v>
      </c>
      <c r="F69" s="107">
        <f>'[1]Total cargas PSMV'!Y69</f>
        <v>125.3</v>
      </c>
      <c r="G69" s="22"/>
      <c r="H69" s="60" t="s">
        <v>329</v>
      </c>
      <c r="I69" s="52">
        <v>41183</v>
      </c>
      <c r="J69" s="53">
        <v>0</v>
      </c>
      <c r="K69" s="53">
        <v>4</v>
      </c>
      <c r="L69" s="102">
        <f t="shared" si="16"/>
        <v>4</v>
      </c>
      <c r="M69" s="54">
        <f>+Autodecl!AEX31</f>
        <v>70.67692799999999</v>
      </c>
      <c r="N69" s="55">
        <f t="shared" si="22"/>
        <v>25797.078719999998</v>
      </c>
      <c r="O69" s="54">
        <f>+Autodecl!AEX32</f>
        <v>47.020763520000003</v>
      </c>
      <c r="P69" s="109">
        <f t="shared" si="17"/>
        <v>34.575072000000006</v>
      </c>
      <c r="Q69" s="109">
        <f t="shared" si="18"/>
        <v>78.279236479999994</v>
      </c>
      <c r="R69" s="55">
        <f t="shared" si="23"/>
        <v>17162.578684800003</v>
      </c>
      <c r="S69" s="60" t="s">
        <v>330</v>
      </c>
      <c r="T69" s="53">
        <v>2506</v>
      </c>
      <c r="U69" s="58">
        <f t="shared" si="19"/>
        <v>105.252</v>
      </c>
      <c r="V69" s="57">
        <f t="shared" si="24"/>
        <v>38416.979999999996</v>
      </c>
      <c r="W69" s="58">
        <f t="shared" si="20"/>
        <v>125.3</v>
      </c>
      <c r="X69" s="56">
        <f t="shared" si="25"/>
        <v>45734.5</v>
      </c>
      <c r="Y69" s="63">
        <f>+IF(S69="SI",U69*Parametros!$C$3*365,M69*Parametros!$C$3*365)</f>
        <v>3724840.1963807992</v>
      </c>
      <c r="Z69" s="63">
        <f>+IF(S69="SI",W69*Parametros!$C$4*365,O69*Parametros!$C$4*365)</f>
        <v>1059789.2337864002</v>
      </c>
      <c r="AA69" s="64">
        <f t="shared" si="21"/>
        <v>4784629.4301671991</v>
      </c>
      <c r="AB69" s="24"/>
    </row>
    <row r="70" spans="1:28" x14ac:dyDescent="0.2">
      <c r="A70" s="22">
        <v>67</v>
      </c>
      <c r="B70" s="22" t="s">
        <v>319</v>
      </c>
      <c r="C70" s="23" t="s">
        <v>204</v>
      </c>
      <c r="D70" s="107" t="str">
        <f>'[1]Total cargas PSMV'!W70</f>
        <v>NO</v>
      </c>
      <c r="E70" s="107">
        <f>'[1]Total cargas PSMV'!X70</f>
        <v>35.633088000000001</v>
      </c>
      <c r="F70" s="107">
        <f>'[1]Total cargas PSMV'!Y70</f>
        <v>49.491648000000005</v>
      </c>
      <c r="G70" s="22"/>
      <c r="H70" s="60" t="s">
        <v>329</v>
      </c>
      <c r="I70" s="52">
        <v>42123</v>
      </c>
      <c r="J70" s="53">
        <v>0</v>
      </c>
      <c r="K70" s="53">
        <v>8</v>
      </c>
      <c r="L70" s="102">
        <f t="shared" si="16"/>
        <v>8</v>
      </c>
      <c r="M70" s="54">
        <f>+Autodecl!AFL31</f>
        <v>33.5748672</v>
      </c>
      <c r="N70" s="55">
        <f t="shared" si="22"/>
        <v>12254.826528</v>
      </c>
      <c r="O70" s="54">
        <f>+Autodecl!AFL32</f>
        <v>26.8066368</v>
      </c>
      <c r="P70" s="109">
        <f t="shared" si="17"/>
        <v>2.0582208000000008</v>
      </c>
      <c r="Q70" s="109">
        <f t="shared" si="18"/>
        <v>22.685011200000005</v>
      </c>
      <c r="R70" s="55">
        <f t="shared" si="23"/>
        <v>9784.4224319999994</v>
      </c>
      <c r="S70" s="60" t="s">
        <v>330</v>
      </c>
      <c r="T70" s="53">
        <v>1812</v>
      </c>
      <c r="U70" s="58">
        <f t="shared" si="19"/>
        <v>76.103999999999999</v>
      </c>
      <c r="V70" s="57">
        <f t="shared" si="24"/>
        <v>27777.96</v>
      </c>
      <c r="W70" s="58">
        <f t="shared" si="20"/>
        <v>90.6</v>
      </c>
      <c r="X70" s="56">
        <f t="shared" si="25"/>
        <v>33069</v>
      </c>
      <c r="Y70" s="63">
        <f>+IF(S70="SI",U70*Parametros!$C$3*365,M70*Parametros!$C$3*365)</f>
        <v>1769474.40237792</v>
      </c>
      <c r="Z70" s="63">
        <f>+IF(S70="SI",W70*Parametros!$C$4*365,O70*Parametros!$C$4*365)</f>
        <v>604188.08517600002</v>
      </c>
      <c r="AA70" s="64">
        <f t="shared" si="21"/>
        <v>2373662.4875539201</v>
      </c>
      <c r="AB70" s="24"/>
    </row>
    <row r="71" spans="1:28" ht="54.75" customHeight="1" x14ac:dyDescent="0.2">
      <c r="A71" s="22">
        <v>3</v>
      </c>
      <c r="B71" s="22" t="s">
        <v>320</v>
      </c>
      <c r="C71" s="23" t="s">
        <v>321</v>
      </c>
      <c r="D71" s="107" t="str">
        <f>'[1]Total cargas PSMV'!W71</f>
        <v>NO</v>
      </c>
      <c r="E71" s="107">
        <f>'[1]Total cargas PSMV'!X71</f>
        <v>10.927008000000001</v>
      </c>
      <c r="F71" s="107">
        <f>'[1]Total cargas PSMV'!Y71</f>
        <v>11.131776</v>
      </c>
      <c r="G71" s="22"/>
      <c r="H71" s="60"/>
      <c r="I71" s="52"/>
      <c r="J71" s="53">
        <v>0</v>
      </c>
      <c r="K71" s="53">
        <v>4</v>
      </c>
      <c r="L71" s="102">
        <f t="shared" si="16"/>
        <v>4</v>
      </c>
      <c r="M71" s="54"/>
      <c r="N71" s="55">
        <f t="shared" si="22"/>
        <v>0</v>
      </c>
      <c r="O71" s="54"/>
      <c r="P71" s="109">
        <f t="shared" si="17"/>
        <v>10.927008000000001</v>
      </c>
      <c r="Q71" s="109">
        <f t="shared" si="18"/>
        <v>11.131776</v>
      </c>
      <c r="R71" s="55">
        <f t="shared" si="23"/>
        <v>0</v>
      </c>
      <c r="S71" s="60" t="s">
        <v>329</v>
      </c>
      <c r="T71" s="53">
        <v>398</v>
      </c>
      <c r="U71" s="58">
        <f t="shared" si="19"/>
        <v>16.716000000000001</v>
      </c>
      <c r="V71" s="57">
        <f t="shared" si="24"/>
        <v>6101.34</v>
      </c>
      <c r="W71" s="58">
        <f t="shared" si="20"/>
        <v>19.899999999999999</v>
      </c>
      <c r="X71" s="56">
        <f t="shared" si="25"/>
        <v>7263.4999999999991</v>
      </c>
      <c r="Y71" s="63">
        <f>+IF(S71="SI",U71*Parametros!$C$3*365,M71*Parametros!$C$3*365)</f>
        <v>880972.48259999999</v>
      </c>
      <c r="Z71" s="63">
        <f>+IF(S71="SI",W71*Parametros!$C$4*365,O71*Parametros!$C$4*365)</f>
        <v>448521.12499999994</v>
      </c>
      <c r="AA71" s="64">
        <f t="shared" si="21"/>
        <v>1329493.6076</v>
      </c>
      <c r="AB71" s="24"/>
    </row>
    <row r="72" spans="1:28" x14ac:dyDescent="0.2">
      <c r="A72" s="22">
        <v>30</v>
      </c>
      <c r="B72" s="22" t="s">
        <v>322</v>
      </c>
      <c r="C72" s="23" t="s">
        <v>213</v>
      </c>
      <c r="D72" s="107" t="str">
        <f>'[1]Total cargas PSMV'!W72</f>
        <v>NO</v>
      </c>
      <c r="E72" s="107">
        <f>'[1]Total cargas PSMV'!X72</f>
        <v>18.622249919999998</v>
      </c>
      <c r="F72" s="107">
        <f>'[1]Total cargas PSMV'!Y72</f>
        <v>4.6664553599999996</v>
      </c>
      <c r="G72" s="22"/>
      <c r="H72" s="60" t="s">
        <v>329</v>
      </c>
      <c r="I72" s="52">
        <v>42644</v>
      </c>
      <c r="J72" s="53">
        <v>2</v>
      </c>
      <c r="K72" s="53">
        <v>0</v>
      </c>
      <c r="L72" s="102">
        <f t="shared" si="16"/>
        <v>2</v>
      </c>
      <c r="M72" s="54">
        <f>+Autodecl!AFZ31</f>
        <v>20.339596799999999</v>
      </c>
      <c r="N72" s="55">
        <f t="shared" si="22"/>
        <v>7423.9528319999999</v>
      </c>
      <c r="O72" s="54">
        <f>+Autodecl!AFZ32</f>
        <v>5.5631232000000006</v>
      </c>
      <c r="P72" s="109">
        <f t="shared" si="17"/>
        <v>-1.7173468800000009</v>
      </c>
      <c r="Q72" s="109">
        <f t="shared" si="18"/>
        <v>-0.89666784000000099</v>
      </c>
      <c r="R72" s="55">
        <f t="shared" si="23"/>
        <v>2030.5399680000003</v>
      </c>
      <c r="S72" s="60" t="s">
        <v>330</v>
      </c>
      <c r="T72" s="53">
        <v>1978</v>
      </c>
      <c r="U72" s="58">
        <f t="shared" si="19"/>
        <v>83.075999999999993</v>
      </c>
      <c r="V72" s="57">
        <f t="shared" si="24"/>
        <v>30322.739999999998</v>
      </c>
      <c r="W72" s="58">
        <f t="shared" si="20"/>
        <v>98.9</v>
      </c>
      <c r="X72" s="56">
        <f t="shared" si="25"/>
        <v>36098.5</v>
      </c>
      <c r="Y72" s="63">
        <f>+IF(S72="SI",U72*Parametros!$C$3*365,M72*Parametros!$C$3*365)</f>
        <v>1071944.5494124799</v>
      </c>
      <c r="Z72" s="63">
        <f>+IF(S72="SI",W72*Parametros!$C$4*365,O72*Parametros!$C$4*365)</f>
        <v>125385.843024</v>
      </c>
      <c r="AA72" s="64">
        <f t="shared" si="21"/>
        <v>1197330.3924364799</v>
      </c>
      <c r="AB72" s="26"/>
    </row>
    <row r="73" spans="1:28" x14ac:dyDescent="0.2">
      <c r="A73" s="22">
        <v>63</v>
      </c>
      <c r="B73" s="22" t="s">
        <v>323</v>
      </c>
      <c r="C73" s="23" t="s">
        <v>324</v>
      </c>
      <c r="D73" s="107" t="str">
        <f>'[1]Total cargas PSMV'!W73</f>
        <v>SI</v>
      </c>
      <c r="E73" s="107">
        <f>'[1]Total cargas PSMV'!X73</f>
        <v>432.55799999999999</v>
      </c>
      <c r="F73" s="107">
        <f>'[1]Total cargas PSMV'!Y73</f>
        <v>514.95000000000005</v>
      </c>
      <c r="G73" s="22"/>
      <c r="H73" s="60" t="s">
        <v>329</v>
      </c>
      <c r="I73" s="52">
        <v>42644</v>
      </c>
      <c r="J73" s="53">
        <v>0</v>
      </c>
      <c r="K73" s="53">
        <v>6</v>
      </c>
      <c r="L73" s="102">
        <f t="shared" si="16"/>
        <v>6</v>
      </c>
      <c r="M73" s="54">
        <f>+Autodecl!AGN31</f>
        <v>153.44488799999999</v>
      </c>
      <c r="N73" s="55">
        <f t="shared" si="22"/>
        <v>56007.384119999995</v>
      </c>
      <c r="O73" s="54">
        <f>+Autodecl!AGN32</f>
        <v>253.27207872000002</v>
      </c>
      <c r="P73" s="109">
        <f t="shared" si="17"/>
        <v>279.113112</v>
      </c>
      <c r="Q73" s="109">
        <f t="shared" si="18"/>
        <v>261.67792128000002</v>
      </c>
      <c r="R73" s="55">
        <f t="shared" si="23"/>
        <v>92444.308732800011</v>
      </c>
      <c r="S73" s="60" t="s">
        <v>330</v>
      </c>
      <c r="T73" s="53">
        <v>10299</v>
      </c>
      <c r="U73" s="58">
        <f t="shared" si="19"/>
        <v>432.55799999999999</v>
      </c>
      <c r="V73" s="57">
        <f t="shared" si="24"/>
        <v>157883.66999999998</v>
      </c>
      <c r="W73" s="58">
        <f t="shared" si="20"/>
        <v>514.95000000000005</v>
      </c>
      <c r="X73" s="56">
        <f t="shared" si="25"/>
        <v>187956.75000000003</v>
      </c>
      <c r="Y73" s="63">
        <f>+IF(S73="SI",U73*Parametros!$C$3*365,M73*Parametros!$C$3*365)</f>
        <v>8086906.1930867983</v>
      </c>
      <c r="Z73" s="63">
        <f>+IF(S73="SI",W73*Parametros!$C$4*365,O73*Parametros!$C$4*365)</f>
        <v>5708436.0642504003</v>
      </c>
      <c r="AA73" s="64">
        <f t="shared" si="21"/>
        <v>13795342.257337198</v>
      </c>
      <c r="AB73" s="24"/>
    </row>
    <row r="74" spans="1:28" x14ac:dyDescent="0.2">
      <c r="A74" s="22">
        <v>41</v>
      </c>
      <c r="B74" s="22" t="s">
        <v>325</v>
      </c>
      <c r="C74" s="23" t="s">
        <v>326</v>
      </c>
      <c r="D74" s="107" t="str">
        <f>'[1]Total cargas PSMV'!W74</f>
        <v>NO</v>
      </c>
      <c r="E74" s="107">
        <f>'[1]Total cargas PSMV'!X74</f>
        <v>255.80321423999999</v>
      </c>
      <c r="F74" s="107">
        <f>'[1]Total cargas PSMV'!Y74</f>
        <v>216.93951792000001</v>
      </c>
      <c r="G74" s="22"/>
      <c r="H74" s="60" t="s">
        <v>329</v>
      </c>
      <c r="I74" s="52">
        <v>41103</v>
      </c>
      <c r="J74" s="53">
        <v>0</v>
      </c>
      <c r="K74" s="53">
        <v>2</v>
      </c>
      <c r="L74" s="102">
        <f t="shared" si="16"/>
        <v>2</v>
      </c>
      <c r="M74" s="54">
        <f>+Autodecl!AHB31</f>
        <v>184.38883200000001</v>
      </c>
      <c r="N74" s="55">
        <f t="shared" si="22"/>
        <v>67301.923680000007</v>
      </c>
      <c r="O74" s="54">
        <f>+Autodecl!AHB32</f>
        <v>128.74420799999996</v>
      </c>
      <c r="P74" s="109">
        <f t="shared" si="17"/>
        <v>71.414382239999981</v>
      </c>
      <c r="Q74" s="109">
        <f t="shared" si="18"/>
        <v>88.195309920000057</v>
      </c>
      <c r="R74" s="55">
        <f t="shared" si="23"/>
        <v>46991.635919999986</v>
      </c>
      <c r="S74" s="60" t="s">
        <v>330</v>
      </c>
      <c r="T74" s="53">
        <v>3638</v>
      </c>
      <c r="U74" s="58">
        <f t="shared" si="19"/>
        <v>152.79599999999999</v>
      </c>
      <c r="V74" s="57">
        <f t="shared" si="24"/>
        <v>55770.539999999994</v>
      </c>
      <c r="W74" s="58">
        <f t="shared" si="20"/>
        <v>181.9</v>
      </c>
      <c r="X74" s="56">
        <f t="shared" si="25"/>
        <v>66393.5</v>
      </c>
      <c r="Y74" s="63">
        <f>+IF(S74="SI",U74*Parametros!$C$3*365,M74*Parametros!$C$3*365)</f>
        <v>9717724.7601551991</v>
      </c>
      <c r="Z74" s="63">
        <f>+IF(S74="SI",W74*Parametros!$C$4*365,O74*Parametros!$C$4*365)</f>
        <v>2901733.5180599988</v>
      </c>
      <c r="AA74" s="64">
        <f t="shared" si="21"/>
        <v>12619458.278215198</v>
      </c>
      <c r="AB74" s="24"/>
    </row>
    <row r="75" spans="1:28" x14ac:dyDescent="0.2">
      <c r="A75" s="22">
        <v>48</v>
      </c>
      <c r="B75" s="22" t="s">
        <v>327</v>
      </c>
      <c r="C75" s="23" t="s">
        <v>328</v>
      </c>
      <c r="D75" s="107" t="str">
        <f>'[1]Total cargas PSMV'!W75</f>
        <v>SI</v>
      </c>
      <c r="E75" s="107">
        <f>'[1]Total cargas PSMV'!X75</f>
        <v>237.55199999999999</v>
      </c>
      <c r="F75" s="107">
        <f>'[1]Total cargas PSMV'!Y75</f>
        <v>282.8</v>
      </c>
      <c r="G75" s="22"/>
      <c r="H75" s="60" t="s">
        <v>329</v>
      </c>
      <c r="I75" s="52">
        <v>40391</v>
      </c>
      <c r="J75" s="53">
        <v>0</v>
      </c>
      <c r="K75" s="53">
        <v>2</v>
      </c>
      <c r="L75" s="102">
        <f t="shared" si="16"/>
        <v>2</v>
      </c>
      <c r="M75" s="54">
        <f>+Autodecl!AHW31</f>
        <v>73.405439999999984</v>
      </c>
      <c r="N75" s="55">
        <f t="shared" si="22"/>
        <v>26792.985599999993</v>
      </c>
      <c r="O75" s="54">
        <f>+Autodecl!AHW32</f>
        <v>73.405439999999984</v>
      </c>
      <c r="P75" s="109">
        <f t="shared" si="17"/>
        <v>164.14656000000002</v>
      </c>
      <c r="Q75" s="109">
        <f t="shared" si="18"/>
        <v>209.39456000000001</v>
      </c>
      <c r="R75" s="55">
        <f t="shared" si="23"/>
        <v>26792.985599999993</v>
      </c>
      <c r="S75" s="60" t="s">
        <v>330</v>
      </c>
      <c r="T75" s="53">
        <v>5656</v>
      </c>
      <c r="U75" s="58">
        <f t="shared" si="19"/>
        <v>237.55199999999999</v>
      </c>
      <c r="V75" s="57">
        <f t="shared" si="24"/>
        <v>86706.48</v>
      </c>
      <c r="W75" s="58">
        <f t="shared" si="20"/>
        <v>282.8</v>
      </c>
      <c r="X75" s="56">
        <f t="shared" si="25"/>
        <v>103222</v>
      </c>
      <c r="Y75" s="63">
        <f>+IF(S75="SI",U75*Parametros!$C$3*365,M75*Parametros!$C$3*365)</f>
        <v>3868639.1907839989</v>
      </c>
      <c r="Z75" s="63">
        <f>+IF(S75="SI",W75*Parametros!$C$4*365,O75*Parametros!$C$4*365)</f>
        <v>1654466.8607999997</v>
      </c>
      <c r="AA75" s="64">
        <f t="shared" si="21"/>
        <v>5523106.0515839988</v>
      </c>
      <c r="AB75" s="24"/>
    </row>
    <row r="76" spans="1:28" x14ac:dyDescent="0.2">
      <c r="H76" s="33"/>
      <c r="I76" s="34"/>
      <c r="J76" s="35"/>
      <c r="K76" s="35"/>
      <c r="L76" s="35"/>
      <c r="M76" s="36"/>
      <c r="N76" s="36"/>
      <c r="O76" s="36"/>
      <c r="P76" s="110"/>
      <c r="Q76" s="110"/>
      <c r="R76" s="36"/>
      <c r="S76" s="33"/>
      <c r="T76" s="35"/>
      <c r="U76" s="36"/>
      <c r="V76" s="36"/>
      <c r="W76" s="36"/>
      <c r="X76" s="36"/>
      <c r="Y76" s="36"/>
      <c r="Z76" s="36"/>
      <c r="AA76" s="36"/>
    </row>
    <row r="77" spans="1:28" x14ac:dyDescent="0.2">
      <c r="H77" s="33"/>
      <c r="I77" s="34"/>
      <c r="J77" s="35"/>
      <c r="K77" s="35"/>
      <c r="L77" s="35"/>
      <c r="M77" s="36"/>
      <c r="N77" s="36"/>
      <c r="O77" s="36"/>
      <c r="P77" s="110"/>
      <c r="Q77" s="110"/>
      <c r="R77" s="36"/>
      <c r="S77" s="33"/>
      <c r="T77" s="35"/>
      <c r="U77" s="36"/>
      <c r="V77" s="36"/>
      <c r="W77" s="36"/>
      <c r="X77" s="36"/>
      <c r="Y77" s="36"/>
      <c r="Z77" s="36"/>
      <c r="AA77" s="36"/>
    </row>
    <row r="78" spans="1:28" x14ac:dyDescent="0.2">
      <c r="C78" s="28"/>
      <c r="D78" s="104"/>
      <c r="E78" s="104"/>
      <c r="H78" s="33"/>
      <c r="I78" s="34"/>
      <c r="J78" s="35"/>
      <c r="K78" s="35"/>
      <c r="L78" s="35"/>
      <c r="M78" s="36"/>
      <c r="N78" s="36"/>
      <c r="O78" s="36"/>
      <c r="P78" s="110"/>
      <c r="Q78" s="110"/>
      <c r="R78" s="36"/>
      <c r="S78" s="33"/>
      <c r="T78" s="35"/>
      <c r="U78" s="36"/>
      <c r="V78" s="36"/>
      <c r="W78" s="36"/>
      <c r="X78" s="36"/>
      <c r="Y78" s="36"/>
      <c r="Z78" s="36"/>
      <c r="AA78" s="36"/>
    </row>
    <row r="79" spans="1:28" x14ac:dyDescent="0.2">
      <c r="H79" s="33"/>
      <c r="I79" s="34"/>
      <c r="J79" s="35"/>
      <c r="K79" s="35"/>
      <c r="L79" s="35"/>
      <c r="M79" s="36"/>
      <c r="N79" s="36"/>
      <c r="O79" s="36"/>
      <c r="P79" s="110"/>
      <c r="Q79" s="110"/>
      <c r="R79" s="36"/>
      <c r="S79" s="33"/>
      <c r="T79" s="35"/>
      <c r="U79" s="36"/>
      <c r="V79" s="36"/>
      <c r="W79" s="36"/>
      <c r="X79" s="36"/>
      <c r="Y79" s="36"/>
      <c r="Z79" s="36"/>
      <c r="AA79" s="36"/>
    </row>
    <row r="80" spans="1:28" x14ac:dyDescent="0.2">
      <c r="H80" s="33"/>
      <c r="I80" s="34"/>
      <c r="J80" s="35"/>
      <c r="K80" s="35"/>
      <c r="L80" s="35"/>
      <c r="M80" s="36"/>
      <c r="N80" s="36"/>
      <c r="O80" s="36"/>
      <c r="P80" s="110"/>
      <c r="Q80" s="110"/>
      <c r="R80" s="36"/>
      <c r="S80" s="33"/>
      <c r="T80" s="35"/>
      <c r="U80" s="36"/>
      <c r="V80" s="36"/>
      <c r="W80" s="36"/>
      <c r="X80" s="36"/>
      <c r="Y80" s="36"/>
      <c r="Z80" s="36"/>
      <c r="AA80" s="36"/>
    </row>
    <row r="81" spans="1:28" s="29" customFormat="1" x14ac:dyDescent="0.2">
      <c r="A81" s="21"/>
      <c r="B81" s="21"/>
      <c r="C81" s="31"/>
      <c r="D81" s="31"/>
      <c r="E81" s="31"/>
      <c r="F81" s="21"/>
      <c r="G81" s="21"/>
      <c r="H81" s="33"/>
      <c r="I81" s="34"/>
      <c r="J81" s="35"/>
      <c r="K81" s="35"/>
      <c r="L81" s="35"/>
      <c r="M81" s="36"/>
      <c r="N81" s="36"/>
      <c r="O81" s="36"/>
      <c r="P81" s="110"/>
      <c r="Q81" s="110"/>
      <c r="R81" s="36"/>
      <c r="S81" s="33"/>
      <c r="T81" s="35"/>
      <c r="U81" s="36"/>
      <c r="V81" s="36"/>
      <c r="W81" s="36"/>
      <c r="X81" s="36"/>
      <c r="Y81" s="36"/>
      <c r="Z81" s="36"/>
      <c r="AA81" s="36"/>
      <c r="AB81" s="21"/>
    </row>
    <row r="82" spans="1:28" s="29" customFormat="1" x14ac:dyDescent="0.2">
      <c r="A82" s="21"/>
      <c r="B82" s="21"/>
      <c r="C82" s="31"/>
      <c r="D82" s="31"/>
      <c r="E82" s="31"/>
      <c r="F82" s="21"/>
      <c r="G82" s="21"/>
      <c r="H82" s="33"/>
      <c r="I82" s="34"/>
      <c r="J82" s="35"/>
      <c r="K82" s="35"/>
      <c r="L82" s="35"/>
      <c r="M82" s="36"/>
      <c r="N82" s="36"/>
      <c r="O82" s="36"/>
      <c r="P82" s="110"/>
      <c r="Q82" s="110"/>
      <c r="R82" s="36"/>
      <c r="S82" s="33"/>
      <c r="T82" s="35"/>
      <c r="U82" s="36"/>
      <c r="V82" s="36"/>
      <c r="W82" s="36"/>
      <c r="X82" s="36"/>
      <c r="Y82" s="36"/>
      <c r="Z82" s="36"/>
      <c r="AA82" s="36"/>
      <c r="AB82" s="21"/>
    </row>
    <row r="83" spans="1:28" s="29" customFormat="1" x14ac:dyDescent="0.2">
      <c r="A83" s="21"/>
      <c r="B83" s="21"/>
      <c r="C83" s="31"/>
      <c r="D83" s="31"/>
      <c r="E83" s="31"/>
      <c r="F83" s="21"/>
      <c r="G83" s="21"/>
      <c r="H83" s="33"/>
      <c r="I83" s="34"/>
      <c r="J83" s="35"/>
      <c r="K83" s="35"/>
      <c r="L83" s="35"/>
      <c r="M83" s="36"/>
      <c r="N83" s="36"/>
      <c r="O83" s="36"/>
      <c r="P83" s="110"/>
      <c r="Q83" s="110"/>
      <c r="R83" s="36"/>
      <c r="S83" s="33"/>
      <c r="T83" s="35"/>
      <c r="U83" s="36"/>
      <c r="V83" s="36"/>
      <c r="W83" s="36"/>
      <c r="X83" s="36"/>
      <c r="Y83" s="36"/>
      <c r="Z83" s="36"/>
      <c r="AA83" s="36"/>
      <c r="AB83" s="21"/>
    </row>
    <row r="84" spans="1:28" s="29" customFormat="1" x14ac:dyDescent="0.2">
      <c r="A84" s="21"/>
      <c r="B84" s="21"/>
      <c r="C84" s="31"/>
      <c r="D84" s="31"/>
      <c r="E84" s="31"/>
      <c r="F84" s="21"/>
      <c r="G84" s="21"/>
      <c r="H84" s="33"/>
      <c r="I84" s="34"/>
      <c r="J84" s="35"/>
      <c r="K84" s="35"/>
      <c r="L84" s="35"/>
      <c r="M84" s="36"/>
      <c r="N84" s="36"/>
      <c r="O84" s="36"/>
      <c r="P84" s="110"/>
      <c r="Q84" s="110"/>
      <c r="R84" s="36"/>
      <c r="S84" s="33"/>
      <c r="T84" s="35"/>
      <c r="U84" s="36"/>
      <c r="V84" s="36"/>
      <c r="W84" s="36"/>
      <c r="X84" s="36"/>
      <c r="Y84" s="36"/>
      <c r="Z84" s="36"/>
      <c r="AA84" s="36"/>
      <c r="AB84" s="21"/>
    </row>
    <row r="85" spans="1:28" s="29" customFormat="1" x14ac:dyDescent="0.2">
      <c r="A85" s="21"/>
      <c r="B85" s="21"/>
      <c r="C85" s="31"/>
      <c r="D85" s="31"/>
      <c r="E85" s="31"/>
      <c r="F85" s="21"/>
      <c r="G85" s="21"/>
      <c r="H85" s="33"/>
      <c r="I85" s="34"/>
      <c r="J85" s="35"/>
      <c r="K85" s="35"/>
      <c r="L85" s="35"/>
      <c r="M85" s="36"/>
      <c r="N85" s="36"/>
      <c r="O85" s="36"/>
      <c r="P85" s="110"/>
      <c r="Q85" s="110"/>
      <c r="R85" s="36"/>
      <c r="S85" s="33"/>
      <c r="T85" s="35"/>
      <c r="U85" s="36"/>
      <c r="V85" s="36"/>
      <c r="W85" s="36"/>
      <c r="X85" s="36"/>
      <c r="Y85" s="36"/>
      <c r="Z85" s="36"/>
      <c r="AA85" s="36"/>
      <c r="AB85" s="21"/>
    </row>
    <row r="86" spans="1:28" s="29" customFormat="1" x14ac:dyDescent="0.2">
      <c r="A86" s="21"/>
      <c r="B86" s="21"/>
      <c r="C86" s="31"/>
      <c r="D86" s="31"/>
      <c r="E86" s="31"/>
      <c r="F86" s="21"/>
      <c r="G86" s="21"/>
      <c r="H86" s="33"/>
      <c r="I86" s="34"/>
      <c r="J86" s="35"/>
      <c r="K86" s="35"/>
      <c r="L86" s="35"/>
      <c r="M86" s="36"/>
      <c r="N86" s="36"/>
      <c r="O86" s="36"/>
      <c r="P86" s="110"/>
      <c r="Q86" s="110"/>
      <c r="R86" s="36"/>
      <c r="S86" s="33"/>
      <c r="T86" s="35"/>
      <c r="U86" s="36"/>
      <c r="V86" s="36"/>
      <c r="W86" s="36"/>
      <c r="X86" s="36"/>
      <c r="Y86" s="36"/>
      <c r="Z86" s="36"/>
      <c r="AA86" s="36"/>
      <c r="AB86" s="21"/>
    </row>
    <row r="87" spans="1:28" s="29" customFormat="1" x14ac:dyDescent="0.2">
      <c r="A87" s="21"/>
      <c r="B87" s="21"/>
      <c r="C87" s="31"/>
      <c r="D87" s="31"/>
      <c r="E87" s="31"/>
      <c r="F87" s="21"/>
      <c r="G87" s="21"/>
      <c r="H87" s="33"/>
      <c r="I87" s="34"/>
      <c r="J87" s="35"/>
      <c r="K87" s="35"/>
      <c r="L87" s="35"/>
      <c r="M87" s="36"/>
      <c r="N87" s="36"/>
      <c r="O87" s="36"/>
      <c r="P87" s="110"/>
      <c r="Q87" s="110"/>
      <c r="R87" s="36"/>
      <c r="S87" s="33"/>
      <c r="T87" s="35"/>
      <c r="U87" s="36"/>
      <c r="V87" s="36"/>
      <c r="W87" s="36"/>
      <c r="X87" s="36"/>
      <c r="Y87" s="36"/>
      <c r="Z87" s="36"/>
      <c r="AA87" s="36"/>
      <c r="AB87" s="21"/>
    </row>
    <row r="88" spans="1:28" x14ac:dyDescent="0.2">
      <c r="H88" s="33"/>
      <c r="I88" s="34"/>
      <c r="J88" s="35"/>
      <c r="K88" s="35"/>
      <c r="L88" s="35"/>
      <c r="M88" s="36"/>
      <c r="N88" s="36"/>
      <c r="O88" s="36"/>
      <c r="P88" s="110"/>
      <c r="Q88" s="110"/>
      <c r="R88" s="36"/>
      <c r="S88" s="33"/>
      <c r="T88" s="35"/>
      <c r="U88" s="36"/>
      <c r="V88" s="36"/>
      <c r="W88" s="36"/>
      <c r="X88" s="36"/>
      <c r="Y88" s="36"/>
      <c r="Z88" s="36"/>
      <c r="AA88" s="36"/>
    </row>
    <row r="89" spans="1:28" x14ac:dyDescent="0.2">
      <c r="H89" s="33"/>
      <c r="I89" s="34"/>
      <c r="J89" s="35"/>
      <c r="K89" s="35"/>
      <c r="L89" s="35"/>
      <c r="M89" s="36"/>
      <c r="N89" s="36"/>
      <c r="O89" s="36"/>
      <c r="P89" s="110"/>
      <c r="Q89" s="110"/>
      <c r="R89" s="36"/>
      <c r="S89" s="33"/>
      <c r="T89" s="35"/>
      <c r="U89" s="36"/>
      <c r="V89" s="36"/>
      <c r="W89" s="36"/>
      <c r="X89" s="36"/>
      <c r="Y89" s="36"/>
      <c r="Z89" s="36"/>
      <c r="AA89" s="36"/>
    </row>
    <row r="90" spans="1:28" x14ac:dyDescent="0.2">
      <c r="H90" s="33"/>
      <c r="I90" s="34"/>
      <c r="J90" s="35"/>
      <c r="K90" s="35"/>
      <c r="L90" s="35"/>
      <c r="M90" s="36"/>
      <c r="N90" s="36"/>
      <c r="O90" s="36"/>
      <c r="P90" s="110"/>
      <c r="Q90" s="110"/>
      <c r="R90" s="36"/>
      <c r="S90" s="33"/>
      <c r="T90" s="35"/>
      <c r="U90" s="36"/>
      <c r="V90" s="36"/>
      <c r="W90" s="36"/>
      <c r="X90" s="36"/>
      <c r="Y90" s="36"/>
      <c r="Z90" s="36"/>
      <c r="AA90" s="36"/>
    </row>
    <row r="91" spans="1:28" x14ac:dyDescent="0.2">
      <c r="H91" s="33"/>
      <c r="I91" s="34"/>
      <c r="J91" s="35"/>
      <c r="K91" s="35"/>
      <c r="L91" s="35"/>
      <c r="M91" s="36"/>
      <c r="N91" s="36"/>
      <c r="O91" s="36"/>
      <c r="P91" s="110"/>
      <c r="Q91" s="110"/>
      <c r="R91" s="36"/>
      <c r="S91" s="33"/>
      <c r="T91" s="35"/>
      <c r="U91" s="36"/>
      <c r="V91" s="36"/>
      <c r="W91" s="36"/>
      <c r="X91" s="36"/>
      <c r="Y91" s="36"/>
      <c r="Z91" s="36"/>
      <c r="AA91" s="36"/>
    </row>
    <row r="92" spans="1:28" x14ac:dyDescent="0.2">
      <c r="H92" s="33"/>
      <c r="I92" s="34"/>
      <c r="J92" s="35"/>
      <c r="K92" s="35"/>
      <c r="L92" s="35"/>
      <c r="M92" s="36"/>
      <c r="N92" s="36"/>
      <c r="O92" s="36"/>
      <c r="P92" s="110"/>
      <c r="Q92" s="110"/>
      <c r="R92" s="36"/>
      <c r="S92" s="33"/>
      <c r="T92" s="35"/>
      <c r="U92" s="36"/>
      <c r="V92" s="36"/>
      <c r="W92" s="36"/>
      <c r="X92" s="36"/>
      <c r="Y92" s="36"/>
      <c r="Z92" s="36"/>
      <c r="AA92" s="36"/>
    </row>
    <row r="93" spans="1:28" x14ac:dyDescent="0.2">
      <c r="H93" s="33"/>
      <c r="I93" s="34"/>
      <c r="J93" s="35"/>
      <c r="K93" s="35"/>
      <c r="L93" s="35"/>
      <c r="M93" s="36"/>
      <c r="N93" s="36"/>
      <c r="O93" s="36"/>
      <c r="P93" s="110"/>
      <c r="Q93" s="110"/>
      <c r="R93" s="36"/>
      <c r="S93" s="33"/>
      <c r="T93" s="35"/>
      <c r="U93" s="36"/>
      <c r="V93" s="36"/>
      <c r="W93" s="36"/>
      <c r="X93" s="36"/>
      <c r="Y93" s="36"/>
      <c r="Z93" s="36"/>
      <c r="AA93" s="36"/>
    </row>
    <row r="94" spans="1:28" x14ac:dyDescent="0.2">
      <c r="H94" s="33"/>
      <c r="I94" s="34"/>
      <c r="J94" s="35"/>
      <c r="K94" s="35"/>
      <c r="L94" s="35"/>
      <c r="M94" s="36"/>
      <c r="N94" s="36"/>
      <c r="O94" s="36"/>
      <c r="P94" s="110"/>
      <c r="Q94" s="110"/>
      <c r="R94" s="36"/>
      <c r="S94" s="33"/>
      <c r="T94" s="35"/>
      <c r="U94" s="36"/>
      <c r="V94" s="36"/>
      <c r="W94" s="36"/>
      <c r="X94" s="36"/>
      <c r="Y94" s="36"/>
      <c r="Z94" s="36"/>
      <c r="AA94" s="36"/>
    </row>
    <row r="95" spans="1:28" x14ac:dyDescent="0.2">
      <c r="H95" s="33"/>
      <c r="I95" s="34"/>
      <c r="J95" s="35"/>
      <c r="K95" s="35"/>
      <c r="L95" s="35"/>
      <c r="M95" s="36"/>
      <c r="N95" s="36"/>
      <c r="O95" s="36"/>
      <c r="P95" s="110"/>
      <c r="Q95" s="110"/>
      <c r="R95" s="36"/>
      <c r="S95" s="33"/>
      <c r="T95" s="35"/>
      <c r="U95" s="36"/>
      <c r="V95" s="36"/>
      <c r="W95" s="36"/>
      <c r="X95" s="36"/>
      <c r="Y95" s="36"/>
      <c r="Z95" s="36"/>
      <c r="AA95" s="36"/>
    </row>
    <row r="96" spans="1:28" x14ac:dyDescent="0.2">
      <c r="H96" s="33"/>
      <c r="I96" s="34"/>
      <c r="J96" s="35"/>
      <c r="K96" s="35"/>
      <c r="L96" s="35"/>
      <c r="M96" s="36"/>
      <c r="N96" s="36"/>
      <c r="O96" s="36"/>
      <c r="P96" s="110"/>
      <c r="Q96" s="110"/>
      <c r="R96" s="36"/>
      <c r="S96" s="33"/>
      <c r="T96" s="35"/>
      <c r="U96" s="36"/>
      <c r="V96" s="36"/>
      <c r="W96" s="36"/>
      <c r="X96" s="36"/>
      <c r="Y96" s="36"/>
      <c r="Z96" s="36"/>
      <c r="AA96" s="36"/>
    </row>
    <row r="97" spans="8:27" x14ac:dyDescent="0.2">
      <c r="H97" s="33"/>
      <c r="I97" s="34"/>
      <c r="J97" s="35"/>
      <c r="K97" s="35"/>
      <c r="L97" s="35"/>
      <c r="M97" s="36"/>
      <c r="N97" s="36"/>
      <c r="O97" s="36"/>
      <c r="P97" s="110"/>
      <c r="Q97" s="110"/>
      <c r="R97" s="36"/>
      <c r="S97" s="33"/>
      <c r="T97" s="35"/>
      <c r="U97" s="36"/>
      <c r="V97" s="36"/>
      <c r="W97" s="36"/>
      <c r="X97" s="36"/>
      <c r="Y97" s="36"/>
      <c r="Z97" s="36"/>
      <c r="AA97" s="36"/>
    </row>
    <row r="98" spans="8:27" x14ac:dyDescent="0.2">
      <c r="H98" s="33"/>
      <c r="I98" s="34"/>
      <c r="J98" s="35"/>
      <c r="K98" s="35"/>
      <c r="L98" s="35"/>
      <c r="M98" s="36"/>
      <c r="N98" s="36"/>
      <c r="O98" s="36"/>
      <c r="P98" s="110"/>
      <c r="Q98" s="110"/>
      <c r="R98" s="36"/>
      <c r="S98" s="33"/>
      <c r="T98" s="35"/>
      <c r="U98" s="36"/>
      <c r="V98" s="36"/>
      <c r="W98" s="36"/>
      <c r="X98" s="36"/>
      <c r="Y98" s="36"/>
      <c r="Z98" s="36"/>
      <c r="AA98" s="36"/>
    </row>
    <row r="99" spans="8:27" x14ac:dyDescent="0.2">
      <c r="H99" s="33"/>
      <c r="I99" s="34"/>
      <c r="J99" s="35"/>
      <c r="K99" s="35"/>
      <c r="L99" s="35"/>
      <c r="M99" s="36"/>
      <c r="N99" s="36"/>
      <c r="O99" s="36"/>
      <c r="P99" s="110"/>
      <c r="Q99" s="110"/>
      <c r="R99" s="36"/>
      <c r="S99" s="33"/>
      <c r="T99" s="35"/>
      <c r="U99" s="36"/>
      <c r="V99" s="36"/>
      <c r="W99" s="36"/>
      <c r="X99" s="36"/>
      <c r="Y99" s="36"/>
      <c r="Z99" s="36"/>
      <c r="AA99" s="36"/>
    </row>
    <row r="100" spans="8:27" x14ac:dyDescent="0.2">
      <c r="H100" s="33"/>
      <c r="I100" s="34"/>
      <c r="J100" s="35"/>
      <c r="K100" s="35"/>
      <c r="L100" s="35"/>
      <c r="M100" s="36"/>
      <c r="N100" s="36"/>
      <c r="O100" s="36"/>
      <c r="P100" s="110"/>
      <c r="Q100" s="110"/>
      <c r="R100" s="36"/>
      <c r="S100" s="33"/>
      <c r="T100" s="35"/>
      <c r="U100" s="36"/>
      <c r="V100" s="36"/>
      <c r="W100" s="36"/>
      <c r="X100" s="36"/>
      <c r="Y100" s="36"/>
      <c r="Z100" s="36"/>
      <c r="AA100" s="36"/>
    </row>
    <row r="101" spans="8:27" x14ac:dyDescent="0.2">
      <c r="H101" s="33"/>
      <c r="I101" s="37"/>
      <c r="J101" s="35"/>
      <c r="K101" s="35"/>
      <c r="L101" s="35"/>
      <c r="M101" s="36"/>
      <c r="N101" s="36"/>
      <c r="O101" s="36"/>
      <c r="P101" s="110"/>
      <c r="Q101" s="110"/>
      <c r="R101" s="36"/>
      <c r="S101" s="33"/>
      <c r="T101" s="35"/>
      <c r="U101" s="36"/>
      <c r="V101" s="36"/>
      <c r="W101" s="36"/>
      <c r="X101" s="36"/>
      <c r="Y101" s="36"/>
      <c r="Z101" s="36"/>
      <c r="AA101" s="36"/>
    </row>
    <row r="102" spans="8:27" x14ac:dyDescent="0.2">
      <c r="H102" s="33"/>
      <c r="I102" s="37"/>
      <c r="J102" s="35"/>
      <c r="K102" s="35"/>
      <c r="L102" s="35"/>
      <c r="M102" s="36"/>
      <c r="N102" s="36"/>
      <c r="O102" s="36"/>
      <c r="P102" s="110"/>
      <c r="Q102" s="110"/>
      <c r="R102" s="36"/>
      <c r="S102" s="33"/>
      <c r="T102" s="35"/>
      <c r="U102" s="36"/>
      <c r="V102" s="36"/>
      <c r="W102" s="36"/>
      <c r="X102" s="36"/>
      <c r="Y102" s="36"/>
      <c r="Z102" s="36"/>
      <c r="AA102" s="36"/>
    </row>
    <row r="103" spans="8:27" x14ac:dyDescent="0.2">
      <c r="H103" s="33"/>
      <c r="I103" s="37"/>
      <c r="J103" s="35"/>
      <c r="K103" s="35"/>
      <c r="L103" s="35"/>
      <c r="M103" s="36"/>
      <c r="N103" s="36"/>
      <c r="O103" s="36"/>
      <c r="P103" s="110"/>
      <c r="Q103" s="110"/>
      <c r="R103" s="36"/>
      <c r="S103" s="33"/>
      <c r="T103" s="35"/>
      <c r="U103" s="36"/>
      <c r="V103" s="36"/>
      <c r="W103" s="36"/>
      <c r="X103" s="36"/>
      <c r="Y103" s="36"/>
      <c r="Z103" s="36"/>
      <c r="AA103" s="36"/>
    </row>
    <row r="104" spans="8:27" x14ac:dyDescent="0.2">
      <c r="H104" s="33"/>
      <c r="I104" s="37"/>
      <c r="J104" s="35"/>
      <c r="K104" s="35"/>
      <c r="L104" s="35"/>
      <c r="M104" s="36"/>
      <c r="N104" s="36"/>
      <c r="O104" s="36"/>
      <c r="P104" s="110"/>
      <c r="Q104" s="110"/>
      <c r="R104" s="36"/>
      <c r="S104" s="33"/>
      <c r="T104" s="35"/>
      <c r="U104" s="36"/>
      <c r="V104" s="36"/>
      <c r="W104" s="36"/>
      <c r="X104" s="36"/>
      <c r="Y104" s="36"/>
      <c r="Z104" s="36"/>
      <c r="AA104" s="36"/>
    </row>
    <row r="105" spans="8:27" x14ac:dyDescent="0.2">
      <c r="H105" s="33"/>
      <c r="I105" s="37"/>
      <c r="J105" s="35"/>
      <c r="K105" s="35"/>
      <c r="L105" s="35"/>
      <c r="M105" s="36"/>
      <c r="N105" s="36"/>
      <c r="O105" s="36"/>
      <c r="P105" s="110"/>
      <c r="Q105" s="110"/>
      <c r="R105" s="36"/>
      <c r="S105" s="33"/>
      <c r="T105" s="35"/>
      <c r="U105" s="36"/>
      <c r="V105" s="36"/>
      <c r="W105" s="36"/>
      <c r="X105" s="36"/>
      <c r="Y105" s="36"/>
      <c r="Z105" s="36"/>
      <c r="AA105" s="36"/>
    </row>
    <row r="106" spans="8:27" x14ac:dyDescent="0.2">
      <c r="H106" s="33"/>
      <c r="I106" s="37"/>
      <c r="J106" s="35"/>
      <c r="K106" s="35"/>
      <c r="L106" s="35"/>
      <c r="M106" s="36"/>
      <c r="N106" s="36"/>
      <c r="O106" s="36"/>
      <c r="P106" s="110"/>
      <c r="Q106" s="110"/>
      <c r="R106" s="36"/>
      <c r="S106" s="33"/>
      <c r="T106" s="35"/>
      <c r="U106" s="36"/>
      <c r="V106" s="36"/>
      <c r="W106" s="36"/>
      <c r="X106" s="36"/>
      <c r="Y106" s="36"/>
      <c r="Z106" s="36"/>
      <c r="AA106" s="36"/>
    </row>
    <row r="107" spans="8:27" x14ac:dyDescent="0.2">
      <c r="H107" s="33"/>
      <c r="I107" s="37"/>
      <c r="J107" s="35"/>
      <c r="K107" s="35"/>
      <c r="L107" s="35"/>
      <c r="M107" s="36"/>
      <c r="N107" s="36"/>
      <c r="O107" s="36"/>
      <c r="P107" s="110"/>
      <c r="Q107" s="110"/>
      <c r="R107" s="36"/>
      <c r="S107" s="33"/>
      <c r="T107" s="35"/>
      <c r="U107" s="36"/>
      <c r="V107" s="36"/>
      <c r="W107" s="36"/>
      <c r="X107" s="36"/>
      <c r="Y107" s="36"/>
      <c r="Z107" s="36"/>
      <c r="AA107" s="36"/>
    </row>
    <row r="108" spans="8:27" x14ac:dyDescent="0.2">
      <c r="H108" s="33"/>
      <c r="I108" s="37"/>
      <c r="J108" s="35"/>
      <c r="K108" s="35"/>
      <c r="L108" s="35"/>
      <c r="M108" s="36"/>
      <c r="N108" s="36"/>
      <c r="O108" s="36"/>
      <c r="P108" s="110"/>
      <c r="Q108" s="110"/>
      <c r="R108" s="36"/>
      <c r="S108" s="33"/>
      <c r="T108" s="35"/>
      <c r="U108" s="36"/>
      <c r="V108" s="36"/>
      <c r="W108" s="36"/>
      <c r="X108" s="36"/>
      <c r="Y108" s="36"/>
      <c r="Z108" s="36"/>
      <c r="AA108" s="36"/>
    </row>
    <row r="109" spans="8:27" x14ac:dyDescent="0.2">
      <c r="H109" s="33"/>
      <c r="I109" s="37"/>
      <c r="J109" s="35"/>
      <c r="K109" s="35"/>
      <c r="L109" s="35"/>
      <c r="M109" s="36"/>
      <c r="N109" s="36"/>
      <c r="O109" s="36"/>
      <c r="P109" s="110"/>
      <c r="Q109" s="110"/>
      <c r="R109" s="36"/>
      <c r="S109" s="33"/>
      <c r="T109" s="35"/>
      <c r="U109" s="36"/>
      <c r="V109" s="36"/>
      <c r="W109" s="36"/>
      <c r="X109" s="36"/>
      <c r="Y109" s="36"/>
      <c r="Z109" s="36"/>
      <c r="AA109" s="36"/>
    </row>
    <row r="110" spans="8:27" x14ac:dyDescent="0.2">
      <c r="H110" s="33"/>
      <c r="I110" s="37"/>
      <c r="J110" s="35"/>
      <c r="K110" s="35"/>
      <c r="L110" s="35"/>
      <c r="M110" s="36"/>
      <c r="N110" s="36"/>
      <c r="O110" s="36"/>
      <c r="P110" s="110"/>
      <c r="Q110" s="110"/>
      <c r="R110" s="36"/>
      <c r="S110" s="33"/>
      <c r="T110" s="35"/>
      <c r="U110" s="36"/>
      <c r="V110" s="36"/>
      <c r="W110" s="36"/>
      <c r="X110" s="36"/>
      <c r="Y110" s="36"/>
      <c r="Z110" s="36"/>
      <c r="AA110" s="36"/>
    </row>
    <row r="111" spans="8:27" x14ac:dyDescent="0.2">
      <c r="H111" s="33"/>
      <c r="I111" s="37"/>
      <c r="J111" s="35"/>
      <c r="K111" s="35"/>
      <c r="L111" s="35"/>
      <c r="M111" s="36"/>
      <c r="N111" s="36"/>
      <c r="O111" s="36"/>
      <c r="P111" s="110"/>
      <c r="Q111" s="110"/>
      <c r="R111" s="36"/>
      <c r="S111" s="33"/>
      <c r="T111" s="35"/>
      <c r="U111" s="36"/>
      <c r="V111" s="36"/>
      <c r="W111" s="36"/>
      <c r="X111" s="36"/>
      <c r="Y111" s="36"/>
      <c r="Z111" s="36"/>
      <c r="AA111" s="36"/>
    </row>
    <row r="112" spans="8:27" x14ac:dyDescent="0.2">
      <c r="H112" s="33"/>
      <c r="I112" s="37"/>
      <c r="J112" s="35"/>
      <c r="K112" s="35"/>
      <c r="L112" s="35"/>
      <c r="M112" s="36"/>
      <c r="N112" s="36"/>
      <c r="O112" s="36"/>
      <c r="P112" s="110"/>
      <c r="Q112" s="110"/>
      <c r="R112" s="36"/>
      <c r="S112" s="33"/>
      <c r="T112" s="35"/>
      <c r="U112" s="36"/>
      <c r="V112" s="36"/>
      <c r="W112" s="36"/>
      <c r="X112" s="36"/>
      <c r="Y112" s="36"/>
      <c r="Z112" s="36"/>
      <c r="AA112" s="36"/>
    </row>
    <row r="113" spans="8:27" x14ac:dyDescent="0.2">
      <c r="H113" s="33"/>
      <c r="I113" s="37"/>
      <c r="J113" s="35"/>
      <c r="K113" s="35"/>
      <c r="L113" s="35"/>
      <c r="M113" s="36"/>
      <c r="N113" s="36"/>
      <c r="O113" s="36"/>
      <c r="P113" s="110"/>
      <c r="Q113" s="110"/>
      <c r="R113" s="36"/>
      <c r="S113" s="33"/>
      <c r="T113" s="35"/>
      <c r="U113" s="36"/>
      <c r="V113" s="36"/>
      <c r="W113" s="36"/>
      <c r="X113" s="36"/>
      <c r="Y113" s="36"/>
      <c r="Z113" s="36"/>
      <c r="AA113" s="36"/>
    </row>
    <row r="114" spans="8:27" x14ac:dyDescent="0.2">
      <c r="H114" s="33"/>
      <c r="I114" s="37"/>
      <c r="J114" s="35"/>
      <c r="K114" s="35"/>
      <c r="L114" s="35"/>
      <c r="M114" s="36"/>
      <c r="N114" s="36"/>
      <c r="O114" s="36"/>
      <c r="P114" s="110"/>
      <c r="Q114" s="110"/>
      <c r="R114" s="36"/>
      <c r="S114" s="33"/>
      <c r="T114" s="35"/>
      <c r="U114" s="36"/>
      <c r="V114" s="36"/>
      <c r="W114" s="36"/>
      <c r="X114" s="36"/>
      <c r="Y114" s="36"/>
      <c r="Z114" s="36"/>
      <c r="AA114" s="36"/>
    </row>
    <row r="115" spans="8:27" x14ac:dyDescent="0.2">
      <c r="H115" s="33"/>
      <c r="I115" s="37"/>
      <c r="J115" s="35"/>
      <c r="K115" s="35"/>
      <c r="L115" s="35"/>
      <c r="M115" s="36"/>
      <c r="N115" s="36"/>
      <c r="O115" s="36"/>
      <c r="P115" s="110"/>
      <c r="Q115" s="110"/>
      <c r="R115" s="36"/>
      <c r="S115" s="33"/>
      <c r="T115" s="35"/>
      <c r="U115" s="36"/>
      <c r="V115" s="36"/>
      <c r="W115" s="36"/>
      <c r="X115" s="36"/>
      <c r="Y115" s="36"/>
      <c r="Z115" s="36"/>
      <c r="AA115" s="36"/>
    </row>
    <row r="116" spans="8:27" x14ac:dyDescent="0.2">
      <c r="H116" s="33"/>
      <c r="I116" s="37"/>
      <c r="J116" s="35"/>
      <c r="K116" s="35"/>
      <c r="L116" s="35"/>
      <c r="M116" s="36"/>
      <c r="N116" s="36"/>
      <c r="O116" s="36"/>
      <c r="P116" s="110"/>
      <c r="Q116" s="110"/>
      <c r="R116" s="36"/>
      <c r="S116" s="33"/>
      <c r="T116" s="35"/>
      <c r="U116" s="36"/>
      <c r="V116" s="36"/>
      <c r="W116" s="36"/>
      <c r="X116" s="36"/>
      <c r="Y116" s="36"/>
      <c r="Z116" s="36"/>
      <c r="AA116" s="36"/>
    </row>
    <row r="117" spans="8:27" x14ac:dyDescent="0.2">
      <c r="H117" s="33"/>
      <c r="I117" s="37"/>
      <c r="J117" s="35"/>
      <c r="K117" s="35"/>
      <c r="L117" s="35"/>
      <c r="M117" s="36"/>
      <c r="N117" s="36"/>
      <c r="O117" s="36"/>
      <c r="P117" s="110"/>
      <c r="Q117" s="110"/>
      <c r="R117" s="36"/>
      <c r="S117" s="33"/>
      <c r="T117" s="35"/>
      <c r="U117" s="36"/>
      <c r="V117" s="36"/>
      <c r="W117" s="36"/>
      <c r="X117" s="36"/>
      <c r="Y117" s="36"/>
      <c r="Z117" s="36"/>
      <c r="AA117" s="36"/>
    </row>
    <row r="118" spans="8:27" x14ac:dyDescent="0.2">
      <c r="H118" s="33"/>
      <c r="I118" s="37"/>
      <c r="J118" s="35"/>
      <c r="K118" s="35"/>
      <c r="L118" s="35"/>
      <c r="M118" s="36"/>
      <c r="N118" s="36"/>
      <c r="O118" s="36"/>
      <c r="P118" s="110"/>
      <c r="Q118" s="110"/>
      <c r="R118" s="36"/>
      <c r="S118" s="33"/>
      <c r="T118" s="35"/>
      <c r="U118" s="36"/>
      <c r="V118" s="36"/>
      <c r="W118" s="36"/>
      <c r="X118" s="36"/>
      <c r="Y118" s="36"/>
      <c r="Z118" s="36"/>
      <c r="AA118" s="36"/>
    </row>
    <row r="119" spans="8:27" x14ac:dyDescent="0.2">
      <c r="H119" s="33"/>
      <c r="I119" s="37"/>
      <c r="J119" s="35"/>
      <c r="K119" s="35"/>
      <c r="L119" s="35"/>
      <c r="M119" s="36"/>
      <c r="N119" s="36"/>
      <c r="O119" s="36"/>
      <c r="P119" s="110"/>
      <c r="Q119" s="110"/>
      <c r="R119" s="36"/>
      <c r="S119" s="33"/>
      <c r="T119" s="35"/>
      <c r="U119" s="36"/>
      <c r="V119" s="36"/>
      <c r="W119" s="36"/>
      <c r="X119" s="36"/>
      <c r="Y119" s="36"/>
      <c r="Z119" s="36"/>
      <c r="AA119" s="36"/>
    </row>
    <row r="120" spans="8:27" x14ac:dyDescent="0.2">
      <c r="H120" s="33"/>
      <c r="I120" s="37"/>
      <c r="J120" s="35"/>
      <c r="K120" s="35"/>
      <c r="L120" s="35"/>
      <c r="M120" s="36"/>
      <c r="N120" s="36"/>
      <c r="O120" s="36"/>
      <c r="P120" s="110"/>
      <c r="Q120" s="110"/>
      <c r="R120" s="36"/>
      <c r="S120" s="33"/>
      <c r="T120" s="35"/>
      <c r="U120" s="36"/>
      <c r="V120" s="36"/>
      <c r="W120" s="36"/>
      <c r="X120" s="36"/>
      <c r="Y120" s="36"/>
      <c r="Z120" s="36"/>
      <c r="AA120" s="36"/>
    </row>
    <row r="121" spans="8:27" x14ac:dyDescent="0.2">
      <c r="H121" s="33"/>
      <c r="I121" s="37"/>
      <c r="J121" s="35"/>
      <c r="K121" s="35"/>
      <c r="L121" s="35"/>
      <c r="M121" s="36"/>
      <c r="N121" s="36"/>
      <c r="O121" s="36"/>
      <c r="P121" s="110"/>
      <c r="Q121" s="110"/>
      <c r="R121" s="36"/>
      <c r="S121" s="33"/>
      <c r="T121" s="35"/>
      <c r="U121" s="36"/>
      <c r="V121" s="36"/>
      <c r="W121" s="36"/>
      <c r="X121" s="36"/>
      <c r="Y121" s="36"/>
      <c r="Z121" s="36"/>
      <c r="AA121" s="36"/>
    </row>
    <row r="122" spans="8:27" x14ac:dyDescent="0.2">
      <c r="H122" s="33"/>
      <c r="I122" s="37"/>
      <c r="J122" s="35"/>
      <c r="K122" s="35"/>
      <c r="L122" s="35"/>
      <c r="M122" s="36"/>
      <c r="N122" s="36"/>
      <c r="O122" s="36"/>
      <c r="P122" s="110"/>
      <c r="Q122" s="110"/>
      <c r="R122" s="36"/>
      <c r="S122" s="33"/>
      <c r="T122" s="35"/>
      <c r="U122" s="36"/>
      <c r="V122" s="36"/>
      <c r="W122" s="36"/>
      <c r="X122" s="36"/>
      <c r="Y122" s="36"/>
      <c r="Z122" s="36"/>
      <c r="AA122" s="36"/>
    </row>
    <row r="123" spans="8:27" x14ac:dyDescent="0.2">
      <c r="H123" s="33"/>
      <c r="I123" s="37"/>
      <c r="J123" s="35"/>
      <c r="K123" s="35"/>
      <c r="L123" s="35"/>
      <c r="M123" s="36"/>
      <c r="N123" s="36"/>
      <c r="O123" s="36"/>
      <c r="P123" s="110"/>
      <c r="Q123" s="110"/>
      <c r="R123" s="36"/>
      <c r="S123" s="33"/>
      <c r="T123" s="35"/>
      <c r="U123" s="36"/>
      <c r="V123" s="36"/>
      <c r="W123" s="36"/>
      <c r="X123" s="36"/>
      <c r="Y123" s="36"/>
      <c r="Z123" s="36"/>
      <c r="AA123" s="36"/>
    </row>
    <row r="124" spans="8:27" x14ac:dyDescent="0.2">
      <c r="H124" s="33"/>
      <c r="I124" s="37"/>
      <c r="J124" s="35"/>
      <c r="K124" s="35"/>
      <c r="L124" s="35"/>
      <c r="M124" s="36"/>
      <c r="N124" s="36"/>
      <c r="O124" s="36"/>
      <c r="P124" s="110"/>
      <c r="Q124" s="110"/>
      <c r="R124" s="36"/>
      <c r="S124" s="33"/>
      <c r="T124" s="35"/>
      <c r="U124" s="36"/>
      <c r="V124" s="36"/>
      <c r="W124" s="36"/>
      <c r="X124" s="36"/>
      <c r="Y124" s="36"/>
      <c r="Z124" s="36"/>
      <c r="AA124" s="36"/>
    </row>
    <row r="125" spans="8:27" x14ac:dyDescent="0.2">
      <c r="H125" s="33"/>
      <c r="I125" s="37"/>
      <c r="J125" s="35"/>
      <c r="K125" s="35"/>
      <c r="L125" s="35"/>
      <c r="M125" s="36"/>
      <c r="N125" s="36"/>
      <c r="O125" s="36"/>
      <c r="P125" s="110"/>
      <c r="Q125" s="110"/>
      <c r="R125" s="36"/>
      <c r="S125" s="33"/>
      <c r="T125" s="35"/>
      <c r="U125" s="36"/>
      <c r="V125" s="36"/>
      <c r="W125" s="36"/>
      <c r="X125" s="36"/>
      <c r="Y125" s="36"/>
      <c r="Z125" s="36"/>
      <c r="AA125" s="36"/>
    </row>
    <row r="126" spans="8:27" x14ac:dyDescent="0.2">
      <c r="H126" s="33"/>
      <c r="I126" s="37"/>
      <c r="J126" s="35"/>
      <c r="K126" s="35"/>
      <c r="L126" s="35"/>
      <c r="M126" s="36"/>
      <c r="N126" s="36"/>
      <c r="O126" s="36"/>
      <c r="P126" s="110"/>
      <c r="Q126" s="110"/>
      <c r="R126" s="36"/>
      <c r="S126" s="33"/>
      <c r="T126" s="35"/>
      <c r="U126" s="36"/>
      <c r="V126" s="36"/>
      <c r="W126" s="36"/>
      <c r="X126" s="36"/>
      <c r="Y126" s="36"/>
      <c r="Z126" s="36"/>
      <c r="AA126" s="36"/>
    </row>
    <row r="127" spans="8:27" x14ac:dyDescent="0.2">
      <c r="H127" s="33"/>
      <c r="I127" s="37"/>
      <c r="J127" s="35"/>
      <c r="K127" s="35"/>
      <c r="L127" s="35"/>
      <c r="M127" s="36"/>
      <c r="N127" s="36"/>
      <c r="O127" s="36"/>
      <c r="P127" s="110"/>
      <c r="Q127" s="110"/>
      <c r="R127" s="36"/>
      <c r="S127" s="33"/>
      <c r="T127" s="35"/>
      <c r="U127" s="36"/>
      <c r="V127" s="36"/>
      <c r="W127" s="36"/>
      <c r="X127" s="36"/>
      <c r="Y127" s="36"/>
      <c r="Z127" s="36"/>
      <c r="AA127" s="36"/>
    </row>
    <row r="128" spans="8:27" x14ac:dyDescent="0.2">
      <c r="H128" s="33"/>
      <c r="I128" s="37"/>
      <c r="J128" s="35"/>
      <c r="K128" s="35"/>
      <c r="L128" s="35"/>
      <c r="M128" s="36"/>
      <c r="N128" s="36"/>
      <c r="O128" s="36"/>
      <c r="P128" s="110"/>
      <c r="Q128" s="110"/>
      <c r="R128" s="36"/>
      <c r="S128" s="33"/>
      <c r="T128" s="35"/>
      <c r="U128" s="36"/>
      <c r="V128" s="36"/>
      <c r="W128" s="36"/>
      <c r="X128" s="36"/>
      <c r="Y128" s="36"/>
      <c r="Z128" s="36"/>
      <c r="AA128" s="36"/>
    </row>
    <row r="129" spans="8:27" x14ac:dyDescent="0.2">
      <c r="H129" s="33"/>
      <c r="I129" s="37"/>
      <c r="J129" s="35"/>
      <c r="K129" s="35"/>
      <c r="L129" s="35"/>
      <c r="M129" s="36"/>
      <c r="N129" s="36"/>
      <c r="O129" s="36"/>
      <c r="P129" s="110"/>
      <c r="Q129" s="110"/>
      <c r="R129" s="36"/>
      <c r="S129" s="33"/>
      <c r="T129" s="35"/>
      <c r="U129" s="36"/>
      <c r="V129" s="36"/>
      <c r="W129" s="36"/>
      <c r="X129" s="36"/>
      <c r="Y129" s="36"/>
      <c r="Z129" s="36"/>
      <c r="AA129" s="36"/>
    </row>
    <row r="130" spans="8:27" x14ac:dyDescent="0.2">
      <c r="H130" s="33"/>
      <c r="I130" s="37"/>
      <c r="J130" s="35"/>
      <c r="K130" s="35"/>
      <c r="L130" s="35"/>
      <c r="M130" s="36"/>
      <c r="N130" s="36"/>
      <c r="O130" s="36"/>
      <c r="P130" s="110"/>
      <c r="Q130" s="110"/>
      <c r="R130" s="36"/>
      <c r="S130" s="33"/>
      <c r="T130" s="35"/>
      <c r="U130" s="36"/>
      <c r="V130" s="36"/>
      <c r="W130" s="36"/>
      <c r="X130" s="36"/>
      <c r="Y130" s="36"/>
      <c r="Z130" s="36"/>
      <c r="AA130" s="36"/>
    </row>
    <row r="131" spans="8:27" x14ac:dyDescent="0.2">
      <c r="H131" s="33"/>
      <c r="I131" s="37"/>
      <c r="J131" s="35"/>
      <c r="K131" s="35"/>
      <c r="L131" s="35"/>
      <c r="M131" s="36"/>
      <c r="N131" s="36"/>
      <c r="O131" s="36"/>
      <c r="P131" s="110"/>
      <c r="Q131" s="110"/>
      <c r="R131" s="36"/>
      <c r="S131" s="33"/>
      <c r="T131" s="35"/>
      <c r="U131" s="36"/>
      <c r="V131" s="36"/>
      <c r="W131" s="36"/>
      <c r="X131" s="36"/>
      <c r="Y131" s="36"/>
      <c r="Z131" s="36"/>
      <c r="AA131" s="36"/>
    </row>
    <row r="132" spans="8:27" x14ac:dyDescent="0.2">
      <c r="H132" s="33"/>
      <c r="I132" s="37"/>
      <c r="J132" s="35"/>
      <c r="K132" s="35"/>
      <c r="L132" s="35"/>
      <c r="M132" s="36"/>
      <c r="N132" s="36"/>
      <c r="O132" s="36"/>
      <c r="P132" s="110"/>
      <c r="Q132" s="110"/>
      <c r="R132" s="36"/>
      <c r="S132" s="33"/>
      <c r="T132" s="35"/>
      <c r="U132" s="36"/>
      <c r="V132" s="36"/>
      <c r="W132" s="36"/>
      <c r="X132" s="36"/>
      <c r="Y132" s="36"/>
      <c r="Z132" s="36"/>
      <c r="AA132" s="36"/>
    </row>
    <row r="133" spans="8:27" x14ac:dyDescent="0.2">
      <c r="H133" s="33"/>
      <c r="I133" s="37"/>
      <c r="J133" s="35"/>
      <c r="K133" s="35"/>
      <c r="L133" s="35"/>
      <c r="M133" s="36"/>
      <c r="N133" s="36"/>
      <c r="O133" s="36"/>
      <c r="P133" s="110"/>
      <c r="Q133" s="110"/>
      <c r="R133" s="36"/>
      <c r="S133" s="33"/>
      <c r="T133" s="35"/>
      <c r="U133" s="36"/>
      <c r="V133" s="36"/>
      <c r="W133" s="36"/>
      <c r="X133" s="36"/>
      <c r="Y133" s="36"/>
      <c r="Z133" s="36"/>
      <c r="AA133" s="36"/>
    </row>
    <row r="134" spans="8:27" x14ac:dyDescent="0.2">
      <c r="H134" s="33"/>
      <c r="I134" s="37"/>
      <c r="J134" s="35"/>
      <c r="K134" s="35"/>
      <c r="L134" s="35"/>
      <c r="M134" s="36"/>
      <c r="N134" s="36"/>
      <c r="O134" s="36"/>
      <c r="P134" s="110"/>
      <c r="Q134" s="110"/>
      <c r="R134" s="36"/>
      <c r="S134" s="33"/>
      <c r="T134" s="35"/>
      <c r="U134" s="36"/>
      <c r="V134" s="36"/>
      <c r="W134" s="36"/>
      <c r="X134" s="36"/>
      <c r="Y134" s="36"/>
      <c r="Z134" s="36"/>
      <c r="AA134" s="36"/>
    </row>
    <row r="135" spans="8:27" x14ac:dyDescent="0.2">
      <c r="H135" s="33"/>
      <c r="I135" s="37"/>
      <c r="J135" s="35"/>
      <c r="K135" s="35"/>
      <c r="L135" s="35"/>
      <c r="M135" s="36"/>
      <c r="N135" s="36"/>
      <c r="O135" s="36"/>
      <c r="P135" s="110"/>
      <c r="Q135" s="110"/>
      <c r="R135" s="36"/>
      <c r="S135" s="33"/>
      <c r="T135" s="35"/>
      <c r="U135" s="36"/>
      <c r="V135" s="36"/>
      <c r="W135" s="36"/>
      <c r="X135" s="36"/>
      <c r="Y135" s="36"/>
      <c r="Z135" s="36"/>
      <c r="AA135" s="36"/>
    </row>
    <row r="136" spans="8:27" x14ac:dyDescent="0.2">
      <c r="H136" s="33"/>
      <c r="I136" s="37"/>
      <c r="J136" s="35"/>
      <c r="K136" s="35"/>
      <c r="L136" s="35"/>
      <c r="M136" s="36"/>
      <c r="N136" s="36"/>
      <c r="O136" s="36"/>
      <c r="P136" s="110"/>
      <c r="Q136" s="110"/>
      <c r="R136" s="36"/>
      <c r="S136" s="33"/>
      <c r="T136" s="35"/>
      <c r="U136" s="36"/>
      <c r="V136" s="36"/>
      <c r="W136" s="36"/>
      <c r="X136" s="36"/>
      <c r="Y136" s="36"/>
      <c r="Z136" s="36"/>
      <c r="AA136" s="36"/>
    </row>
    <row r="137" spans="8:27" x14ac:dyDescent="0.2">
      <c r="H137" s="33"/>
      <c r="I137" s="37"/>
      <c r="J137" s="35"/>
      <c r="K137" s="35"/>
      <c r="L137" s="35"/>
      <c r="M137" s="36"/>
      <c r="N137" s="36"/>
      <c r="O137" s="36"/>
      <c r="P137" s="110"/>
      <c r="Q137" s="110"/>
      <c r="R137" s="36"/>
      <c r="S137" s="33"/>
      <c r="T137" s="35"/>
      <c r="U137" s="36"/>
      <c r="V137" s="36"/>
      <c r="W137" s="36"/>
      <c r="X137" s="36"/>
      <c r="Y137" s="36"/>
      <c r="Z137" s="36"/>
      <c r="AA137" s="36"/>
    </row>
    <row r="138" spans="8:27" x14ac:dyDescent="0.2">
      <c r="H138" s="33"/>
      <c r="I138" s="37"/>
      <c r="J138" s="35"/>
      <c r="K138" s="35"/>
      <c r="L138" s="35"/>
      <c r="M138" s="36"/>
      <c r="N138" s="36"/>
      <c r="O138" s="36"/>
      <c r="P138" s="110"/>
      <c r="Q138" s="110"/>
      <c r="R138" s="36"/>
      <c r="S138" s="33"/>
      <c r="T138" s="35"/>
      <c r="U138" s="36"/>
      <c r="V138" s="36"/>
      <c r="W138" s="36"/>
      <c r="X138" s="36"/>
      <c r="Y138" s="36"/>
      <c r="Z138" s="36"/>
      <c r="AA138" s="36"/>
    </row>
    <row r="139" spans="8:27" x14ac:dyDescent="0.2">
      <c r="H139" s="33"/>
      <c r="I139" s="37"/>
      <c r="J139" s="35"/>
      <c r="K139" s="35"/>
      <c r="L139" s="35"/>
      <c r="M139" s="36"/>
      <c r="N139" s="36"/>
      <c r="O139" s="36"/>
      <c r="P139" s="110"/>
      <c r="Q139" s="110"/>
      <c r="R139" s="36"/>
      <c r="S139" s="33"/>
      <c r="T139" s="35"/>
      <c r="U139" s="36"/>
      <c r="V139" s="36"/>
      <c r="W139" s="36"/>
      <c r="X139" s="36"/>
      <c r="Y139" s="36"/>
      <c r="Z139" s="36"/>
      <c r="AA139" s="36"/>
    </row>
    <row r="140" spans="8:27" x14ac:dyDescent="0.2">
      <c r="H140" s="33"/>
      <c r="I140" s="37"/>
      <c r="J140" s="35"/>
      <c r="K140" s="35"/>
      <c r="L140" s="35"/>
      <c r="M140" s="36"/>
      <c r="N140" s="36"/>
      <c r="O140" s="36"/>
      <c r="P140" s="110"/>
      <c r="Q140" s="110"/>
      <c r="R140" s="36"/>
      <c r="S140" s="33"/>
      <c r="T140" s="35"/>
      <c r="U140" s="36"/>
      <c r="V140" s="36"/>
      <c r="W140" s="36"/>
      <c r="X140" s="36"/>
      <c r="Y140" s="36"/>
      <c r="Z140" s="36"/>
      <c r="AA140" s="36"/>
    </row>
    <row r="141" spans="8:27" x14ac:dyDescent="0.2">
      <c r="H141" s="33"/>
      <c r="I141" s="37"/>
      <c r="J141" s="35"/>
      <c r="K141" s="35"/>
      <c r="L141" s="35"/>
      <c r="M141" s="36"/>
      <c r="N141" s="36"/>
      <c r="O141" s="36"/>
      <c r="P141" s="110"/>
      <c r="Q141" s="110"/>
      <c r="R141" s="36"/>
      <c r="S141" s="33"/>
      <c r="T141" s="35"/>
      <c r="U141" s="36"/>
      <c r="V141" s="36"/>
      <c r="W141" s="36"/>
      <c r="X141" s="36"/>
      <c r="Y141" s="36"/>
      <c r="Z141" s="36"/>
      <c r="AA141" s="36"/>
    </row>
    <row r="142" spans="8:27" x14ac:dyDescent="0.2">
      <c r="H142" s="33"/>
      <c r="I142" s="37"/>
      <c r="J142" s="35"/>
      <c r="K142" s="35"/>
      <c r="L142" s="35"/>
      <c r="M142" s="36"/>
      <c r="N142" s="36"/>
      <c r="O142" s="36"/>
      <c r="P142" s="110"/>
      <c r="Q142" s="110"/>
      <c r="R142" s="36"/>
      <c r="S142" s="33"/>
      <c r="T142" s="35"/>
      <c r="U142" s="36"/>
      <c r="V142" s="36"/>
      <c r="W142" s="36"/>
      <c r="X142" s="36"/>
      <c r="Y142" s="36"/>
      <c r="Z142" s="36"/>
      <c r="AA142" s="36"/>
    </row>
    <row r="143" spans="8:27" x14ac:dyDescent="0.2">
      <c r="H143" s="33"/>
      <c r="I143" s="37"/>
      <c r="J143" s="35"/>
      <c r="K143" s="35"/>
      <c r="L143" s="35"/>
      <c r="M143" s="36"/>
      <c r="N143" s="36"/>
      <c r="O143" s="36"/>
      <c r="P143" s="110"/>
      <c r="Q143" s="110"/>
      <c r="R143" s="36"/>
      <c r="S143" s="33"/>
      <c r="T143" s="35"/>
      <c r="U143" s="36"/>
      <c r="V143" s="36"/>
      <c r="W143" s="36"/>
      <c r="X143" s="36"/>
      <c r="Y143" s="36"/>
      <c r="Z143" s="36"/>
      <c r="AA143" s="36"/>
    </row>
    <row r="144" spans="8:27" x14ac:dyDescent="0.2">
      <c r="H144" s="33"/>
      <c r="I144" s="37"/>
      <c r="J144" s="35"/>
      <c r="K144" s="35"/>
      <c r="L144" s="35"/>
      <c r="M144" s="36"/>
      <c r="N144" s="36"/>
      <c r="O144" s="36"/>
      <c r="P144" s="110"/>
      <c r="Q144" s="110"/>
      <c r="R144" s="36"/>
      <c r="S144" s="33"/>
      <c r="T144" s="35"/>
      <c r="U144" s="36"/>
      <c r="V144" s="36"/>
      <c r="W144" s="36"/>
      <c r="X144" s="36"/>
      <c r="Y144" s="36"/>
      <c r="Z144" s="36"/>
      <c r="AA144" s="36"/>
    </row>
    <row r="145" spans="8:27" x14ac:dyDescent="0.2">
      <c r="H145" s="33"/>
      <c r="I145" s="37"/>
      <c r="J145" s="35"/>
      <c r="K145" s="35"/>
      <c r="L145" s="35"/>
      <c r="M145" s="36"/>
      <c r="N145" s="36"/>
      <c r="O145" s="36"/>
      <c r="P145" s="110"/>
      <c r="Q145" s="110"/>
      <c r="R145" s="36"/>
      <c r="S145" s="33"/>
      <c r="T145" s="35"/>
      <c r="U145" s="36"/>
      <c r="V145" s="36"/>
      <c r="W145" s="36"/>
      <c r="X145" s="36"/>
      <c r="Y145" s="36"/>
      <c r="Z145" s="36"/>
      <c r="AA145" s="36"/>
    </row>
    <row r="146" spans="8:27" x14ac:dyDescent="0.2">
      <c r="H146" s="33"/>
      <c r="I146" s="37"/>
      <c r="J146" s="35"/>
      <c r="K146" s="35"/>
      <c r="L146" s="35"/>
      <c r="M146" s="36"/>
      <c r="N146" s="36"/>
      <c r="O146" s="36"/>
      <c r="P146" s="110"/>
      <c r="Q146" s="110"/>
      <c r="R146" s="36"/>
      <c r="S146" s="33"/>
      <c r="T146" s="35"/>
      <c r="U146" s="36"/>
      <c r="V146" s="36"/>
      <c r="W146" s="36"/>
      <c r="X146" s="36"/>
      <c r="Y146" s="36"/>
      <c r="Z146" s="36"/>
      <c r="AA146" s="36"/>
    </row>
    <row r="147" spans="8:27" x14ac:dyDescent="0.2">
      <c r="H147" s="33"/>
      <c r="I147" s="37"/>
      <c r="J147" s="35"/>
      <c r="K147" s="35"/>
      <c r="L147" s="35"/>
      <c r="M147" s="36"/>
      <c r="N147" s="36"/>
      <c r="O147" s="36"/>
      <c r="P147" s="110"/>
      <c r="Q147" s="110"/>
      <c r="R147" s="36"/>
      <c r="S147" s="33"/>
      <c r="T147" s="35"/>
      <c r="U147" s="36"/>
      <c r="V147" s="36"/>
      <c r="W147" s="36"/>
      <c r="X147" s="36"/>
      <c r="Y147" s="36"/>
      <c r="Z147" s="36"/>
      <c r="AA147" s="36"/>
    </row>
    <row r="148" spans="8:27" x14ac:dyDescent="0.2">
      <c r="H148" s="33"/>
      <c r="I148" s="37"/>
      <c r="J148" s="35"/>
      <c r="K148" s="35"/>
      <c r="L148" s="35"/>
      <c r="M148" s="36"/>
      <c r="N148" s="36"/>
      <c r="O148" s="36"/>
      <c r="P148" s="110"/>
      <c r="Q148" s="110"/>
      <c r="R148" s="36"/>
      <c r="S148" s="33"/>
      <c r="T148" s="35"/>
      <c r="U148" s="36"/>
      <c r="V148" s="36"/>
      <c r="W148" s="36"/>
      <c r="X148" s="36"/>
      <c r="Y148" s="36"/>
      <c r="Z148" s="36"/>
      <c r="AA148" s="36"/>
    </row>
    <row r="149" spans="8:27" x14ac:dyDescent="0.2">
      <c r="H149" s="33"/>
      <c r="I149" s="37"/>
      <c r="J149" s="35"/>
      <c r="K149" s="35"/>
      <c r="L149" s="35"/>
      <c r="M149" s="36"/>
      <c r="N149" s="36"/>
      <c r="O149" s="36"/>
      <c r="P149" s="110"/>
      <c r="Q149" s="110"/>
      <c r="R149" s="36"/>
      <c r="S149" s="33"/>
      <c r="T149" s="35"/>
      <c r="U149" s="36"/>
      <c r="V149" s="36"/>
      <c r="W149" s="36"/>
      <c r="X149" s="36"/>
      <c r="Y149" s="36"/>
      <c r="Z149" s="36"/>
      <c r="AA149" s="36"/>
    </row>
    <row r="150" spans="8:27" x14ac:dyDescent="0.2">
      <c r="H150" s="33"/>
      <c r="I150" s="37"/>
      <c r="J150" s="35"/>
      <c r="K150" s="35"/>
      <c r="L150" s="35"/>
      <c r="M150" s="36"/>
      <c r="N150" s="36"/>
      <c r="O150" s="36"/>
      <c r="P150" s="110"/>
      <c r="Q150" s="110"/>
      <c r="R150" s="36"/>
      <c r="S150" s="33"/>
      <c r="T150" s="35"/>
      <c r="U150" s="36"/>
      <c r="V150" s="36"/>
      <c r="W150" s="36"/>
      <c r="X150" s="36"/>
      <c r="Y150" s="36"/>
      <c r="Z150" s="36"/>
      <c r="AA150" s="36"/>
    </row>
    <row r="151" spans="8:27" x14ac:dyDescent="0.2">
      <c r="H151" s="33"/>
      <c r="I151" s="37"/>
      <c r="J151" s="35"/>
      <c r="K151" s="35"/>
      <c r="L151" s="35"/>
      <c r="M151" s="36"/>
      <c r="N151" s="36"/>
      <c r="O151" s="36"/>
      <c r="P151" s="110"/>
      <c r="Q151" s="110"/>
      <c r="R151" s="36"/>
      <c r="S151" s="33"/>
      <c r="T151" s="35"/>
      <c r="U151" s="36"/>
      <c r="V151" s="36"/>
      <c r="W151" s="36"/>
      <c r="X151" s="36"/>
      <c r="Y151" s="36"/>
      <c r="Z151" s="36"/>
      <c r="AA151" s="36"/>
    </row>
    <row r="152" spans="8:27" x14ac:dyDescent="0.2">
      <c r="H152" s="33"/>
      <c r="I152" s="37"/>
      <c r="J152" s="35"/>
      <c r="K152" s="35"/>
      <c r="L152" s="35"/>
      <c r="M152" s="36"/>
      <c r="N152" s="36"/>
      <c r="O152" s="36"/>
      <c r="P152" s="110"/>
      <c r="Q152" s="110"/>
      <c r="R152" s="36"/>
      <c r="S152" s="33"/>
      <c r="T152" s="35"/>
      <c r="U152" s="36"/>
      <c r="V152" s="36"/>
      <c r="W152" s="36"/>
      <c r="X152" s="36"/>
      <c r="Y152" s="36"/>
      <c r="Z152" s="36"/>
      <c r="AA152" s="36"/>
    </row>
    <row r="153" spans="8:27" x14ac:dyDescent="0.2">
      <c r="H153" s="33"/>
      <c r="I153" s="37"/>
      <c r="J153" s="35"/>
      <c r="K153" s="35"/>
      <c r="L153" s="35"/>
      <c r="M153" s="36"/>
      <c r="N153" s="36"/>
      <c r="O153" s="36"/>
      <c r="P153" s="110"/>
      <c r="Q153" s="110"/>
      <c r="R153" s="36"/>
      <c r="S153" s="33"/>
      <c r="T153" s="35"/>
      <c r="U153" s="36"/>
      <c r="V153" s="36"/>
      <c r="W153" s="36"/>
      <c r="X153" s="36"/>
      <c r="Y153" s="36"/>
      <c r="Z153" s="36"/>
      <c r="AA153" s="36"/>
    </row>
    <row r="154" spans="8:27" x14ac:dyDescent="0.2">
      <c r="H154" s="33"/>
      <c r="I154" s="37"/>
      <c r="J154" s="35"/>
      <c r="K154" s="35"/>
      <c r="L154" s="35"/>
      <c r="M154" s="36"/>
      <c r="N154" s="36"/>
      <c r="O154" s="36"/>
      <c r="P154" s="110"/>
      <c r="Q154" s="110"/>
      <c r="R154" s="36"/>
      <c r="S154" s="33"/>
      <c r="T154" s="35"/>
      <c r="U154" s="36"/>
      <c r="V154" s="36"/>
      <c r="W154" s="36"/>
      <c r="X154" s="36"/>
      <c r="Y154" s="36"/>
      <c r="Z154" s="36"/>
      <c r="AA154" s="36"/>
    </row>
    <row r="155" spans="8:27" x14ac:dyDescent="0.2">
      <c r="H155" s="33"/>
      <c r="I155" s="37"/>
      <c r="J155" s="35"/>
      <c r="K155" s="35"/>
      <c r="L155" s="35"/>
      <c r="M155" s="36"/>
      <c r="N155" s="36"/>
      <c r="O155" s="36"/>
      <c r="P155" s="110"/>
      <c r="Q155" s="110"/>
      <c r="R155" s="36"/>
      <c r="S155" s="33"/>
      <c r="T155" s="35"/>
      <c r="U155" s="36"/>
      <c r="V155" s="36"/>
      <c r="W155" s="36"/>
      <c r="X155" s="36"/>
      <c r="Y155" s="36"/>
      <c r="Z155" s="36"/>
      <c r="AA155" s="36"/>
    </row>
    <row r="156" spans="8:27" x14ac:dyDescent="0.2">
      <c r="H156" s="33"/>
      <c r="I156" s="37"/>
      <c r="J156" s="35"/>
      <c r="K156" s="35"/>
      <c r="L156" s="35"/>
      <c r="M156" s="36"/>
      <c r="N156" s="36"/>
      <c r="O156" s="36"/>
      <c r="P156" s="110"/>
      <c r="Q156" s="110"/>
      <c r="R156" s="36"/>
      <c r="S156" s="33"/>
      <c r="T156" s="35"/>
      <c r="U156" s="36"/>
      <c r="V156" s="36"/>
      <c r="W156" s="36"/>
      <c r="X156" s="36"/>
      <c r="Y156" s="36"/>
      <c r="Z156" s="36"/>
      <c r="AA156" s="36"/>
    </row>
    <row r="157" spans="8:27" x14ac:dyDescent="0.2">
      <c r="H157" s="33"/>
      <c r="I157" s="37"/>
      <c r="J157" s="35"/>
      <c r="K157" s="35"/>
      <c r="L157" s="35"/>
      <c r="M157" s="36"/>
      <c r="N157" s="36"/>
      <c r="O157" s="36"/>
      <c r="P157" s="110"/>
      <c r="Q157" s="110"/>
      <c r="R157" s="36"/>
      <c r="S157" s="33"/>
      <c r="T157" s="35"/>
      <c r="U157" s="36"/>
      <c r="V157" s="36"/>
      <c r="W157" s="36"/>
      <c r="X157" s="36"/>
      <c r="Y157" s="36"/>
      <c r="Z157" s="36"/>
      <c r="AA157" s="36"/>
    </row>
    <row r="158" spans="8:27" x14ac:dyDescent="0.2">
      <c r="H158" s="33"/>
      <c r="I158" s="37"/>
      <c r="J158" s="35"/>
      <c r="K158" s="35"/>
      <c r="L158" s="35"/>
      <c r="M158" s="36"/>
      <c r="N158" s="36"/>
      <c r="O158" s="36"/>
      <c r="P158" s="110"/>
      <c r="Q158" s="110"/>
      <c r="R158" s="36"/>
      <c r="S158" s="33"/>
      <c r="T158" s="35"/>
      <c r="U158" s="36"/>
      <c r="V158" s="36"/>
      <c r="W158" s="36"/>
      <c r="X158" s="36"/>
      <c r="Y158" s="36"/>
      <c r="Z158" s="36"/>
      <c r="AA158" s="36"/>
    </row>
    <row r="159" spans="8:27" x14ac:dyDescent="0.2">
      <c r="H159" s="33"/>
      <c r="I159" s="37"/>
      <c r="J159" s="35"/>
      <c r="K159" s="35"/>
      <c r="L159" s="35"/>
      <c r="M159" s="36"/>
      <c r="N159" s="36"/>
      <c r="O159" s="36"/>
      <c r="P159" s="110"/>
      <c r="Q159" s="110"/>
      <c r="R159" s="36"/>
      <c r="S159" s="33"/>
      <c r="T159" s="35"/>
      <c r="U159" s="36"/>
      <c r="V159" s="36"/>
      <c r="W159" s="36"/>
      <c r="X159" s="36"/>
      <c r="Y159" s="36"/>
      <c r="Z159" s="36"/>
      <c r="AA159" s="36"/>
    </row>
    <row r="160" spans="8:27" x14ac:dyDescent="0.2">
      <c r="H160" s="33"/>
      <c r="I160" s="37"/>
      <c r="J160" s="35"/>
      <c r="K160" s="35"/>
      <c r="L160" s="35"/>
      <c r="M160" s="36"/>
      <c r="N160" s="36"/>
      <c r="O160" s="36"/>
      <c r="P160" s="110"/>
      <c r="Q160" s="110"/>
      <c r="R160" s="36"/>
      <c r="S160" s="33"/>
      <c r="T160" s="35"/>
      <c r="U160" s="36"/>
      <c r="V160" s="36"/>
      <c r="W160" s="36"/>
      <c r="X160" s="36"/>
      <c r="Y160" s="36"/>
      <c r="Z160" s="36"/>
      <c r="AA160" s="36"/>
    </row>
    <row r="161" spans="8:27" x14ac:dyDescent="0.2">
      <c r="H161" s="33"/>
      <c r="I161" s="37"/>
      <c r="J161" s="35"/>
      <c r="K161" s="35"/>
      <c r="L161" s="35"/>
      <c r="M161" s="36"/>
      <c r="N161" s="36"/>
      <c r="O161" s="36"/>
      <c r="P161" s="110"/>
      <c r="Q161" s="110"/>
      <c r="R161" s="36"/>
      <c r="S161" s="33"/>
      <c r="T161" s="35"/>
      <c r="U161" s="36"/>
      <c r="V161" s="36"/>
      <c r="W161" s="36"/>
      <c r="X161" s="36"/>
      <c r="Y161" s="36"/>
      <c r="Z161" s="36"/>
      <c r="AA161" s="36"/>
    </row>
    <row r="162" spans="8:27" x14ac:dyDescent="0.2">
      <c r="H162" s="33"/>
      <c r="I162" s="37"/>
      <c r="J162" s="35"/>
      <c r="K162" s="35"/>
      <c r="L162" s="35"/>
      <c r="M162" s="36"/>
      <c r="N162" s="36"/>
      <c r="O162" s="36"/>
      <c r="P162" s="110"/>
      <c r="Q162" s="110"/>
      <c r="R162" s="36"/>
      <c r="S162" s="33"/>
      <c r="T162" s="35"/>
      <c r="U162" s="36"/>
      <c r="V162" s="36"/>
      <c r="W162" s="36"/>
      <c r="X162" s="36"/>
      <c r="Y162" s="36"/>
      <c r="Z162" s="36"/>
      <c r="AA162" s="36"/>
    </row>
    <row r="163" spans="8:27" x14ac:dyDescent="0.2">
      <c r="H163" s="33"/>
      <c r="I163" s="37"/>
      <c r="J163" s="35"/>
      <c r="K163" s="35"/>
      <c r="L163" s="35"/>
      <c r="M163" s="36"/>
      <c r="N163" s="36"/>
      <c r="O163" s="36"/>
      <c r="P163" s="110"/>
      <c r="Q163" s="110"/>
      <c r="R163" s="36"/>
      <c r="S163" s="33"/>
      <c r="T163" s="35"/>
      <c r="U163" s="36"/>
      <c r="V163" s="36"/>
      <c r="W163" s="36"/>
      <c r="X163" s="36"/>
      <c r="Y163" s="36"/>
      <c r="Z163" s="36"/>
      <c r="AA163" s="36"/>
    </row>
    <row r="164" spans="8:27" x14ac:dyDescent="0.2">
      <c r="H164" s="33"/>
      <c r="I164" s="37"/>
      <c r="J164" s="35"/>
      <c r="K164" s="35"/>
      <c r="L164" s="35"/>
      <c r="M164" s="36"/>
      <c r="N164" s="36"/>
      <c r="O164" s="36"/>
      <c r="P164" s="110"/>
      <c r="Q164" s="110"/>
      <c r="R164" s="36"/>
      <c r="S164" s="33"/>
      <c r="T164" s="35"/>
      <c r="U164" s="36"/>
      <c r="V164" s="36"/>
      <c r="W164" s="36"/>
      <c r="X164" s="36"/>
      <c r="Y164" s="36"/>
      <c r="Z164" s="36"/>
      <c r="AA164" s="36"/>
    </row>
    <row r="165" spans="8:27" x14ac:dyDescent="0.2">
      <c r="H165" s="33"/>
      <c r="I165" s="37"/>
      <c r="J165" s="35"/>
      <c r="K165" s="35"/>
      <c r="L165" s="35"/>
      <c r="M165" s="36"/>
      <c r="N165" s="36"/>
      <c r="O165" s="36"/>
      <c r="P165" s="110"/>
      <c r="Q165" s="110"/>
      <c r="R165" s="36"/>
      <c r="S165" s="33"/>
      <c r="T165" s="35"/>
      <c r="U165" s="36"/>
      <c r="V165" s="36"/>
      <c r="W165" s="36"/>
      <c r="X165" s="36"/>
      <c r="Y165" s="36"/>
      <c r="Z165" s="36"/>
      <c r="AA165" s="36"/>
    </row>
    <row r="166" spans="8:27" x14ac:dyDescent="0.2">
      <c r="H166" s="33"/>
      <c r="I166" s="37"/>
      <c r="J166" s="35"/>
      <c r="K166" s="35"/>
      <c r="L166" s="35"/>
      <c r="M166" s="36"/>
      <c r="N166" s="36"/>
      <c r="O166" s="36"/>
      <c r="P166" s="110"/>
      <c r="Q166" s="110"/>
      <c r="R166" s="36"/>
      <c r="S166" s="33"/>
      <c r="T166" s="35"/>
      <c r="U166" s="36"/>
      <c r="V166" s="36"/>
      <c r="W166" s="36"/>
      <c r="X166" s="36"/>
      <c r="Y166" s="36"/>
      <c r="Z166" s="36"/>
      <c r="AA166" s="36"/>
    </row>
    <row r="167" spans="8:27" x14ac:dyDescent="0.2">
      <c r="H167" s="33"/>
      <c r="I167" s="37"/>
      <c r="J167" s="35"/>
      <c r="K167" s="35"/>
      <c r="L167" s="35"/>
      <c r="M167" s="36"/>
      <c r="N167" s="36"/>
      <c r="O167" s="36"/>
      <c r="P167" s="110"/>
      <c r="Q167" s="110"/>
      <c r="R167" s="36"/>
      <c r="S167" s="33"/>
      <c r="T167" s="35"/>
      <c r="U167" s="36"/>
      <c r="V167" s="36"/>
      <c r="W167" s="36"/>
      <c r="X167" s="36"/>
      <c r="Y167" s="36"/>
      <c r="Z167" s="36"/>
      <c r="AA167" s="36"/>
    </row>
    <row r="168" spans="8:27" x14ac:dyDescent="0.2">
      <c r="H168" s="33"/>
      <c r="I168" s="37"/>
      <c r="J168" s="35"/>
      <c r="K168" s="35"/>
      <c r="L168" s="35"/>
      <c r="M168" s="36"/>
      <c r="N168" s="36"/>
      <c r="O168" s="36"/>
      <c r="P168" s="110"/>
      <c r="Q168" s="110"/>
      <c r="R168" s="36"/>
      <c r="S168" s="33"/>
      <c r="T168" s="35"/>
      <c r="U168" s="36"/>
      <c r="V168" s="36"/>
      <c r="W168" s="36"/>
      <c r="X168" s="36"/>
      <c r="Y168" s="36"/>
      <c r="Z168" s="36"/>
      <c r="AA168" s="36"/>
    </row>
    <row r="169" spans="8:27" x14ac:dyDescent="0.2">
      <c r="H169" s="33"/>
      <c r="I169" s="37"/>
      <c r="J169" s="35"/>
      <c r="K169" s="35"/>
      <c r="L169" s="35"/>
      <c r="M169" s="36"/>
      <c r="N169" s="36"/>
      <c r="O169" s="36"/>
      <c r="P169" s="110"/>
      <c r="Q169" s="110"/>
      <c r="R169" s="36"/>
      <c r="S169" s="33"/>
      <c r="T169" s="35"/>
      <c r="U169" s="36"/>
      <c r="V169" s="36"/>
      <c r="W169" s="36"/>
      <c r="X169" s="36"/>
      <c r="Y169" s="36"/>
      <c r="Z169" s="36"/>
      <c r="AA169" s="36"/>
    </row>
    <row r="170" spans="8:27" x14ac:dyDescent="0.2">
      <c r="H170" s="33"/>
      <c r="I170" s="37"/>
      <c r="J170" s="35"/>
      <c r="K170" s="35"/>
      <c r="L170" s="35"/>
      <c r="M170" s="36"/>
      <c r="N170" s="36"/>
      <c r="O170" s="36"/>
      <c r="P170" s="110"/>
      <c r="Q170" s="110"/>
      <c r="R170" s="36"/>
      <c r="S170" s="33"/>
      <c r="T170" s="35"/>
      <c r="U170" s="36"/>
      <c r="V170" s="36"/>
      <c r="W170" s="36"/>
      <c r="X170" s="36"/>
      <c r="Y170" s="36"/>
      <c r="Z170" s="36"/>
      <c r="AA170" s="36"/>
    </row>
    <row r="171" spans="8:27" x14ac:dyDescent="0.2">
      <c r="H171" s="33"/>
      <c r="I171" s="37"/>
      <c r="J171" s="35"/>
      <c r="K171" s="35"/>
      <c r="L171" s="35"/>
      <c r="M171" s="36"/>
      <c r="N171" s="36"/>
      <c r="O171" s="36"/>
      <c r="P171" s="110"/>
      <c r="Q171" s="110"/>
      <c r="R171" s="36"/>
      <c r="S171" s="33"/>
      <c r="T171" s="35"/>
      <c r="U171" s="36"/>
      <c r="V171" s="36"/>
      <c r="W171" s="36"/>
      <c r="X171" s="36"/>
      <c r="Y171" s="36"/>
      <c r="Z171" s="36"/>
      <c r="AA171" s="36"/>
    </row>
    <row r="172" spans="8:27" x14ac:dyDescent="0.2">
      <c r="H172" s="33"/>
      <c r="I172" s="37"/>
      <c r="J172" s="35"/>
      <c r="K172" s="35"/>
      <c r="L172" s="35"/>
      <c r="M172" s="36"/>
      <c r="N172" s="36"/>
      <c r="O172" s="36"/>
      <c r="P172" s="110"/>
      <c r="Q172" s="110"/>
      <c r="R172" s="36"/>
      <c r="S172" s="33"/>
      <c r="T172" s="35"/>
      <c r="U172" s="36"/>
      <c r="V172" s="36"/>
      <c r="W172" s="36"/>
      <c r="X172" s="36"/>
      <c r="Y172" s="36"/>
      <c r="Z172" s="36"/>
      <c r="AA172" s="36"/>
    </row>
    <row r="173" spans="8:27" x14ac:dyDescent="0.2">
      <c r="H173" s="33"/>
      <c r="I173" s="37"/>
      <c r="J173" s="35"/>
      <c r="K173" s="35"/>
      <c r="L173" s="35"/>
      <c r="M173" s="36"/>
      <c r="N173" s="36"/>
      <c r="O173" s="36"/>
      <c r="P173" s="110"/>
      <c r="Q173" s="110"/>
      <c r="R173" s="36"/>
      <c r="S173" s="33"/>
      <c r="T173" s="35"/>
      <c r="U173" s="36"/>
      <c r="V173" s="36"/>
      <c r="W173" s="36"/>
      <c r="X173" s="36"/>
      <c r="Y173" s="36"/>
      <c r="Z173" s="36"/>
      <c r="AA173" s="36"/>
    </row>
    <row r="174" spans="8:27" x14ac:dyDescent="0.2">
      <c r="H174" s="33"/>
      <c r="I174" s="37"/>
      <c r="J174" s="35"/>
      <c r="K174" s="35"/>
      <c r="L174" s="35"/>
      <c r="M174" s="36"/>
      <c r="N174" s="36"/>
      <c r="O174" s="36"/>
      <c r="P174" s="110"/>
      <c r="Q174" s="110"/>
      <c r="R174" s="36"/>
      <c r="S174" s="33"/>
      <c r="T174" s="35"/>
      <c r="U174" s="36"/>
      <c r="V174" s="36"/>
      <c r="W174" s="36"/>
      <c r="X174" s="36"/>
      <c r="Y174" s="36"/>
      <c r="Z174" s="36"/>
      <c r="AA174" s="36"/>
    </row>
    <row r="175" spans="8:27" x14ac:dyDescent="0.2">
      <c r="H175" s="33"/>
      <c r="I175" s="37"/>
      <c r="J175" s="35"/>
      <c r="K175" s="35"/>
      <c r="L175" s="35"/>
      <c r="M175" s="36"/>
      <c r="N175" s="36"/>
      <c r="O175" s="36"/>
      <c r="P175" s="110"/>
      <c r="Q175" s="110"/>
      <c r="R175" s="36"/>
      <c r="S175" s="33"/>
      <c r="T175" s="35"/>
      <c r="U175" s="36"/>
      <c r="V175" s="36"/>
      <c r="W175" s="36"/>
      <c r="X175" s="36"/>
      <c r="Y175" s="36"/>
      <c r="Z175" s="36"/>
      <c r="AA175" s="36"/>
    </row>
    <row r="176" spans="8:27" x14ac:dyDescent="0.2">
      <c r="H176" s="33"/>
      <c r="I176" s="37"/>
      <c r="J176" s="35"/>
      <c r="K176" s="35"/>
      <c r="L176" s="35"/>
      <c r="M176" s="36"/>
      <c r="N176" s="36"/>
      <c r="O176" s="36"/>
      <c r="P176" s="110"/>
      <c r="Q176" s="110"/>
      <c r="R176" s="36"/>
      <c r="S176" s="33"/>
      <c r="T176" s="35"/>
      <c r="U176" s="36"/>
      <c r="V176" s="36"/>
      <c r="W176" s="36"/>
      <c r="X176" s="36"/>
      <c r="Y176" s="36"/>
      <c r="Z176" s="36"/>
      <c r="AA176" s="36"/>
    </row>
    <row r="177" spans="8:27" x14ac:dyDescent="0.2">
      <c r="H177" s="33"/>
      <c r="I177" s="37"/>
      <c r="J177" s="35"/>
      <c r="K177" s="35"/>
      <c r="L177" s="35"/>
      <c r="M177" s="36"/>
      <c r="N177" s="36"/>
      <c r="O177" s="36"/>
      <c r="P177" s="110"/>
      <c r="Q177" s="110"/>
      <c r="R177" s="36"/>
      <c r="S177" s="33"/>
      <c r="T177" s="35"/>
      <c r="U177" s="36"/>
      <c r="V177" s="36"/>
      <c r="W177" s="36"/>
      <c r="X177" s="36"/>
      <c r="Y177" s="36"/>
      <c r="Z177" s="36"/>
      <c r="AA177" s="36"/>
    </row>
    <row r="178" spans="8:27" x14ac:dyDescent="0.2">
      <c r="H178" s="33"/>
      <c r="I178" s="37"/>
      <c r="J178" s="35"/>
      <c r="K178" s="35"/>
      <c r="L178" s="35"/>
      <c r="M178" s="36"/>
      <c r="N178" s="36"/>
      <c r="O178" s="36"/>
      <c r="P178" s="110"/>
      <c r="Q178" s="110"/>
      <c r="R178" s="36"/>
      <c r="S178" s="33"/>
      <c r="T178" s="35"/>
      <c r="U178" s="36"/>
      <c r="V178" s="36"/>
      <c r="W178" s="36"/>
      <c r="X178" s="36"/>
      <c r="Y178" s="36"/>
      <c r="Z178" s="36"/>
      <c r="AA178" s="36"/>
    </row>
    <row r="179" spans="8:27" x14ac:dyDescent="0.2">
      <c r="H179" s="33"/>
      <c r="I179" s="37"/>
      <c r="J179" s="35"/>
      <c r="K179" s="35"/>
      <c r="L179" s="35"/>
      <c r="M179" s="36"/>
      <c r="N179" s="36"/>
      <c r="O179" s="36"/>
      <c r="P179" s="110"/>
      <c r="Q179" s="110"/>
      <c r="R179" s="36"/>
      <c r="S179" s="33"/>
      <c r="T179" s="35"/>
      <c r="U179" s="36"/>
      <c r="V179" s="36"/>
      <c r="W179" s="36"/>
      <c r="X179" s="36"/>
      <c r="Y179" s="36"/>
      <c r="Z179" s="36"/>
      <c r="AA179" s="36"/>
    </row>
    <row r="180" spans="8:27" x14ac:dyDescent="0.2">
      <c r="H180" s="33"/>
      <c r="I180" s="37"/>
      <c r="J180" s="35"/>
      <c r="K180" s="35"/>
      <c r="L180" s="35"/>
      <c r="M180" s="36"/>
      <c r="N180" s="36"/>
      <c r="O180" s="36"/>
      <c r="P180" s="110"/>
      <c r="Q180" s="110"/>
      <c r="R180" s="36"/>
      <c r="S180" s="33"/>
      <c r="T180" s="35"/>
      <c r="U180" s="36"/>
      <c r="V180" s="36"/>
      <c r="W180" s="36"/>
      <c r="X180" s="36"/>
      <c r="Y180" s="36"/>
      <c r="Z180" s="36"/>
      <c r="AA180" s="36"/>
    </row>
    <row r="181" spans="8:27" x14ac:dyDescent="0.2">
      <c r="H181" s="33"/>
      <c r="I181" s="37"/>
      <c r="J181" s="35"/>
      <c r="K181" s="35"/>
      <c r="L181" s="35"/>
      <c r="M181" s="36"/>
      <c r="N181" s="36"/>
      <c r="O181" s="36"/>
      <c r="P181" s="110"/>
      <c r="Q181" s="110"/>
      <c r="R181" s="36"/>
      <c r="S181" s="33"/>
      <c r="T181" s="35"/>
      <c r="U181" s="36"/>
      <c r="V181" s="36"/>
      <c r="W181" s="36"/>
      <c r="X181" s="36"/>
      <c r="Y181" s="36"/>
      <c r="Z181" s="36"/>
      <c r="AA181" s="36"/>
    </row>
    <row r="182" spans="8:27" x14ac:dyDescent="0.2">
      <c r="H182" s="33"/>
      <c r="I182" s="37"/>
      <c r="J182" s="35"/>
      <c r="K182" s="35"/>
      <c r="L182" s="35"/>
      <c r="M182" s="36"/>
      <c r="N182" s="36"/>
      <c r="O182" s="36"/>
      <c r="P182" s="110"/>
      <c r="Q182" s="110"/>
      <c r="R182" s="36"/>
      <c r="S182" s="33"/>
      <c r="T182" s="35"/>
      <c r="U182" s="36"/>
      <c r="V182" s="36"/>
      <c r="W182" s="36"/>
      <c r="X182" s="36"/>
      <c r="Y182" s="36"/>
      <c r="Z182" s="36"/>
      <c r="AA182" s="36"/>
    </row>
    <row r="183" spans="8:27" x14ac:dyDescent="0.2">
      <c r="H183" s="33"/>
      <c r="I183" s="37"/>
      <c r="J183" s="35"/>
      <c r="K183" s="35"/>
      <c r="L183" s="35"/>
      <c r="M183" s="36"/>
      <c r="N183" s="36"/>
      <c r="O183" s="36"/>
      <c r="P183" s="110"/>
      <c r="Q183" s="110"/>
      <c r="R183" s="36"/>
      <c r="S183" s="33"/>
      <c r="T183" s="35"/>
      <c r="U183" s="36"/>
      <c r="V183" s="36"/>
      <c r="W183" s="36"/>
      <c r="X183" s="36"/>
      <c r="Y183" s="36"/>
      <c r="Z183" s="36"/>
      <c r="AA183" s="36"/>
    </row>
    <row r="184" spans="8:27" x14ac:dyDescent="0.2">
      <c r="H184" s="33"/>
      <c r="I184" s="37"/>
      <c r="J184" s="35"/>
      <c r="K184" s="35"/>
      <c r="L184" s="35"/>
      <c r="M184" s="36"/>
      <c r="N184" s="36"/>
      <c r="O184" s="36"/>
      <c r="P184" s="110"/>
      <c r="Q184" s="110"/>
      <c r="R184" s="36"/>
      <c r="S184" s="33"/>
      <c r="T184" s="35"/>
      <c r="U184" s="36"/>
      <c r="V184" s="36"/>
      <c r="W184" s="36"/>
      <c r="X184" s="36"/>
      <c r="Y184" s="36"/>
      <c r="Z184" s="36"/>
      <c r="AA184" s="36"/>
    </row>
    <row r="185" spans="8:27" x14ac:dyDescent="0.2">
      <c r="H185" s="33"/>
      <c r="I185" s="37"/>
      <c r="J185" s="35"/>
      <c r="K185" s="35"/>
      <c r="L185" s="35"/>
      <c r="M185" s="36"/>
      <c r="N185" s="36"/>
      <c r="O185" s="36"/>
      <c r="P185" s="110"/>
      <c r="Q185" s="110"/>
      <c r="R185" s="36"/>
      <c r="S185" s="33"/>
      <c r="T185" s="35"/>
      <c r="U185" s="36"/>
      <c r="V185" s="36"/>
      <c r="W185" s="36"/>
      <c r="X185" s="36"/>
      <c r="Y185" s="36"/>
      <c r="Z185" s="36"/>
      <c r="AA185" s="36"/>
    </row>
    <row r="186" spans="8:27" x14ac:dyDescent="0.2">
      <c r="H186" s="33"/>
      <c r="I186" s="37"/>
      <c r="J186" s="35"/>
      <c r="K186" s="35"/>
      <c r="L186" s="35"/>
      <c r="M186" s="36"/>
      <c r="N186" s="36"/>
      <c r="O186" s="36"/>
      <c r="P186" s="110"/>
      <c r="Q186" s="110"/>
      <c r="R186" s="36"/>
      <c r="S186" s="33"/>
      <c r="T186" s="35"/>
      <c r="U186" s="36"/>
      <c r="V186" s="36"/>
      <c r="W186" s="36"/>
      <c r="X186" s="36"/>
      <c r="Y186" s="36"/>
      <c r="Z186" s="36"/>
      <c r="AA186" s="36"/>
    </row>
    <row r="187" spans="8:27" x14ac:dyDescent="0.2">
      <c r="H187" s="33"/>
      <c r="I187" s="37"/>
      <c r="J187" s="35"/>
      <c r="K187" s="35"/>
      <c r="L187" s="35"/>
      <c r="M187" s="36"/>
      <c r="N187" s="36"/>
      <c r="O187" s="36"/>
      <c r="P187" s="110"/>
      <c r="Q187" s="110"/>
      <c r="R187" s="36"/>
      <c r="S187" s="33"/>
      <c r="T187" s="35"/>
      <c r="U187" s="36"/>
      <c r="V187" s="36"/>
      <c r="W187" s="36"/>
      <c r="X187" s="36"/>
      <c r="Y187" s="36"/>
      <c r="Z187" s="36"/>
      <c r="AA187" s="36"/>
    </row>
    <row r="188" spans="8:27" x14ac:dyDescent="0.2">
      <c r="H188" s="33"/>
      <c r="I188" s="37"/>
      <c r="J188" s="35"/>
      <c r="K188" s="35"/>
      <c r="L188" s="35"/>
      <c r="M188" s="36"/>
      <c r="N188" s="36"/>
      <c r="O188" s="36"/>
      <c r="P188" s="110"/>
      <c r="Q188" s="110"/>
      <c r="R188" s="36"/>
      <c r="S188" s="33"/>
      <c r="T188" s="35"/>
      <c r="U188" s="36"/>
      <c r="V188" s="36"/>
      <c r="W188" s="36"/>
      <c r="X188" s="36"/>
      <c r="Y188" s="36"/>
      <c r="Z188" s="36"/>
      <c r="AA188" s="36"/>
    </row>
    <row r="189" spans="8:27" x14ac:dyDescent="0.2">
      <c r="H189" s="33"/>
      <c r="I189" s="37"/>
      <c r="J189" s="35"/>
      <c r="K189" s="35"/>
      <c r="L189" s="35"/>
      <c r="M189" s="36"/>
      <c r="N189" s="36"/>
      <c r="O189" s="36"/>
      <c r="P189" s="110"/>
      <c r="Q189" s="110"/>
      <c r="R189" s="36"/>
      <c r="S189" s="33"/>
      <c r="T189" s="35"/>
      <c r="U189" s="36"/>
      <c r="V189" s="36"/>
      <c r="W189" s="36"/>
      <c r="X189" s="36"/>
      <c r="Y189" s="36"/>
      <c r="Z189" s="36"/>
      <c r="AA189" s="36"/>
    </row>
    <row r="190" spans="8:27" x14ac:dyDescent="0.2">
      <c r="H190" s="33"/>
      <c r="I190" s="37"/>
      <c r="J190" s="35"/>
      <c r="K190" s="35"/>
      <c r="L190" s="35"/>
      <c r="M190" s="36"/>
      <c r="N190" s="36"/>
      <c r="O190" s="36"/>
      <c r="P190" s="110"/>
      <c r="Q190" s="110"/>
      <c r="R190" s="36"/>
      <c r="S190" s="33"/>
      <c r="T190" s="35"/>
      <c r="U190" s="36"/>
      <c r="V190" s="36"/>
      <c r="W190" s="36"/>
      <c r="X190" s="36"/>
      <c r="Y190" s="36"/>
      <c r="Z190" s="36"/>
      <c r="AA190" s="36"/>
    </row>
    <row r="191" spans="8:27" x14ac:dyDescent="0.2">
      <c r="H191" s="33"/>
      <c r="I191" s="37"/>
      <c r="J191" s="35"/>
      <c r="K191" s="35"/>
      <c r="L191" s="35"/>
      <c r="M191" s="36"/>
      <c r="N191" s="36"/>
      <c r="O191" s="36"/>
      <c r="P191" s="110"/>
      <c r="Q191" s="110"/>
      <c r="R191" s="36"/>
      <c r="S191" s="33"/>
      <c r="T191" s="35"/>
      <c r="U191" s="36"/>
      <c r="V191" s="36"/>
      <c r="W191" s="36"/>
      <c r="X191" s="36"/>
      <c r="Y191" s="36"/>
      <c r="Z191" s="36"/>
      <c r="AA191" s="36"/>
    </row>
    <row r="192" spans="8:27" x14ac:dyDescent="0.2">
      <c r="H192" s="33"/>
      <c r="I192" s="37"/>
      <c r="J192" s="35"/>
      <c r="K192" s="35"/>
      <c r="L192" s="35"/>
      <c r="M192" s="36"/>
      <c r="N192" s="36"/>
      <c r="O192" s="36"/>
      <c r="P192" s="110"/>
      <c r="Q192" s="110"/>
      <c r="R192" s="36"/>
      <c r="S192" s="33"/>
      <c r="T192" s="35"/>
      <c r="U192" s="36"/>
      <c r="V192" s="36"/>
      <c r="W192" s="36"/>
      <c r="X192" s="36"/>
      <c r="Y192" s="36"/>
      <c r="Z192" s="36"/>
      <c r="AA192" s="36"/>
    </row>
    <row r="193" spans="8:27" x14ac:dyDescent="0.2">
      <c r="H193" s="33"/>
      <c r="I193" s="37"/>
      <c r="J193" s="35"/>
      <c r="K193" s="35"/>
      <c r="L193" s="35"/>
      <c r="M193" s="36"/>
      <c r="N193" s="36"/>
      <c r="O193" s="36"/>
      <c r="P193" s="110"/>
      <c r="Q193" s="110"/>
      <c r="R193" s="36"/>
      <c r="S193" s="33"/>
      <c r="T193" s="35"/>
      <c r="U193" s="36"/>
      <c r="V193" s="36"/>
      <c r="W193" s="36"/>
      <c r="X193" s="36"/>
      <c r="Y193" s="36"/>
      <c r="Z193" s="36"/>
      <c r="AA193" s="36"/>
    </row>
    <row r="194" spans="8:27" x14ac:dyDescent="0.2">
      <c r="H194" s="33"/>
      <c r="I194" s="37"/>
      <c r="J194" s="35"/>
      <c r="K194" s="35"/>
      <c r="L194" s="35"/>
      <c r="M194" s="36"/>
      <c r="N194" s="36"/>
      <c r="O194" s="36"/>
      <c r="P194" s="110"/>
      <c r="Q194" s="110"/>
      <c r="R194" s="36"/>
      <c r="S194" s="33"/>
      <c r="T194" s="35"/>
      <c r="U194" s="36"/>
      <c r="V194" s="36"/>
      <c r="W194" s="36"/>
      <c r="X194" s="36"/>
      <c r="Y194" s="36"/>
      <c r="Z194" s="36"/>
      <c r="AA194" s="36"/>
    </row>
    <row r="195" spans="8:27" x14ac:dyDescent="0.2">
      <c r="H195" s="33"/>
      <c r="I195" s="37"/>
      <c r="J195" s="35"/>
      <c r="K195" s="35"/>
      <c r="L195" s="35"/>
      <c r="M195" s="36"/>
      <c r="N195" s="36"/>
      <c r="O195" s="36"/>
      <c r="P195" s="110"/>
      <c r="Q195" s="110"/>
      <c r="R195" s="36"/>
      <c r="S195" s="33"/>
      <c r="T195" s="35"/>
      <c r="U195" s="36"/>
      <c r="V195" s="36"/>
      <c r="W195" s="36"/>
      <c r="X195" s="36"/>
      <c r="Y195" s="36"/>
      <c r="Z195" s="36"/>
      <c r="AA195" s="36"/>
    </row>
    <row r="196" spans="8:27" x14ac:dyDescent="0.2">
      <c r="H196" s="33"/>
      <c r="I196" s="37"/>
      <c r="J196" s="35"/>
      <c r="K196" s="35"/>
      <c r="L196" s="35"/>
      <c r="M196" s="36"/>
      <c r="N196" s="36"/>
      <c r="O196" s="36"/>
      <c r="P196" s="110"/>
      <c r="Q196" s="110"/>
      <c r="R196" s="36"/>
      <c r="S196" s="33"/>
      <c r="T196" s="35"/>
      <c r="U196" s="36"/>
      <c r="V196" s="36"/>
      <c r="W196" s="36"/>
      <c r="X196" s="36"/>
      <c r="Y196" s="36"/>
      <c r="Z196" s="36"/>
      <c r="AA196" s="36"/>
    </row>
    <row r="197" spans="8:27" x14ac:dyDescent="0.2">
      <c r="H197" s="33"/>
      <c r="I197" s="37"/>
      <c r="J197" s="35"/>
      <c r="K197" s="35"/>
      <c r="L197" s="35"/>
      <c r="M197" s="36"/>
      <c r="N197" s="36"/>
      <c r="O197" s="36"/>
      <c r="P197" s="110"/>
      <c r="Q197" s="110"/>
      <c r="R197" s="36"/>
      <c r="S197" s="33"/>
      <c r="T197" s="35"/>
      <c r="U197" s="36"/>
      <c r="V197" s="36"/>
      <c r="W197" s="36"/>
      <c r="X197" s="36"/>
      <c r="Y197" s="36"/>
      <c r="Z197" s="36"/>
      <c r="AA197" s="36"/>
    </row>
    <row r="198" spans="8:27" x14ac:dyDescent="0.2">
      <c r="H198" s="33"/>
      <c r="I198" s="37"/>
      <c r="J198" s="35"/>
      <c r="K198" s="35"/>
      <c r="L198" s="35"/>
      <c r="M198" s="36"/>
      <c r="N198" s="36"/>
      <c r="O198" s="36"/>
      <c r="P198" s="110"/>
      <c r="Q198" s="110"/>
      <c r="R198" s="36"/>
      <c r="S198" s="33"/>
      <c r="T198" s="35"/>
      <c r="U198" s="36"/>
      <c r="V198" s="36"/>
      <c r="W198" s="36"/>
      <c r="X198" s="36"/>
      <c r="Y198" s="36"/>
      <c r="Z198" s="36"/>
      <c r="AA198" s="36"/>
    </row>
    <row r="199" spans="8:27" x14ac:dyDescent="0.2">
      <c r="H199" s="33"/>
      <c r="I199" s="37"/>
      <c r="J199" s="35"/>
      <c r="K199" s="35"/>
      <c r="L199" s="35"/>
      <c r="M199" s="36"/>
      <c r="N199" s="36"/>
      <c r="O199" s="36"/>
      <c r="P199" s="110"/>
      <c r="Q199" s="110"/>
      <c r="R199" s="36"/>
      <c r="S199" s="33"/>
      <c r="T199" s="35"/>
      <c r="U199" s="36"/>
      <c r="V199" s="36"/>
      <c r="W199" s="36"/>
      <c r="X199" s="36"/>
      <c r="Y199" s="36"/>
      <c r="Z199" s="36"/>
      <c r="AA199" s="36"/>
    </row>
    <row r="200" spans="8:27" x14ac:dyDescent="0.2">
      <c r="H200" s="33"/>
      <c r="I200" s="37"/>
      <c r="J200" s="35"/>
      <c r="K200" s="35"/>
      <c r="L200" s="35"/>
      <c r="M200" s="36"/>
      <c r="N200" s="36"/>
      <c r="O200" s="36"/>
      <c r="P200" s="110"/>
      <c r="Q200" s="110"/>
      <c r="R200" s="36"/>
      <c r="S200" s="33"/>
      <c r="T200" s="35"/>
      <c r="U200" s="36"/>
      <c r="V200" s="36"/>
      <c r="W200" s="36"/>
      <c r="X200" s="36"/>
      <c r="Y200" s="36"/>
      <c r="Z200" s="36"/>
      <c r="AA200" s="36"/>
    </row>
    <row r="201" spans="8:27" x14ac:dyDescent="0.2">
      <c r="H201" s="33"/>
      <c r="I201" s="37"/>
      <c r="J201" s="33"/>
      <c r="K201" s="33"/>
      <c r="L201" s="33"/>
      <c r="M201" s="36"/>
      <c r="N201" s="36"/>
      <c r="O201" s="36"/>
      <c r="P201" s="110"/>
      <c r="Q201" s="110"/>
      <c r="R201" s="36"/>
      <c r="S201" s="33"/>
      <c r="T201" s="35"/>
      <c r="U201" s="36"/>
      <c r="V201" s="36"/>
      <c r="W201" s="36"/>
      <c r="X201" s="36"/>
      <c r="Y201" s="36"/>
      <c r="Z201" s="36"/>
      <c r="AA201" s="36"/>
    </row>
    <row r="202" spans="8:27" x14ac:dyDescent="0.2">
      <c r="H202" s="33"/>
      <c r="I202" s="37"/>
      <c r="J202" s="33"/>
      <c r="K202" s="33"/>
      <c r="L202" s="33"/>
      <c r="M202" s="36"/>
      <c r="N202" s="36"/>
      <c r="O202" s="36"/>
      <c r="P202" s="110"/>
      <c r="Q202" s="110"/>
      <c r="R202" s="36"/>
      <c r="S202" s="33"/>
      <c r="T202" s="35"/>
      <c r="U202" s="36"/>
      <c r="V202" s="36"/>
      <c r="W202" s="36"/>
      <c r="X202" s="36"/>
      <c r="Y202" s="36"/>
      <c r="Z202" s="36"/>
      <c r="AA202" s="36"/>
    </row>
    <row r="203" spans="8:27" x14ac:dyDescent="0.2">
      <c r="H203" s="33"/>
      <c r="I203" s="37"/>
      <c r="J203" s="33"/>
      <c r="K203" s="33"/>
      <c r="L203" s="33"/>
      <c r="M203" s="36"/>
      <c r="N203" s="36"/>
      <c r="O203" s="36"/>
      <c r="P203" s="110"/>
      <c r="Q203" s="110"/>
      <c r="R203" s="36"/>
      <c r="S203" s="33"/>
      <c r="T203" s="35"/>
      <c r="U203" s="36"/>
      <c r="V203" s="36"/>
      <c r="W203" s="36"/>
      <c r="X203" s="36"/>
      <c r="Y203" s="36"/>
      <c r="Z203" s="36"/>
      <c r="AA203" s="36"/>
    </row>
    <row r="204" spans="8:27" x14ac:dyDescent="0.2">
      <c r="H204" s="33"/>
      <c r="I204" s="37"/>
      <c r="J204" s="33"/>
      <c r="K204" s="33"/>
      <c r="L204" s="33"/>
      <c r="M204" s="36"/>
      <c r="N204" s="36"/>
      <c r="O204" s="36"/>
      <c r="P204" s="110"/>
      <c r="Q204" s="110"/>
      <c r="R204" s="36"/>
      <c r="S204" s="33"/>
      <c r="T204" s="35"/>
      <c r="U204" s="36"/>
      <c r="V204" s="36"/>
      <c r="W204" s="36"/>
      <c r="X204" s="36"/>
      <c r="Y204" s="36"/>
      <c r="Z204" s="36"/>
      <c r="AA204" s="36"/>
    </row>
    <row r="205" spans="8:27" x14ac:dyDescent="0.2">
      <c r="H205" s="33"/>
      <c r="I205" s="37"/>
      <c r="J205" s="33"/>
      <c r="K205" s="33"/>
      <c r="L205" s="33"/>
      <c r="M205" s="36"/>
      <c r="N205" s="36"/>
      <c r="O205" s="36"/>
      <c r="P205" s="110"/>
      <c r="Q205" s="110"/>
      <c r="R205" s="36"/>
      <c r="S205" s="33"/>
      <c r="T205" s="35"/>
      <c r="U205" s="36"/>
      <c r="V205" s="36"/>
      <c r="W205" s="36"/>
      <c r="X205" s="36"/>
      <c r="Y205" s="36"/>
      <c r="Z205" s="36"/>
      <c r="AA205" s="36"/>
    </row>
    <row r="206" spans="8:27" x14ac:dyDescent="0.2">
      <c r="H206" s="33"/>
      <c r="I206" s="37"/>
      <c r="J206" s="33"/>
      <c r="K206" s="33"/>
      <c r="L206" s="33"/>
      <c r="M206" s="36"/>
      <c r="N206" s="36"/>
      <c r="O206" s="36"/>
      <c r="P206" s="110"/>
      <c r="Q206" s="110"/>
      <c r="R206" s="36"/>
      <c r="S206" s="33"/>
      <c r="T206" s="35"/>
      <c r="U206" s="36"/>
      <c r="V206" s="36"/>
      <c r="W206" s="36"/>
      <c r="X206" s="36"/>
      <c r="Y206" s="36"/>
      <c r="Z206" s="36"/>
      <c r="AA206" s="36"/>
    </row>
    <row r="207" spans="8:27" x14ac:dyDescent="0.2">
      <c r="H207" s="33"/>
      <c r="I207" s="37"/>
      <c r="J207" s="33"/>
      <c r="K207" s="33"/>
      <c r="L207" s="33"/>
      <c r="M207" s="36"/>
      <c r="N207" s="36"/>
      <c r="O207" s="36"/>
      <c r="P207" s="110"/>
      <c r="Q207" s="110"/>
      <c r="R207" s="36"/>
      <c r="S207" s="33"/>
      <c r="T207" s="35"/>
      <c r="U207" s="36"/>
      <c r="V207" s="36"/>
      <c r="W207" s="36"/>
      <c r="X207" s="36"/>
      <c r="Y207" s="36"/>
      <c r="Z207" s="36"/>
      <c r="AA207" s="36"/>
    </row>
    <row r="208" spans="8:27" x14ac:dyDescent="0.2">
      <c r="H208" s="33"/>
      <c r="I208" s="37"/>
      <c r="J208" s="33"/>
      <c r="K208" s="33"/>
      <c r="L208" s="33"/>
      <c r="M208" s="36"/>
      <c r="N208" s="36"/>
      <c r="O208" s="36"/>
      <c r="P208" s="110"/>
      <c r="Q208" s="110"/>
      <c r="R208" s="36"/>
      <c r="S208" s="33"/>
      <c r="T208" s="35"/>
      <c r="U208" s="36"/>
      <c r="V208" s="36"/>
      <c r="W208" s="36"/>
      <c r="X208" s="36"/>
      <c r="Y208" s="36"/>
      <c r="Z208" s="36"/>
      <c r="AA208" s="36"/>
    </row>
    <row r="209" spans="8:27" x14ac:dyDescent="0.2">
      <c r="H209" s="33"/>
      <c r="I209" s="37"/>
      <c r="J209" s="33"/>
      <c r="K209" s="33"/>
      <c r="L209" s="33"/>
      <c r="M209" s="36"/>
      <c r="N209" s="36"/>
      <c r="O209" s="36"/>
      <c r="P209" s="110"/>
      <c r="Q209" s="110"/>
      <c r="R209" s="36"/>
      <c r="S209" s="33"/>
      <c r="T209" s="35"/>
      <c r="U209" s="36"/>
      <c r="V209" s="36"/>
      <c r="W209" s="36"/>
      <c r="X209" s="36"/>
      <c r="Y209" s="36"/>
      <c r="Z209" s="36"/>
      <c r="AA209" s="36"/>
    </row>
    <row r="210" spans="8:27" x14ac:dyDescent="0.2">
      <c r="H210" s="33"/>
      <c r="I210" s="37"/>
      <c r="J210" s="33"/>
      <c r="K210" s="33"/>
      <c r="L210" s="33"/>
      <c r="M210" s="36"/>
      <c r="N210" s="36"/>
      <c r="O210" s="36"/>
      <c r="P210" s="110"/>
      <c r="Q210" s="110"/>
      <c r="R210" s="36"/>
      <c r="S210" s="33"/>
      <c r="T210" s="35"/>
      <c r="U210" s="36"/>
      <c r="V210" s="36"/>
      <c r="W210" s="36"/>
      <c r="X210" s="36"/>
      <c r="Y210" s="36"/>
      <c r="Z210" s="36"/>
      <c r="AA210" s="36"/>
    </row>
    <row r="211" spans="8:27" x14ac:dyDescent="0.2">
      <c r="H211" s="33"/>
      <c r="I211" s="37"/>
      <c r="J211" s="33"/>
      <c r="K211" s="33"/>
      <c r="L211" s="33"/>
      <c r="M211" s="36"/>
      <c r="N211" s="36"/>
      <c r="O211" s="36"/>
      <c r="P211" s="110"/>
      <c r="Q211" s="110"/>
      <c r="R211" s="36"/>
      <c r="S211" s="33"/>
      <c r="T211" s="35"/>
      <c r="U211" s="36"/>
      <c r="V211" s="36"/>
      <c r="W211" s="36"/>
      <c r="X211" s="36"/>
      <c r="Y211" s="36"/>
      <c r="Z211" s="36"/>
      <c r="AA211" s="36"/>
    </row>
    <row r="212" spans="8:27" x14ac:dyDescent="0.2">
      <c r="H212" s="33"/>
      <c r="I212" s="37"/>
      <c r="J212" s="33"/>
      <c r="K212" s="33"/>
      <c r="L212" s="33"/>
      <c r="M212" s="36"/>
      <c r="N212" s="36"/>
      <c r="O212" s="36"/>
      <c r="P212" s="110"/>
      <c r="Q212" s="110"/>
      <c r="R212" s="36"/>
      <c r="S212" s="33"/>
      <c r="T212" s="35"/>
      <c r="U212" s="36"/>
      <c r="V212" s="36"/>
      <c r="W212" s="36"/>
      <c r="X212" s="36"/>
      <c r="Y212" s="36"/>
      <c r="Z212" s="36"/>
      <c r="AA212" s="36"/>
    </row>
    <row r="213" spans="8:27" x14ac:dyDescent="0.2">
      <c r="H213" s="33"/>
      <c r="I213" s="37"/>
      <c r="J213" s="33"/>
      <c r="K213" s="33"/>
      <c r="L213" s="33"/>
      <c r="M213" s="36"/>
      <c r="N213" s="36"/>
      <c r="O213" s="36"/>
      <c r="P213" s="110"/>
      <c r="Q213" s="110"/>
      <c r="R213" s="36"/>
      <c r="S213" s="33"/>
      <c r="T213" s="35"/>
      <c r="U213" s="36"/>
      <c r="V213" s="36"/>
      <c r="W213" s="36"/>
      <c r="X213" s="36"/>
      <c r="Y213" s="36"/>
      <c r="Z213" s="36"/>
      <c r="AA213" s="36"/>
    </row>
    <row r="214" spans="8:27" x14ac:dyDescent="0.2">
      <c r="H214" s="33"/>
      <c r="I214" s="37"/>
      <c r="J214" s="33"/>
      <c r="K214" s="33"/>
      <c r="L214" s="33"/>
      <c r="M214" s="36"/>
      <c r="N214" s="36"/>
      <c r="O214" s="36"/>
      <c r="P214" s="110"/>
      <c r="Q214" s="110"/>
      <c r="R214" s="36"/>
      <c r="S214" s="33"/>
      <c r="T214" s="35"/>
      <c r="U214" s="36"/>
      <c r="V214" s="36"/>
      <c r="W214" s="36"/>
      <c r="X214" s="36"/>
      <c r="Y214" s="36"/>
      <c r="Z214" s="36"/>
      <c r="AA214" s="36"/>
    </row>
    <row r="215" spans="8:27" x14ac:dyDescent="0.2">
      <c r="H215" s="33"/>
      <c r="I215" s="37"/>
      <c r="J215" s="33"/>
      <c r="K215" s="33"/>
      <c r="L215" s="33"/>
      <c r="M215" s="36"/>
      <c r="N215" s="36"/>
      <c r="O215" s="36"/>
      <c r="P215" s="110"/>
      <c r="Q215" s="110"/>
      <c r="R215" s="36"/>
      <c r="S215" s="33"/>
      <c r="T215" s="35"/>
      <c r="U215" s="36"/>
      <c r="V215" s="36"/>
      <c r="W215" s="36"/>
      <c r="X215" s="36"/>
      <c r="Y215" s="36"/>
      <c r="Z215" s="36"/>
      <c r="AA215" s="36"/>
    </row>
    <row r="216" spans="8:27" x14ac:dyDescent="0.2">
      <c r="H216" s="33"/>
      <c r="I216" s="37"/>
      <c r="J216" s="33"/>
      <c r="K216" s="33"/>
      <c r="L216" s="33"/>
      <c r="M216" s="36"/>
      <c r="N216" s="36"/>
      <c r="O216" s="36"/>
      <c r="P216" s="110"/>
      <c r="Q216" s="110"/>
      <c r="R216" s="36"/>
      <c r="S216" s="33"/>
      <c r="T216" s="35"/>
      <c r="U216" s="36"/>
      <c r="V216" s="36"/>
      <c r="W216" s="36"/>
      <c r="X216" s="36"/>
      <c r="Y216" s="36"/>
      <c r="Z216" s="36"/>
      <c r="AA216" s="36"/>
    </row>
    <row r="217" spans="8:27" x14ac:dyDescent="0.2">
      <c r="H217" s="33"/>
      <c r="I217" s="37"/>
      <c r="J217" s="33"/>
      <c r="K217" s="33"/>
      <c r="L217" s="33"/>
      <c r="M217" s="36"/>
      <c r="N217" s="36"/>
      <c r="O217" s="36"/>
      <c r="P217" s="110"/>
      <c r="Q217" s="110"/>
      <c r="R217" s="36"/>
      <c r="S217" s="33"/>
      <c r="T217" s="35"/>
      <c r="U217" s="36"/>
      <c r="V217" s="36"/>
      <c r="W217" s="36"/>
      <c r="X217" s="36"/>
      <c r="Y217" s="36"/>
      <c r="Z217" s="36"/>
      <c r="AA217" s="36"/>
    </row>
    <row r="218" spans="8:27" x14ac:dyDescent="0.2">
      <c r="H218" s="33"/>
      <c r="I218" s="37"/>
      <c r="J218" s="33"/>
      <c r="K218" s="33"/>
      <c r="L218" s="33"/>
      <c r="M218" s="36"/>
      <c r="N218" s="36"/>
      <c r="O218" s="36"/>
      <c r="P218" s="110"/>
      <c r="Q218" s="110"/>
      <c r="R218" s="36"/>
      <c r="S218" s="33"/>
      <c r="T218" s="35"/>
      <c r="U218" s="36"/>
      <c r="V218" s="36"/>
      <c r="W218" s="36"/>
      <c r="X218" s="36"/>
      <c r="Y218" s="36"/>
      <c r="Z218" s="36"/>
      <c r="AA218" s="36"/>
    </row>
    <row r="219" spans="8:27" x14ac:dyDescent="0.2">
      <c r="H219" s="33"/>
      <c r="I219" s="37"/>
      <c r="J219" s="33"/>
      <c r="K219" s="33"/>
      <c r="L219" s="33"/>
      <c r="M219" s="36"/>
      <c r="N219" s="36"/>
      <c r="O219" s="36"/>
      <c r="P219" s="110"/>
      <c r="Q219" s="110"/>
      <c r="R219" s="36"/>
      <c r="S219" s="33"/>
      <c r="T219" s="35"/>
      <c r="U219" s="36"/>
      <c r="V219" s="36"/>
      <c r="W219" s="36"/>
      <c r="X219" s="36"/>
      <c r="Y219" s="36"/>
      <c r="Z219" s="36"/>
      <c r="AA219" s="36"/>
    </row>
    <row r="220" spans="8:27" x14ac:dyDescent="0.2">
      <c r="H220" s="33"/>
      <c r="I220" s="37"/>
      <c r="J220" s="33"/>
      <c r="K220" s="33"/>
      <c r="L220" s="33"/>
      <c r="M220" s="36"/>
      <c r="N220" s="36"/>
      <c r="O220" s="36"/>
      <c r="P220" s="110"/>
      <c r="Q220" s="110"/>
      <c r="R220" s="36"/>
      <c r="S220" s="33"/>
      <c r="T220" s="35"/>
      <c r="U220" s="36"/>
      <c r="V220" s="36"/>
      <c r="W220" s="36"/>
      <c r="X220" s="36"/>
      <c r="Y220" s="36"/>
      <c r="Z220" s="36"/>
      <c r="AA220" s="36"/>
    </row>
    <row r="221" spans="8:27" x14ac:dyDescent="0.2">
      <c r="H221" s="33"/>
      <c r="I221" s="37"/>
      <c r="J221" s="33"/>
      <c r="K221" s="33"/>
      <c r="L221" s="33"/>
      <c r="M221" s="35"/>
      <c r="N221" s="35"/>
      <c r="O221" s="35"/>
      <c r="P221" s="111"/>
      <c r="Q221" s="111"/>
      <c r="R221" s="35"/>
      <c r="S221" s="33"/>
      <c r="T221" s="35"/>
      <c r="U221" s="36"/>
      <c r="V221" s="36"/>
      <c r="W221" s="36"/>
      <c r="X221" s="36"/>
      <c r="Y221" s="36"/>
      <c r="Z221" s="36"/>
      <c r="AA221" s="36"/>
    </row>
    <row r="222" spans="8:27" x14ac:dyDescent="0.2">
      <c r="H222" s="33"/>
      <c r="I222" s="37"/>
      <c r="J222" s="33"/>
      <c r="K222" s="33"/>
      <c r="L222" s="33"/>
      <c r="M222" s="35"/>
      <c r="N222" s="35"/>
      <c r="O222" s="35"/>
      <c r="P222" s="111"/>
      <c r="Q222" s="111"/>
      <c r="R222" s="35"/>
      <c r="S222" s="33"/>
      <c r="T222" s="35"/>
      <c r="U222" s="36"/>
      <c r="V222" s="36"/>
      <c r="W222" s="36"/>
      <c r="X222" s="36"/>
      <c r="Y222" s="36"/>
      <c r="Z222" s="36"/>
      <c r="AA222" s="36"/>
    </row>
    <row r="223" spans="8:27" x14ac:dyDescent="0.2">
      <c r="H223" s="33"/>
      <c r="I223" s="37"/>
      <c r="J223" s="33"/>
      <c r="K223" s="33"/>
      <c r="L223" s="33"/>
      <c r="M223" s="35"/>
      <c r="N223" s="35"/>
      <c r="O223" s="35"/>
      <c r="P223" s="111"/>
      <c r="Q223" s="111"/>
      <c r="R223" s="35"/>
      <c r="S223" s="33"/>
      <c r="T223" s="35"/>
      <c r="U223" s="36"/>
      <c r="V223" s="36"/>
      <c r="W223" s="36"/>
      <c r="X223" s="36"/>
      <c r="Y223" s="36"/>
      <c r="Z223" s="36"/>
      <c r="AA223" s="36"/>
    </row>
    <row r="224" spans="8:27" x14ac:dyDescent="0.2">
      <c r="H224" s="33"/>
      <c r="I224" s="37"/>
      <c r="J224" s="33"/>
      <c r="K224" s="33"/>
      <c r="L224" s="33"/>
      <c r="M224" s="35"/>
      <c r="N224" s="35"/>
      <c r="O224" s="35"/>
      <c r="P224" s="111"/>
      <c r="Q224" s="111"/>
      <c r="R224" s="35"/>
      <c r="S224" s="33"/>
      <c r="T224" s="35"/>
      <c r="U224" s="36"/>
      <c r="V224" s="36"/>
      <c r="W224" s="36"/>
      <c r="X224" s="36"/>
      <c r="Y224" s="36"/>
      <c r="Z224" s="36"/>
      <c r="AA224" s="36"/>
    </row>
    <row r="225" spans="8:27" x14ac:dyDescent="0.2">
      <c r="H225" s="33"/>
      <c r="I225" s="37"/>
      <c r="J225" s="33"/>
      <c r="K225" s="33"/>
      <c r="L225" s="33"/>
      <c r="M225" s="35"/>
      <c r="N225" s="35"/>
      <c r="O225" s="35"/>
      <c r="P225" s="111"/>
      <c r="Q225" s="111"/>
      <c r="R225" s="35"/>
      <c r="S225" s="33"/>
      <c r="T225" s="35"/>
      <c r="U225" s="36"/>
      <c r="V225" s="36"/>
      <c r="W225" s="36"/>
      <c r="X225" s="36"/>
      <c r="Y225" s="36"/>
      <c r="Z225" s="36"/>
      <c r="AA225" s="36"/>
    </row>
    <row r="226" spans="8:27" x14ac:dyDescent="0.2">
      <c r="H226" s="33"/>
      <c r="I226" s="37"/>
      <c r="J226" s="33"/>
      <c r="K226" s="33"/>
      <c r="L226" s="33"/>
      <c r="M226" s="35"/>
      <c r="N226" s="35"/>
      <c r="O226" s="35"/>
      <c r="P226" s="111"/>
      <c r="Q226" s="111"/>
      <c r="R226" s="35"/>
      <c r="S226" s="33"/>
      <c r="T226" s="35"/>
      <c r="U226" s="36"/>
      <c r="V226" s="36"/>
      <c r="W226" s="36"/>
      <c r="X226" s="36"/>
      <c r="Y226" s="36"/>
      <c r="Z226" s="36"/>
      <c r="AA226" s="36"/>
    </row>
    <row r="227" spans="8:27" x14ac:dyDescent="0.2">
      <c r="H227" s="33"/>
      <c r="I227" s="37"/>
      <c r="J227" s="33"/>
      <c r="K227" s="33"/>
      <c r="L227" s="33"/>
      <c r="M227" s="35"/>
      <c r="N227" s="35"/>
      <c r="O227" s="35"/>
      <c r="P227" s="111"/>
      <c r="Q227" s="111"/>
      <c r="R227" s="35"/>
      <c r="S227" s="33"/>
      <c r="T227" s="35"/>
      <c r="U227" s="36"/>
      <c r="V227" s="36"/>
      <c r="W227" s="36"/>
      <c r="X227" s="36"/>
      <c r="Y227" s="36"/>
      <c r="Z227" s="36"/>
      <c r="AA227" s="36"/>
    </row>
    <row r="228" spans="8:27" x14ac:dyDescent="0.2">
      <c r="H228" s="33"/>
      <c r="I228" s="37"/>
      <c r="J228" s="33"/>
      <c r="K228" s="33"/>
      <c r="L228" s="33"/>
      <c r="M228" s="35"/>
      <c r="N228" s="35"/>
      <c r="O228" s="35"/>
      <c r="P228" s="111"/>
      <c r="Q228" s="111"/>
      <c r="R228" s="35"/>
      <c r="S228" s="33"/>
      <c r="T228" s="35"/>
      <c r="U228" s="36"/>
      <c r="V228" s="36"/>
      <c r="W228" s="36"/>
      <c r="X228" s="36"/>
      <c r="Y228" s="36"/>
      <c r="Z228" s="36"/>
      <c r="AA228" s="36"/>
    </row>
    <row r="229" spans="8:27" x14ac:dyDescent="0.2">
      <c r="H229" s="33"/>
      <c r="I229" s="37"/>
      <c r="J229" s="33"/>
      <c r="K229" s="33"/>
      <c r="L229" s="33"/>
      <c r="M229" s="35"/>
      <c r="N229" s="35"/>
      <c r="O229" s="35"/>
      <c r="P229" s="111"/>
      <c r="Q229" s="111"/>
      <c r="R229" s="35"/>
      <c r="S229" s="33"/>
      <c r="T229" s="35"/>
      <c r="U229" s="36"/>
      <c r="V229" s="36"/>
      <c r="W229" s="36"/>
      <c r="X229" s="36"/>
      <c r="Y229" s="36"/>
      <c r="Z229" s="36"/>
      <c r="AA229" s="36"/>
    </row>
    <row r="230" spans="8:27" x14ac:dyDescent="0.2">
      <c r="H230" s="33"/>
      <c r="I230" s="37"/>
      <c r="J230" s="33"/>
      <c r="K230" s="33"/>
      <c r="L230" s="33"/>
      <c r="M230" s="35"/>
      <c r="N230" s="35"/>
      <c r="O230" s="35"/>
      <c r="P230" s="111"/>
      <c r="Q230" s="111"/>
      <c r="R230" s="35"/>
      <c r="S230" s="33"/>
      <c r="T230" s="35"/>
      <c r="U230" s="36"/>
      <c r="V230" s="36"/>
      <c r="W230" s="36"/>
      <c r="X230" s="36"/>
      <c r="Y230" s="36"/>
      <c r="Z230" s="36"/>
      <c r="AA230" s="36"/>
    </row>
    <row r="231" spans="8:27" x14ac:dyDescent="0.2">
      <c r="H231" s="33"/>
      <c r="I231" s="37"/>
      <c r="J231" s="33"/>
      <c r="K231" s="33"/>
      <c r="L231" s="33"/>
      <c r="M231" s="35"/>
      <c r="N231" s="35"/>
      <c r="O231" s="35"/>
      <c r="P231" s="111"/>
      <c r="Q231" s="111"/>
      <c r="R231" s="35"/>
      <c r="S231" s="33"/>
      <c r="T231" s="35"/>
      <c r="U231" s="36"/>
      <c r="V231" s="36"/>
      <c r="W231" s="36"/>
      <c r="X231" s="36"/>
      <c r="Y231" s="36"/>
      <c r="Z231" s="36"/>
      <c r="AA231" s="36"/>
    </row>
    <row r="232" spans="8:27" x14ac:dyDescent="0.2">
      <c r="H232" s="33"/>
      <c r="I232" s="37"/>
      <c r="J232" s="33"/>
      <c r="K232" s="33"/>
      <c r="L232" s="33"/>
      <c r="M232" s="35"/>
      <c r="N232" s="35"/>
      <c r="O232" s="35"/>
      <c r="P232" s="111"/>
      <c r="Q232" s="111"/>
      <c r="R232" s="35"/>
      <c r="S232" s="33"/>
      <c r="T232" s="35"/>
      <c r="U232" s="36"/>
      <c r="V232" s="36"/>
      <c r="W232" s="36"/>
      <c r="X232" s="36"/>
      <c r="Y232" s="36"/>
      <c r="Z232" s="36"/>
      <c r="AA232" s="36"/>
    </row>
    <row r="233" spans="8:27" x14ac:dyDescent="0.2">
      <c r="H233" s="33"/>
      <c r="I233" s="37"/>
      <c r="J233" s="33"/>
      <c r="K233" s="33"/>
      <c r="L233" s="33"/>
      <c r="M233" s="35"/>
      <c r="N233" s="35"/>
      <c r="O233" s="35"/>
      <c r="P233" s="111"/>
      <c r="Q233" s="111"/>
      <c r="R233" s="35"/>
      <c r="S233" s="33"/>
      <c r="T233" s="35"/>
      <c r="U233" s="36"/>
      <c r="V233" s="36"/>
      <c r="W233" s="36"/>
      <c r="X233" s="36"/>
      <c r="Y233" s="36"/>
      <c r="Z233" s="36"/>
      <c r="AA233" s="36"/>
    </row>
    <row r="234" spans="8:27" x14ac:dyDescent="0.2">
      <c r="H234" s="33"/>
      <c r="I234" s="37"/>
      <c r="J234" s="33"/>
      <c r="K234" s="33"/>
      <c r="L234" s="33"/>
      <c r="M234" s="35"/>
      <c r="N234" s="35"/>
      <c r="O234" s="35"/>
      <c r="P234" s="111"/>
      <c r="Q234" s="111"/>
      <c r="R234" s="35"/>
      <c r="S234" s="33"/>
      <c r="T234" s="35"/>
      <c r="U234" s="36"/>
      <c r="V234" s="36"/>
      <c r="W234" s="36"/>
      <c r="X234" s="36"/>
      <c r="Y234" s="36"/>
      <c r="Z234" s="36"/>
      <c r="AA234" s="36"/>
    </row>
    <row r="235" spans="8:27" x14ac:dyDescent="0.2">
      <c r="H235" s="33"/>
      <c r="I235" s="37"/>
      <c r="J235" s="33"/>
      <c r="K235" s="33"/>
      <c r="L235" s="33"/>
      <c r="M235" s="35"/>
      <c r="N235" s="35"/>
      <c r="O235" s="35"/>
      <c r="P235" s="111"/>
      <c r="Q235" s="111"/>
      <c r="R235" s="35"/>
      <c r="S235" s="33"/>
      <c r="T235" s="35"/>
      <c r="U235" s="36"/>
      <c r="V235" s="36"/>
      <c r="W235" s="36"/>
      <c r="X235" s="36"/>
      <c r="Y235" s="36"/>
      <c r="Z235" s="36"/>
      <c r="AA235" s="36"/>
    </row>
    <row r="236" spans="8:27" x14ac:dyDescent="0.2">
      <c r="H236" s="33"/>
      <c r="I236" s="37"/>
      <c r="J236" s="33"/>
      <c r="K236" s="33"/>
      <c r="L236" s="33"/>
      <c r="M236" s="35"/>
      <c r="N236" s="35"/>
      <c r="O236" s="35"/>
      <c r="P236" s="111"/>
      <c r="Q236" s="111"/>
      <c r="R236" s="35"/>
      <c r="S236" s="33"/>
      <c r="T236" s="35"/>
      <c r="U236" s="36"/>
      <c r="V236" s="36"/>
      <c r="W236" s="36"/>
      <c r="X236" s="36"/>
      <c r="Y236" s="36"/>
      <c r="Z236" s="36"/>
      <c r="AA236" s="36"/>
    </row>
    <row r="237" spans="8:27" x14ac:dyDescent="0.2">
      <c r="H237" s="33"/>
      <c r="I237" s="37"/>
      <c r="J237" s="33"/>
      <c r="K237" s="33"/>
      <c r="L237" s="33"/>
      <c r="M237" s="35"/>
      <c r="N237" s="35"/>
      <c r="O237" s="35"/>
      <c r="P237" s="111"/>
      <c r="Q237" s="111"/>
      <c r="R237" s="35"/>
      <c r="S237" s="33"/>
      <c r="T237" s="35"/>
      <c r="U237" s="36"/>
      <c r="V237" s="36"/>
      <c r="W237" s="36"/>
      <c r="X237" s="36"/>
      <c r="Y237" s="36"/>
      <c r="Z237" s="36"/>
      <c r="AA237" s="36"/>
    </row>
    <row r="238" spans="8:27" x14ac:dyDescent="0.2">
      <c r="H238" s="33"/>
      <c r="I238" s="37"/>
      <c r="J238" s="33"/>
      <c r="K238" s="33"/>
      <c r="L238" s="33"/>
      <c r="M238" s="35"/>
      <c r="N238" s="35"/>
      <c r="O238" s="35"/>
      <c r="P238" s="111"/>
      <c r="Q238" s="111"/>
      <c r="R238" s="35"/>
      <c r="S238" s="33"/>
      <c r="T238" s="35"/>
      <c r="U238" s="36"/>
      <c r="V238" s="36"/>
      <c r="W238" s="36"/>
      <c r="X238" s="36"/>
      <c r="Y238" s="36"/>
      <c r="Z238" s="36"/>
      <c r="AA238" s="36"/>
    </row>
    <row r="239" spans="8:27" x14ac:dyDescent="0.2">
      <c r="H239" s="33"/>
      <c r="I239" s="37"/>
      <c r="J239" s="33"/>
      <c r="K239" s="33"/>
      <c r="L239" s="33"/>
      <c r="M239" s="35"/>
      <c r="N239" s="35"/>
      <c r="O239" s="35"/>
      <c r="P239" s="111"/>
      <c r="Q239" s="111"/>
      <c r="R239" s="35"/>
      <c r="S239" s="33"/>
      <c r="T239" s="35"/>
      <c r="U239" s="36"/>
      <c r="V239" s="36"/>
      <c r="W239" s="36"/>
      <c r="X239" s="36"/>
      <c r="Y239" s="36"/>
      <c r="Z239" s="36"/>
      <c r="AA239" s="36"/>
    </row>
    <row r="240" spans="8:27" x14ac:dyDescent="0.2">
      <c r="H240" s="33"/>
      <c r="I240" s="37"/>
      <c r="J240" s="33"/>
      <c r="K240" s="33"/>
      <c r="L240" s="33"/>
      <c r="M240" s="35"/>
      <c r="N240" s="35"/>
      <c r="O240" s="35"/>
      <c r="P240" s="111"/>
      <c r="Q240" s="111"/>
      <c r="R240" s="35"/>
      <c r="S240" s="33"/>
      <c r="T240" s="35"/>
      <c r="U240" s="36"/>
      <c r="V240" s="36"/>
      <c r="W240" s="36"/>
      <c r="X240" s="36"/>
      <c r="Y240" s="36"/>
      <c r="Z240" s="36"/>
      <c r="AA240" s="36"/>
    </row>
    <row r="241" spans="8:27" x14ac:dyDescent="0.2">
      <c r="H241" s="33"/>
      <c r="I241" s="37"/>
      <c r="J241" s="33"/>
      <c r="K241" s="33"/>
      <c r="L241" s="33"/>
      <c r="M241" s="35"/>
      <c r="N241" s="35"/>
      <c r="O241" s="35"/>
      <c r="P241" s="111"/>
      <c r="Q241" s="111"/>
      <c r="R241" s="35"/>
      <c r="S241" s="33"/>
      <c r="T241" s="35"/>
      <c r="U241" s="36"/>
      <c r="V241" s="36"/>
      <c r="W241" s="36"/>
      <c r="X241" s="36"/>
      <c r="Y241" s="36"/>
      <c r="Z241" s="36"/>
      <c r="AA241" s="36"/>
    </row>
    <row r="242" spans="8:27" x14ac:dyDescent="0.2">
      <c r="I242" s="4"/>
      <c r="M242" s="2"/>
      <c r="N242" s="2"/>
      <c r="O242" s="2"/>
      <c r="P242" s="112"/>
      <c r="Q242" s="112"/>
      <c r="R242" s="2"/>
      <c r="T242" s="2"/>
      <c r="U242" s="3"/>
      <c r="V242" s="3"/>
      <c r="W242" s="3"/>
      <c r="X242" s="3"/>
      <c r="Y242" s="3"/>
      <c r="Z242" s="3"/>
      <c r="AA242" s="3"/>
    </row>
    <row r="243" spans="8:27" x14ac:dyDescent="0.2">
      <c r="M243" s="2"/>
      <c r="N243" s="2"/>
      <c r="O243" s="2"/>
      <c r="P243" s="112"/>
      <c r="Q243" s="112"/>
      <c r="R243" s="2"/>
      <c r="T243" s="2"/>
      <c r="U243" s="3"/>
      <c r="V243" s="3"/>
      <c r="W243" s="3"/>
      <c r="X243" s="3"/>
      <c r="Y243" s="3"/>
      <c r="Z243" s="3"/>
      <c r="AA243" s="3"/>
    </row>
    <row r="244" spans="8:27" x14ac:dyDescent="0.2">
      <c r="M244" s="2"/>
      <c r="N244" s="2"/>
      <c r="O244" s="2"/>
      <c r="P244" s="112"/>
      <c r="Q244" s="112"/>
      <c r="R244" s="2"/>
      <c r="T244" s="2"/>
      <c r="U244" s="3"/>
      <c r="V244" s="3"/>
      <c r="W244" s="3"/>
      <c r="X244" s="3"/>
      <c r="Y244" s="3"/>
      <c r="Z244" s="3"/>
      <c r="AA244" s="3"/>
    </row>
    <row r="245" spans="8:27" x14ac:dyDescent="0.2">
      <c r="M245" s="2"/>
      <c r="N245" s="2"/>
      <c r="O245" s="2"/>
      <c r="P245" s="112"/>
      <c r="Q245" s="112"/>
      <c r="R245" s="2"/>
      <c r="T245" s="2"/>
      <c r="U245" s="2"/>
      <c r="V245" s="2"/>
      <c r="W245" s="2"/>
      <c r="X245" s="2"/>
      <c r="Y245" s="2"/>
      <c r="Z245" s="2"/>
      <c r="AA245" s="2"/>
    </row>
    <row r="246" spans="8:27" x14ac:dyDescent="0.2">
      <c r="M246" s="2"/>
      <c r="N246" s="2"/>
      <c r="O246" s="2"/>
      <c r="P246" s="112"/>
      <c r="Q246" s="112"/>
      <c r="R246" s="2"/>
      <c r="T246" s="2"/>
      <c r="U246" s="2"/>
      <c r="V246" s="2"/>
      <c r="W246" s="2"/>
      <c r="X246" s="2"/>
      <c r="Y246" s="2"/>
      <c r="Z246" s="2"/>
      <c r="AA246" s="2"/>
    </row>
    <row r="247" spans="8:27" x14ac:dyDescent="0.2">
      <c r="M247" s="2"/>
      <c r="N247" s="2"/>
      <c r="O247" s="2"/>
      <c r="P247" s="112"/>
      <c r="Q247" s="112"/>
      <c r="R247" s="2"/>
      <c r="T247" s="2"/>
      <c r="U247" s="2"/>
      <c r="V247" s="2"/>
      <c r="W247" s="2"/>
      <c r="X247" s="2"/>
      <c r="Y247" s="2"/>
      <c r="Z247" s="2"/>
      <c r="AA247" s="2"/>
    </row>
    <row r="248" spans="8:27" x14ac:dyDescent="0.2">
      <c r="M248" s="2"/>
      <c r="N248" s="2"/>
      <c r="O248" s="2"/>
      <c r="P248" s="112"/>
      <c r="Q248" s="112"/>
      <c r="R248" s="2"/>
      <c r="T248" s="2"/>
      <c r="U248" s="2"/>
      <c r="V248" s="2"/>
      <c r="W248" s="2"/>
      <c r="X248" s="2"/>
      <c r="Y248" s="2"/>
      <c r="Z248" s="2"/>
      <c r="AA248" s="2"/>
    </row>
    <row r="249" spans="8:27" x14ac:dyDescent="0.2">
      <c r="M249" s="2"/>
      <c r="N249" s="2"/>
      <c r="O249" s="2"/>
      <c r="P249" s="112"/>
      <c r="Q249" s="112"/>
      <c r="R249" s="2"/>
      <c r="T249" s="2"/>
      <c r="U249" s="2"/>
      <c r="V249" s="2"/>
      <c r="W249" s="2"/>
      <c r="X249" s="2"/>
      <c r="Y249" s="2"/>
      <c r="Z249" s="2"/>
      <c r="AA249" s="2"/>
    </row>
    <row r="250" spans="8:27" x14ac:dyDescent="0.2">
      <c r="M250" s="2"/>
      <c r="N250" s="2"/>
      <c r="O250" s="2"/>
      <c r="P250" s="112"/>
      <c r="Q250" s="112"/>
      <c r="R250" s="2"/>
      <c r="T250" s="2"/>
      <c r="U250" s="2"/>
      <c r="V250" s="2"/>
      <c r="W250" s="2"/>
      <c r="X250" s="2"/>
      <c r="Y250" s="2"/>
      <c r="Z250" s="2"/>
      <c r="AA250" s="2"/>
    </row>
  </sheetData>
  <sheetProtection algorithmName="SHA-512" hashValue="X5gOZPvCLHX5uCxSNxbNEmvle0Q3QRg4ehGNr2m5X2U3E9/mr/7SiHCJhuLcqaNcPxCmAuWQGFZGIgtxseT5DQ==" saltValue="P6b8xXjrla4n7P0EXmI1Qg==" spinCount="100000" sheet="1" formatCells="0" formatColumns="0" formatRows="0" insertColumns="0" insertRows="0" insertHyperlinks="0" deleteColumns="0" deleteRows="0" pivotTables="0"/>
  <autoFilter ref="A1:AA1"/>
  <sortState ref="A2:Z75">
    <sortCondition ref="C2:C75"/>
  </sortState>
  <dataValidations count="2">
    <dataValidation type="list" allowBlank="1" showInputMessage="1" showErrorMessage="1" promptTitle="Tiene?" prompt="Indique si tiene caracterización para el cálculo de la carga" sqref="H2:H76">
      <formula1>$AF$2:$AF$3</formula1>
    </dataValidation>
    <dataValidation type="list" allowBlank="1" showInputMessage="1" showErrorMessage="1" prompt="Indique si el cálculo de la carga vertida es presuntiva con cargas percapita" sqref="S2:S77">
      <formula1>$AF$2:$AF$3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AIU222"/>
  <sheetViews>
    <sheetView tabSelected="1" view="pageBreakPreview" zoomScale="70" zoomScaleNormal="70" zoomScaleSheetLayoutView="70" workbookViewId="0"/>
  </sheetViews>
  <sheetFormatPr baseColWidth="10" defaultRowHeight="17.100000000000001" customHeight="1" x14ac:dyDescent="0.2"/>
  <cols>
    <col min="1" max="1" width="5.7109375" style="1" customWidth="1"/>
    <col min="2" max="2" width="17.28515625" style="1" customWidth="1"/>
    <col min="3" max="3" width="15.5703125" style="1" customWidth="1"/>
    <col min="4" max="6" width="10.7109375" style="1" customWidth="1"/>
    <col min="7" max="8" width="5.7109375" style="1" customWidth="1"/>
    <col min="9" max="9" width="17.28515625" style="1" customWidth="1"/>
    <col min="10" max="10" width="15.5703125" style="1" customWidth="1"/>
    <col min="11" max="13" width="10.7109375" style="1" customWidth="1"/>
    <col min="14" max="15" width="5.7109375" style="1" customWidth="1"/>
    <col min="16" max="16" width="23.85546875" style="1" customWidth="1"/>
    <col min="17" max="17" width="15.5703125" style="1" customWidth="1"/>
    <col min="18" max="20" width="10.7109375" style="1" customWidth="1"/>
    <col min="21" max="22" width="5.7109375" style="1" customWidth="1"/>
    <col min="23" max="23" width="23.85546875" style="1" customWidth="1"/>
    <col min="24" max="24" width="15.5703125" style="1" customWidth="1"/>
    <col min="25" max="27" width="10.7109375" style="1" customWidth="1"/>
    <col min="28" max="29" width="5.7109375" style="1" customWidth="1"/>
    <col min="30" max="30" width="23.85546875" style="1" customWidth="1"/>
    <col min="31" max="31" width="15.5703125" style="1" customWidth="1"/>
    <col min="32" max="34" width="10.7109375" style="1" customWidth="1"/>
    <col min="35" max="36" width="5.7109375" style="1" customWidth="1"/>
    <col min="37" max="37" width="23.85546875" style="1" customWidth="1"/>
    <col min="38" max="38" width="15.5703125" style="1" customWidth="1"/>
    <col min="39" max="41" width="10.7109375" style="1" customWidth="1"/>
    <col min="42" max="43" width="5.7109375" style="1" customWidth="1"/>
    <col min="44" max="44" width="23.85546875" style="1" customWidth="1"/>
    <col min="45" max="45" width="15.5703125" style="1" customWidth="1"/>
    <col min="46" max="48" width="10.7109375" style="1" customWidth="1"/>
    <col min="49" max="50" width="5.7109375" style="1" customWidth="1"/>
    <col min="51" max="51" width="23.85546875" style="1" customWidth="1"/>
    <col min="52" max="52" width="15.5703125" style="1" customWidth="1"/>
    <col min="53" max="55" width="10.7109375" style="1" customWidth="1"/>
    <col min="56" max="57" width="5.7109375" style="1" customWidth="1"/>
    <col min="58" max="58" width="23.85546875" style="1" customWidth="1"/>
    <col min="59" max="59" width="15.5703125" style="1" customWidth="1"/>
    <col min="60" max="62" width="10.7109375" style="1" customWidth="1"/>
    <col min="63" max="64" width="5.7109375" style="1" customWidth="1"/>
    <col min="65" max="65" width="23.85546875" style="1" customWidth="1"/>
    <col min="66" max="66" width="15.5703125" style="1" customWidth="1"/>
    <col min="67" max="69" width="10.7109375" style="1" customWidth="1"/>
    <col min="70" max="70" width="5.7109375" style="1" customWidth="1"/>
    <col min="71" max="71" width="5" style="1" customWidth="1"/>
    <col min="72" max="72" width="23.85546875" style="1" customWidth="1"/>
    <col min="73" max="73" width="15.5703125" style="1" customWidth="1"/>
    <col min="74" max="76" width="10.7109375" style="1" customWidth="1"/>
    <col min="77" max="77" width="5.7109375" style="1" customWidth="1"/>
    <col min="78" max="78" width="5" style="1" customWidth="1"/>
    <col min="79" max="79" width="23.85546875" style="1" customWidth="1"/>
    <col min="80" max="80" width="15.5703125" style="1" customWidth="1"/>
    <col min="81" max="83" width="10.7109375" style="1" customWidth="1"/>
    <col min="84" max="84" width="5.7109375" style="1" customWidth="1"/>
    <col min="85" max="85" width="5" style="1" customWidth="1"/>
    <col min="86" max="86" width="23.85546875" style="1" customWidth="1"/>
    <col min="87" max="87" width="15.5703125" style="1" customWidth="1"/>
    <col min="88" max="90" width="10.7109375" style="1" customWidth="1"/>
    <col min="91" max="91" width="5.7109375" style="1" customWidth="1"/>
    <col min="92" max="92" width="5" style="1" customWidth="1"/>
    <col min="93" max="93" width="23.85546875" style="1" customWidth="1"/>
    <col min="94" max="94" width="15.5703125" style="1" customWidth="1"/>
    <col min="95" max="96" width="10.7109375" style="1" customWidth="1"/>
    <col min="97" max="97" width="11.7109375" style="1" customWidth="1"/>
    <col min="98" max="98" width="5.7109375" style="1" customWidth="1"/>
    <col min="99" max="99" width="5" style="1" customWidth="1"/>
    <col min="100" max="100" width="23.85546875" style="1" customWidth="1"/>
    <col min="101" max="101" width="15.5703125" style="1" customWidth="1"/>
    <col min="102" max="104" width="10.7109375" style="1" customWidth="1"/>
    <col min="105" max="105" width="5.7109375" style="1" customWidth="1"/>
    <col min="106" max="106" width="5" style="1" customWidth="1"/>
    <col min="107" max="107" width="23.85546875" style="1" customWidth="1"/>
    <col min="108" max="108" width="15.5703125" style="1" customWidth="1"/>
    <col min="109" max="111" width="10.7109375" style="1" customWidth="1"/>
    <col min="112" max="112" width="5.7109375" style="1" customWidth="1"/>
    <col min="113" max="113" width="5" style="1" customWidth="1"/>
    <col min="114" max="114" width="23.85546875" style="1" customWidth="1"/>
    <col min="115" max="115" width="15.5703125" style="1" customWidth="1"/>
    <col min="116" max="118" width="10.7109375" style="1" customWidth="1"/>
    <col min="119" max="119" width="5.7109375" style="1" customWidth="1"/>
    <col min="120" max="120" width="5" style="1" customWidth="1"/>
    <col min="121" max="121" width="23.85546875" style="1" customWidth="1"/>
    <col min="122" max="122" width="15.5703125" style="1" customWidth="1"/>
    <col min="123" max="125" width="10.7109375" style="1" customWidth="1"/>
    <col min="126" max="126" width="5.7109375" style="1" customWidth="1"/>
    <col min="127" max="127" width="5" style="1" customWidth="1"/>
    <col min="128" max="128" width="23.85546875" style="1" customWidth="1"/>
    <col min="129" max="129" width="15.5703125" style="1" customWidth="1"/>
    <col min="130" max="132" width="10.7109375" style="1" customWidth="1"/>
    <col min="133" max="133" width="5.7109375" style="1" customWidth="1"/>
    <col min="134" max="134" width="5" style="1" customWidth="1"/>
    <col min="135" max="135" width="23.85546875" style="1" customWidth="1"/>
    <col min="136" max="136" width="15.5703125" style="1" customWidth="1"/>
    <col min="137" max="139" width="10.7109375" style="1" customWidth="1"/>
    <col min="140" max="141" width="5.7109375" style="1" customWidth="1"/>
    <col min="142" max="142" width="23.85546875" style="1" customWidth="1"/>
    <col min="143" max="143" width="15.5703125" style="1" customWidth="1"/>
    <col min="144" max="146" width="10.7109375" style="1" customWidth="1"/>
    <col min="147" max="148" width="5.7109375" style="1" customWidth="1"/>
    <col min="149" max="149" width="23.85546875" style="1" customWidth="1"/>
    <col min="150" max="150" width="15.5703125" style="1" customWidth="1"/>
    <col min="151" max="153" width="10.7109375" style="1" customWidth="1"/>
    <col min="154" max="155" width="5.7109375" style="1" customWidth="1"/>
    <col min="156" max="156" width="23.85546875" style="1" customWidth="1"/>
    <col min="157" max="157" width="15.5703125" style="1" customWidth="1"/>
    <col min="158" max="160" width="10.7109375" style="1" customWidth="1"/>
    <col min="161" max="162" width="5.7109375" style="1" customWidth="1"/>
    <col min="163" max="163" width="23.85546875" style="1" customWidth="1"/>
    <col min="164" max="164" width="15.5703125" style="1" customWidth="1"/>
    <col min="165" max="167" width="10.7109375" style="1" customWidth="1"/>
    <col min="168" max="168" width="5.7109375" style="1" customWidth="1"/>
    <col min="169" max="169" width="5" style="1" customWidth="1"/>
    <col min="170" max="170" width="23.85546875" style="1" customWidth="1"/>
    <col min="171" max="171" width="15.5703125" style="1" customWidth="1"/>
    <col min="172" max="174" width="10.7109375" style="1" customWidth="1"/>
    <col min="175" max="175" width="5.7109375" style="1" customWidth="1"/>
    <col min="176" max="176" width="5" style="1" customWidth="1"/>
    <col min="177" max="177" width="23.85546875" style="1" customWidth="1"/>
    <col min="178" max="178" width="15.5703125" style="1" customWidth="1"/>
    <col min="179" max="181" width="10.7109375" style="1" customWidth="1"/>
    <col min="182" max="182" width="5.7109375" style="1" customWidth="1"/>
    <col min="183" max="183" width="5" style="1" customWidth="1"/>
    <col min="184" max="184" width="23.85546875" style="1" customWidth="1"/>
    <col min="185" max="185" width="15.5703125" style="1" customWidth="1"/>
    <col min="186" max="188" width="10.7109375" style="1" customWidth="1"/>
    <col min="189" max="189" width="5.7109375" style="1" customWidth="1"/>
    <col min="190" max="190" width="5" style="1" customWidth="1"/>
    <col min="191" max="191" width="23.85546875" style="1" customWidth="1"/>
    <col min="192" max="192" width="15.5703125" style="1" customWidth="1"/>
    <col min="193" max="195" width="10.7109375" style="1" customWidth="1"/>
    <col min="196" max="196" width="5.7109375" style="1" customWidth="1"/>
    <col min="197" max="197" width="5" style="1" customWidth="1"/>
    <col min="198" max="198" width="23.85546875" style="1" customWidth="1"/>
    <col min="199" max="199" width="15.5703125" style="1" customWidth="1"/>
    <col min="200" max="202" width="10.7109375" style="1" customWidth="1"/>
    <col min="203" max="203" width="5.7109375" style="1" customWidth="1"/>
    <col min="204" max="204" width="5" style="1" customWidth="1"/>
    <col min="205" max="205" width="23.85546875" style="1" customWidth="1"/>
    <col min="206" max="206" width="15.5703125" style="1" customWidth="1"/>
    <col min="207" max="209" width="10.7109375" style="1" customWidth="1"/>
    <col min="210" max="210" width="5.7109375" style="1" customWidth="1"/>
    <col min="211" max="211" width="5" style="1" customWidth="1"/>
    <col min="212" max="212" width="23.85546875" style="1" customWidth="1"/>
    <col min="213" max="213" width="15.5703125" style="1" customWidth="1"/>
    <col min="214" max="216" width="10.7109375" style="1" customWidth="1"/>
    <col min="217" max="217" width="5.7109375" style="1" customWidth="1"/>
    <col min="218" max="218" width="5" style="1" customWidth="1"/>
    <col min="219" max="219" width="23.85546875" style="1" customWidth="1"/>
    <col min="220" max="220" width="15.5703125" style="1" customWidth="1"/>
    <col min="221" max="223" width="10.7109375" style="1" customWidth="1"/>
    <col min="224" max="224" width="5.7109375" style="1" customWidth="1"/>
    <col min="225" max="225" width="5" style="1" customWidth="1"/>
    <col min="226" max="226" width="23.85546875" style="1" customWidth="1"/>
    <col min="227" max="227" width="15.5703125" style="1" customWidth="1"/>
    <col min="228" max="230" width="10.7109375" style="1" customWidth="1"/>
    <col min="231" max="231" width="5.7109375" style="1" customWidth="1"/>
    <col min="232" max="232" width="5" style="1" customWidth="1"/>
    <col min="233" max="233" width="23.85546875" style="1" customWidth="1"/>
    <col min="234" max="234" width="15.5703125" style="1" customWidth="1"/>
    <col min="235" max="237" width="10.7109375" style="1" customWidth="1"/>
    <col min="238" max="238" width="5.7109375" style="1" customWidth="1"/>
    <col min="239" max="239" width="5" style="1" customWidth="1"/>
    <col min="240" max="240" width="23.85546875" style="1" customWidth="1"/>
    <col min="241" max="241" width="15.5703125" style="1" customWidth="1"/>
    <col min="242" max="244" width="10.7109375" style="1" customWidth="1"/>
    <col min="245" max="245" width="5.7109375" style="1" customWidth="1"/>
    <col min="246" max="246" width="5" style="1" customWidth="1"/>
    <col min="247" max="247" width="23.85546875" style="1" customWidth="1"/>
    <col min="248" max="248" width="15.5703125" style="1" customWidth="1"/>
    <col min="249" max="251" width="10.7109375" style="1" customWidth="1"/>
    <col min="252" max="252" width="5.7109375" style="1" customWidth="1"/>
    <col min="253" max="253" width="5" style="1" customWidth="1"/>
    <col min="254" max="254" width="23.85546875" style="1" customWidth="1"/>
    <col min="255" max="255" width="15.5703125" style="1" customWidth="1"/>
    <col min="256" max="258" width="10.7109375" style="1" customWidth="1"/>
    <col min="259" max="259" width="5.7109375" style="1" customWidth="1"/>
    <col min="260" max="260" width="5" style="1" customWidth="1"/>
    <col min="261" max="261" width="23.85546875" style="1" customWidth="1"/>
    <col min="262" max="262" width="15.5703125" style="1" customWidth="1"/>
    <col min="263" max="265" width="10.7109375" style="1" customWidth="1"/>
    <col min="266" max="266" width="5.7109375" style="1" customWidth="1"/>
    <col min="267" max="267" width="5" style="1" customWidth="1"/>
    <col min="268" max="268" width="23.85546875" style="1" customWidth="1"/>
    <col min="269" max="269" width="15.5703125" style="1" customWidth="1"/>
    <col min="270" max="272" width="10.7109375" style="1" customWidth="1"/>
    <col min="273" max="273" width="5.7109375" style="1" customWidth="1"/>
    <col min="274" max="274" width="5" style="1" customWidth="1"/>
    <col min="275" max="275" width="23.85546875" style="1" customWidth="1"/>
    <col min="276" max="276" width="15.5703125" style="1" customWidth="1"/>
    <col min="277" max="279" width="10.7109375" style="1" customWidth="1"/>
    <col min="280" max="280" width="5.7109375" style="1" customWidth="1"/>
    <col min="281" max="281" width="5" style="1" customWidth="1"/>
    <col min="282" max="282" width="23.85546875" style="1" customWidth="1"/>
    <col min="283" max="283" width="15.5703125" style="1" customWidth="1"/>
    <col min="284" max="286" width="10.7109375" style="1" customWidth="1"/>
    <col min="287" max="287" width="5.7109375" style="1" customWidth="1"/>
    <col min="288" max="288" width="5" style="1" customWidth="1"/>
    <col min="289" max="289" width="23.85546875" style="1" customWidth="1"/>
    <col min="290" max="290" width="15.5703125" style="1" customWidth="1"/>
    <col min="291" max="293" width="10.7109375" style="1" customWidth="1"/>
    <col min="294" max="294" width="5.7109375" style="1" customWidth="1"/>
    <col min="295" max="295" width="5" style="1" customWidth="1"/>
    <col min="296" max="296" width="23.85546875" style="1" customWidth="1"/>
    <col min="297" max="297" width="15.5703125" style="1" customWidth="1"/>
    <col min="298" max="300" width="10.7109375" style="1" customWidth="1"/>
    <col min="301" max="301" width="5.7109375" style="1" customWidth="1"/>
    <col min="302" max="302" width="5" style="1" customWidth="1"/>
    <col min="303" max="303" width="23.85546875" style="1" customWidth="1"/>
    <col min="304" max="304" width="15.5703125" style="1" customWidth="1"/>
    <col min="305" max="307" width="10.7109375" style="1" customWidth="1"/>
    <col min="308" max="308" width="5.7109375" style="1" customWidth="1"/>
    <col min="309" max="309" width="5" style="1" customWidth="1"/>
    <col min="310" max="310" width="23.85546875" style="1" customWidth="1"/>
    <col min="311" max="311" width="15.5703125" style="1" customWidth="1"/>
    <col min="312" max="314" width="10.7109375" style="1" customWidth="1"/>
    <col min="315" max="315" width="5.7109375" style="1" customWidth="1"/>
    <col min="316" max="316" width="5" style="1" customWidth="1"/>
    <col min="317" max="317" width="23.85546875" style="1" customWidth="1"/>
    <col min="318" max="318" width="15.5703125" style="1" customWidth="1"/>
    <col min="319" max="321" width="10.7109375" style="1" customWidth="1"/>
    <col min="322" max="322" width="5.7109375" style="1" customWidth="1"/>
    <col min="323" max="323" width="5" style="1" customWidth="1"/>
    <col min="324" max="324" width="23.85546875" style="1" customWidth="1"/>
    <col min="325" max="325" width="15.5703125" style="1" customWidth="1"/>
    <col min="326" max="328" width="10.7109375" style="1" customWidth="1"/>
    <col min="329" max="329" width="5.7109375" style="1" customWidth="1"/>
    <col min="330" max="330" width="5" style="1" customWidth="1"/>
    <col min="331" max="331" width="23.85546875" style="1" customWidth="1"/>
    <col min="332" max="332" width="15.5703125" style="1" customWidth="1"/>
    <col min="333" max="335" width="10.7109375" style="1" customWidth="1"/>
    <col min="336" max="336" width="5.7109375" style="1" customWidth="1"/>
    <col min="337" max="337" width="5" style="1" customWidth="1"/>
    <col min="338" max="338" width="23.85546875" style="1" customWidth="1"/>
    <col min="339" max="339" width="15.5703125" style="1" customWidth="1"/>
    <col min="340" max="342" width="10.7109375" style="1" customWidth="1"/>
    <col min="343" max="343" width="5.7109375" style="1" customWidth="1"/>
    <col min="344" max="344" width="5" style="1" customWidth="1"/>
    <col min="345" max="345" width="23.85546875" style="1" customWidth="1"/>
    <col min="346" max="346" width="15.5703125" style="1" customWidth="1"/>
    <col min="347" max="349" width="10.7109375" style="1" customWidth="1"/>
    <col min="350" max="350" width="5.7109375" style="1" customWidth="1"/>
    <col min="351" max="351" width="5" style="1" customWidth="1"/>
    <col min="352" max="352" width="23.85546875" style="1" customWidth="1"/>
    <col min="353" max="353" width="15.5703125" style="1" customWidth="1"/>
    <col min="354" max="356" width="10.7109375" style="1" customWidth="1"/>
    <col min="357" max="357" width="5.7109375" style="1" customWidth="1"/>
    <col min="358" max="358" width="5" style="1" customWidth="1"/>
    <col min="359" max="359" width="23.85546875" style="1" customWidth="1"/>
    <col min="360" max="360" width="15.5703125" style="1" customWidth="1"/>
    <col min="361" max="363" width="10.7109375" style="1" customWidth="1"/>
    <col min="364" max="364" width="5.7109375" style="1" customWidth="1"/>
    <col min="365" max="365" width="5" style="1" customWidth="1"/>
    <col min="366" max="366" width="23.85546875" style="1" customWidth="1"/>
    <col min="367" max="367" width="15.5703125" style="1" customWidth="1"/>
    <col min="368" max="370" width="10.7109375" style="1" customWidth="1"/>
    <col min="371" max="371" width="5.7109375" style="1" customWidth="1"/>
    <col min="372" max="372" width="5" style="1" customWidth="1"/>
    <col min="373" max="373" width="23.85546875" style="1" customWidth="1"/>
    <col min="374" max="374" width="15.5703125" style="1" customWidth="1"/>
    <col min="375" max="377" width="10.7109375" style="1" customWidth="1"/>
    <col min="378" max="378" width="5.7109375" style="1" customWidth="1"/>
    <col min="379" max="379" width="5" style="1" customWidth="1"/>
    <col min="380" max="380" width="23.85546875" style="1" customWidth="1"/>
    <col min="381" max="381" width="15.5703125" style="1" customWidth="1"/>
    <col min="382" max="384" width="10.7109375" style="1" customWidth="1"/>
    <col min="385" max="385" width="5.7109375" style="1" customWidth="1"/>
    <col min="386" max="386" width="5" style="1" customWidth="1"/>
    <col min="387" max="387" width="23.85546875" style="1" customWidth="1"/>
    <col min="388" max="388" width="15.5703125" style="1" customWidth="1"/>
    <col min="389" max="391" width="10.7109375" style="1" customWidth="1"/>
    <col min="392" max="392" width="5.7109375" style="1" customWidth="1"/>
    <col min="393" max="393" width="5" style="1" customWidth="1"/>
    <col min="394" max="394" width="23.85546875" style="1" customWidth="1"/>
    <col min="395" max="395" width="15.5703125" style="1" customWidth="1"/>
    <col min="396" max="398" width="10.7109375" style="1" customWidth="1"/>
    <col min="399" max="399" width="5.7109375" style="1" customWidth="1"/>
    <col min="400" max="400" width="5" style="1" customWidth="1"/>
    <col min="401" max="401" width="23.85546875" style="1" customWidth="1"/>
    <col min="402" max="402" width="15.5703125" style="1" customWidth="1"/>
    <col min="403" max="405" width="10.7109375" style="1" customWidth="1"/>
    <col min="406" max="406" width="5.7109375" style="1" customWidth="1"/>
    <col min="407" max="407" width="5" style="1" customWidth="1"/>
    <col min="408" max="408" width="23.85546875" style="1" customWidth="1"/>
    <col min="409" max="409" width="15.5703125" style="1" customWidth="1"/>
    <col min="410" max="412" width="10.7109375" style="1" customWidth="1"/>
    <col min="413" max="413" width="5.7109375" style="1" customWidth="1"/>
    <col min="414" max="414" width="5" style="1" customWidth="1"/>
    <col min="415" max="415" width="23.85546875" style="1" customWidth="1"/>
    <col min="416" max="416" width="15.5703125" style="1" customWidth="1"/>
    <col min="417" max="419" width="10.7109375" style="1" customWidth="1"/>
    <col min="420" max="420" width="5.7109375" style="1" customWidth="1"/>
    <col min="421" max="421" width="5" style="1" customWidth="1"/>
    <col min="422" max="422" width="23.85546875" style="1" customWidth="1"/>
    <col min="423" max="423" width="15.5703125" style="1" customWidth="1"/>
    <col min="424" max="426" width="10.7109375" style="1" customWidth="1"/>
    <col min="427" max="427" width="5.7109375" style="1" customWidth="1"/>
    <col min="428" max="428" width="5" style="1" customWidth="1"/>
    <col min="429" max="429" width="23.85546875" style="1" customWidth="1"/>
    <col min="430" max="430" width="15.5703125" style="1" customWidth="1"/>
    <col min="431" max="433" width="10.7109375" style="1" customWidth="1"/>
    <col min="434" max="434" width="5.7109375" style="1" customWidth="1"/>
    <col min="435" max="435" width="5" style="1" customWidth="1"/>
    <col min="436" max="436" width="23.85546875" style="1" customWidth="1"/>
    <col min="437" max="437" width="15.5703125" style="1" customWidth="1"/>
    <col min="438" max="440" width="10.7109375" style="1" customWidth="1"/>
    <col min="441" max="441" width="5.7109375" style="1" customWidth="1"/>
    <col min="442" max="442" width="5" style="1" customWidth="1"/>
    <col min="443" max="443" width="23.85546875" style="1" customWidth="1"/>
    <col min="444" max="444" width="15.5703125" style="1" customWidth="1"/>
    <col min="445" max="447" width="10.7109375" style="1" customWidth="1"/>
    <col min="448" max="448" width="5.7109375" style="1" customWidth="1"/>
    <col min="449" max="449" width="5" style="1" customWidth="1"/>
    <col min="450" max="450" width="23.85546875" style="1" customWidth="1"/>
    <col min="451" max="451" width="15.5703125" style="1" customWidth="1"/>
    <col min="452" max="454" width="10.7109375" style="1" customWidth="1"/>
    <col min="455" max="455" width="5.7109375" style="1" customWidth="1"/>
    <col min="456" max="456" width="5" style="1" customWidth="1"/>
    <col min="457" max="457" width="23.85546875" style="1" customWidth="1"/>
    <col min="458" max="458" width="15.5703125" style="1" customWidth="1"/>
    <col min="459" max="461" width="10.7109375" style="1" customWidth="1"/>
    <col min="462" max="462" width="5.7109375" style="1" customWidth="1"/>
    <col min="463" max="463" width="5" style="1" customWidth="1"/>
    <col min="464" max="464" width="23.85546875" style="1" customWidth="1"/>
    <col min="465" max="465" width="15.5703125" style="1" customWidth="1"/>
    <col min="466" max="468" width="10.7109375" style="1" customWidth="1"/>
    <col min="469" max="469" width="5.7109375" style="1" customWidth="1"/>
    <col min="470" max="470" width="5" style="1" customWidth="1"/>
    <col min="471" max="471" width="23.85546875" style="1" customWidth="1"/>
    <col min="472" max="472" width="15.5703125" style="1" customWidth="1"/>
    <col min="473" max="475" width="10.7109375" style="1" customWidth="1"/>
    <col min="476" max="476" width="5.7109375" style="1" customWidth="1"/>
    <col min="477" max="477" width="5" style="1" customWidth="1"/>
    <col min="478" max="478" width="23.85546875" style="1" customWidth="1"/>
    <col min="479" max="479" width="15.5703125" style="1" customWidth="1"/>
    <col min="480" max="482" width="10.7109375" style="1" customWidth="1"/>
    <col min="483" max="483" width="5.7109375" style="1" customWidth="1"/>
    <col min="484" max="484" width="5" style="1" customWidth="1"/>
    <col min="485" max="485" width="23.85546875" style="1" customWidth="1"/>
    <col min="486" max="486" width="15.5703125" style="1" customWidth="1"/>
    <col min="487" max="489" width="10.7109375" style="1" customWidth="1"/>
    <col min="490" max="490" width="5.7109375" style="1" customWidth="1"/>
    <col min="491" max="491" width="5" style="1" customWidth="1"/>
    <col min="492" max="492" width="23.85546875" style="1" customWidth="1"/>
    <col min="493" max="493" width="15.5703125" style="1" customWidth="1"/>
    <col min="494" max="496" width="10.7109375" style="1" customWidth="1"/>
    <col min="497" max="497" width="5.7109375" style="1" customWidth="1"/>
    <col min="498" max="498" width="5" style="1" customWidth="1"/>
    <col min="499" max="499" width="23.85546875" style="1" customWidth="1"/>
    <col min="500" max="500" width="15.5703125" style="1" customWidth="1"/>
    <col min="501" max="503" width="10.7109375" style="1" customWidth="1"/>
    <col min="504" max="504" width="5.7109375" style="1" customWidth="1"/>
    <col min="505" max="505" width="5" style="1" customWidth="1"/>
    <col min="506" max="506" width="23.85546875" style="1" customWidth="1"/>
    <col min="507" max="507" width="15.5703125" style="1" customWidth="1"/>
    <col min="508" max="510" width="10.7109375" style="1" customWidth="1"/>
    <col min="511" max="511" width="5.7109375" style="1" customWidth="1"/>
    <col min="512" max="512" width="5" style="1" customWidth="1"/>
    <col min="513" max="513" width="23.85546875" style="1" customWidth="1"/>
    <col min="514" max="514" width="15.5703125" style="1" customWidth="1"/>
    <col min="515" max="517" width="10.7109375" style="1" customWidth="1"/>
    <col min="518" max="518" width="5.7109375" style="1" customWidth="1"/>
    <col min="519" max="519" width="5" style="1" customWidth="1"/>
    <col min="520" max="520" width="23.85546875" style="1" customWidth="1"/>
    <col min="521" max="521" width="15.5703125" style="1" customWidth="1"/>
    <col min="522" max="524" width="10.7109375" style="1" customWidth="1"/>
    <col min="525" max="525" width="5.7109375" style="1" customWidth="1"/>
    <col min="526" max="526" width="5" style="1" customWidth="1"/>
    <col min="527" max="527" width="23.85546875" style="1" customWidth="1"/>
    <col min="528" max="528" width="15.5703125" style="1" customWidth="1"/>
    <col min="529" max="531" width="10.7109375" style="1" customWidth="1"/>
    <col min="532" max="532" width="5.7109375" style="1" customWidth="1"/>
    <col min="533" max="533" width="5" style="1" customWidth="1"/>
    <col min="534" max="534" width="23.85546875" style="1" customWidth="1"/>
    <col min="535" max="535" width="15.5703125" style="1" customWidth="1"/>
    <col min="536" max="538" width="10.7109375" style="1" customWidth="1"/>
    <col min="539" max="539" width="5.7109375" style="1" customWidth="1"/>
    <col min="540" max="540" width="5" style="1" customWidth="1"/>
    <col min="541" max="541" width="23.85546875" style="1" customWidth="1"/>
    <col min="542" max="542" width="15.5703125" style="1" customWidth="1"/>
    <col min="543" max="545" width="10.7109375" style="1" customWidth="1"/>
    <col min="546" max="546" width="5.7109375" style="1" customWidth="1"/>
    <col min="547" max="547" width="5" style="1" customWidth="1"/>
    <col min="548" max="548" width="23.85546875" style="1" customWidth="1"/>
    <col min="549" max="549" width="15.5703125" style="1" customWidth="1"/>
    <col min="550" max="552" width="10.7109375" style="1" customWidth="1"/>
    <col min="553" max="553" width="5.7109375" style="1" customWidth="1"/>
    <col min="554" max="554" width="5" style="1" customWidth="1"/>
    <col min="555" max="555" width="23.85546875" style="1" customWidth="1"/>
    <col min="556" max="556" width="15.5703125" style="1" customWidth="1"/>
    <col min="557" max="559" width="10.7109375" style="1" customWidth="1"/>
    <col min="560" max="560" width="5.7109375" style="1" customWidth="1"/>
    <col min="561" max="561" width="5" style="1" customWidth="1"/>
    <col min="562" max="562" width="23.85546875" style="1" customWidth="1"/>
    <col min="563" max="563" width="15.5703125" style="1" customWidth="1"/>
    <col min="564" max="566" width="10.7109375" style="1" customWidth="1"/>
    <col min="567" max="567" width="5.7109375" style="1" customWidth="1"/>
    <col min="568" max="568" width="5" style="1" customWidth="1"/>
    <col min="569" max="569" width="23.85546875" style="1" customWidth="1"/>
    <col min="570" max="570" width="15.5703125" style="1" customWidth="1"/>
    <col min="571" max="573" width="10.7109375" style="1" customWidth="1"/>
    <col min="574" max="574" width="5.7109375" style="1" customWidth="1"/>
    <col min="575" max="575" width="5" style="1" customWidth="1"/>
    <col min="576" max="576" width="23.85546875" style="1" customWidth="1"/>
    <col min="577" max="577" width="15.5703125" style="1" customWidth="1"/>
    <col min="578" max="580" width="10.7109375" style="1" customWidth="1"/>
    <col min="581" max="581" width="5.7109375" style="1" customWidth="1"/>
    <col min="582" max="582" width="5" style="1" customWidth="1"/>
    <col min="583" max="583" width="23.85546875" style="1" customWidth="1"/>
    <col min="584" max="584" width="15.5703125" style="1" customWidth="1"/>
    <col min="585" max="587" width="10.7109375" style="1" customWidth="1"/>
    <col min="588" max="588" width="5.7109375" style="1" customWidth="1"/>
    <col min="589" max="589" width="5" style="1" customWidth="1"/>
    <col min="590" max="590" width="23.85546875" style="1" customWidth="1"/>
    <col min="591" max="591" width="15.5703125" style="1" customWidth="1"/>
    <col min="592" max="594" width="10.7109375" style="1" customWidth="1"/>
    <col min="595" max="595" width="5.7109375" style="1" customWidth="1"/>
    <col min="596" max="596" width="5" style="1" customWidth="1"/>
    <col min="597" max="597" width="23.85546875" style="1" customWidth="1"/>
    <col min="598" max="598" width="15.5703125" style="1" customWidth="1"/>
    <col min="599" max="601" width="10.7109375" style="1" customWidth="1"/>
    <col min="602" max="602" width="5.7109375" style="1" customWidth="1"/>
    <col min="603" max="603" width="5" style="1" customWidth="1"/>
    <col min="604" max="604" width="23.85546875" style="1" customWidth="1"/>
    <col min="605" max="605" width="15.5703125" style="1" customWidth="1"/>
    <col min="606" max="608" width="10.7109375" style="1" customWidth="1"/>
    <col min="609" max="609" width="5.7109375" style="1" customWidth="1"/>
    <col min="610" max="610" width="5" style="1" customWidth="1"/>
    <col min="611" max="611" width="23.85546875" style="1" customWidth="1"/>
    <col min="612" max="612" width="15.5703125" style="1" customWidth="1"/>
    <col min="613" max="615" width="10.7109375" style="1" customWidth="1"/>
    <col min="616" max="616" width="5.7109375" style="1" customWidth="1"/>
    <col min="617" max="617" width="5" style="1" customWidth="1"/>
    <col min="618" max="618" width="23.85546875" style="1" customWidth="1"/>
    <col min="619" max="619" width="15.5703125" style="1" customWidth="1"/>
    <col min="620" max="622" width="10.7109375" style="1" customWidth="1"/>
    <col min="623" max="623" width="5.7109375" style="1" customWidth="1"/>
    <col min="624" max="624" width="5" style="1" customWidth="1"/>
    <col min="625" max="625" width="23.85546875" style="1" customWidth="1"/>
    <col min="626" max="626" width="15.5703125" style="1" customWidth="1"/>
    <col min="627" max="629" width="10.7109375" style="1" customWidth="1"/>
    <col min="630" max="630" width="5.7109375" style="1" customWidth="1"/>
    <col min="631" max="631" width="5" style="1" customWidth="1"/>
    <col min="632" max="632" width="23.85546875" style="1" customWidth="1"/>
    <col min="633" max="633" width="15.5703125" style="1" customWidth="1"/>
    <col min="634" max="636" width="10.7109375" style="1" customWidth="1"/>
    <col min="637" max="637" width="5.7109375" style="1" customWidth="1"/>
    <col min="638" max="638" width="5" style="1" customWidth="1"/>
    <col min="639" max="639" width="23.85546875" style="1" customWidth="1"/>
    <col min="640" max="640" width="15.5703125" style="1" customWidth="1"/>
    <col min="641" max="643" width="10.7109375" style="1" customWidth="1"/>
    <col min="644" max="644" width="5.7109375" style="1" customWidth="1"/>
    <col min="645" max="645" width="5" style="1" customWidth="1"/>
    <col min="646" max="646" width="23.85546875" style="1" customWidth="1"/>
    <col min="647" max="647" width="15.5703125" style="1" customWidth="1"/>
    <col min="648" max="650" width="10.7109375" style="1" customWidth="1"/>
    <col min="651" max="651" width="5.7109375" style="1" customWidth="1"/>
    <col min="652" max="652" width="5" style="1" customWidth="1"/>
    <col min="653" max="653" width="23.85546875" style="1" customWidth="1"/>
    <col min="654" max="654" width="15.5703125" style="1" customWidth="1"/>
    <col min="655" max="657" width="10.7109375" style="1" customWidth="1"/>
    <col min="658" max="658" width="5.7109375" style="1" customWidth="1"/>
    <col min="659" max="659" width="5" style="1" customWidth="1"/>
    <col min="660" max="660" width="23.85546875" style="1" customWidth="1"/>
    <col min="661" max="661" width="15.5703125" style="1" customWidth="1"/>
    <col min="662" max="664" width="10.7109375" style="1" customWidth="1"/>
    <col min="665" max="665" width="5.7109375" style="1" customWidth="1"/>
    <col min="666" max="666" width="5" style="1" customWidth="1"/>
    <col min="667" max="667" width="23.85546875" style="1" customWidth="1"/>
    <col min="668" max="668" width="15.5703125" style="1" customWidth="1"/>
    <col min="669" max="671" width="10.7109375" style="1" customWidth="1"/>
    <col min="672" max="672" width="5.7109375" style="1" customWidth="1"/>
    <col min="673" max="673" width="5" style="1" customWidth="1"/>
    <col min="674" max="674" width="23.85546875" style="1" customWidth="1"/>
    <col min="675" max="675" width="15.5703125" style="1" customWidth="1"/>
    <col min="676" max="678" width="10.7109375" style="1" customWidth="1"/>
    <col min="679" max="679" width="5.7109375" style="1" customWidth="1"/>
    <col min="680" max="680" width="5" style="1" customWidth="1"/>
    <col min="681" max="681" width="23.85546875" style="1" customWidth="1"/>
    <col min="682" max="682" width="15.5703125" style="1" customWidth="1"/>
    <col min="683" max="685" width="10.7109375" style="1" customWidth="1"/>
    <col min="686" max="686" width="5.7109375" style="1" customWidth="1"/>
    <col min="687" max="687" width="5" style="1" customWidth="1"/>
    <col min="688" max="688" width="23.85546875" style="1" customWidth="1"/>
    <col min="689" max="689" width="15.5703125" style="1" customWidth="1"/>
    <col min="690" max="692" width="10.7109375" style="1" customWidth="1"/>
    <col min="693" max="693" width="5.7109375" style="1" customWidth="1"/>
    <col min="694" max="694" width="5" style="1" customWidth="1"/>
    <col min="695" max="695" width="23.85546875" style="1" customWidth="1"/>
    <col min="696" max="696" width="15.5703125" style="1" customWidth="1"/>
    <col min="697" max="699" width="10.7109375" style="1" customWidth="1"/>
    <col min="700" max="700" width="5.7109375" style="1" customWidth="1"/>
    <col min="701" max="701" width="5" style="1" customWidth="1"/>
    <col min="702" max="702" width="23.85546875" style="1" customWidth="1"/>
    <col min="703" max="703" width="15.5703125" style="1" customWidth="1"/>
    <col min="704" max="706" width="10.7109375" style="1" customWidth="1"/>
    <col min="707" max="707" width="5.7109375" style="1" customWidth="1"/>
    <col min="708" max="708" width="5" style="1" customWidth="1"/>
    <col min="709" max="709" width="23.85546875" style="1" customWidth="1"/>
    <col min="710" max="710" width="15.5703125" style="1" customWidth="1"/>
    <col min="711" max="713" width="10.7109375" style="1" customWidth="1"/>
    <col min="714" max="714" width="5.7109375" style="1" customWidth="1"/>
    <col min="715" max="715" width="5" style="1" customWidth="1"/>
    <col min="716" max="716" width="23.85546875" style="1" customWidth="1"/>
    <col min="717" max="717" width="15.5703125" style="1" customWidth="1"/>
    <col min="718" max="720" width="10.7109375" style="1" customWidth="1"/>
    <col min="721" max="721" width="5.7109375" style="1" customWidth="1"/>
    <col min="722" max="722" width="5" style="1" customWidth="1"/>
    <col min="723" max="723" width="23.85546875" style="1" customWidth="1"/>
    <col min="724" max="724" width="15.5703125" style="1" customWidth="1"/>
    <col min="725" max="727" width="10.7109375" style="1" customWidth="1"/>
    <col min="728" max="728" width="5.7109375" style="1" customWidth="1"/>
    <col min="729" max="729" width="5" style="1" customWidth="1"/>
    <col min="730" max="730" width="23.85546875" style="1" customWidth="1"/>
    <col min="731" max="731" width="15.5703125" style="1" customWidth="1"/>
    <col min="732" max="734" width="10.7109375" style="1" customWidth="1"/>
    <col min="735" max="735" width="5.7109375" style="1" customWidth="1"/>
    <col min="736" max="736" width="5" style="1" customWidth="1"/>
    <col min="737" max="737" width="23.85546875" style="1" customWidth="1"/>
    <col min="738" max="738" width="15.5703125" style="1" customWidth="1"/>
    <col min="739" max="741" width="10.7109375" style="1" customWidth="1"/>
    <col min="742" max="742" width="5.7109375" style="1" customWidth="1"/>
    <col min="743" max="743" width="5" style="1" customWidth="1"/>
    <col min="744" max="744" width="23.85546875" style="1" customWidth="1"/>
    <col min="745" max="745" width="15.5703125" style="1" customWidth="1"/>
    <col min="746" max="748" width="10.7109375" style="1" customWidth="1"/>
    <col min="749" max="749" width="5.7109375" style="1" customWidth="1"/>
    <col min="750" max="750" width="5" style="1" customWidth="1"/>
    <col min="751" max="751" width="23.85546875" style="1" customWidth="1"/>
    <col min="752" max="752" width="15.5703125" style="1" customWidth="1"/>
    <col min="753" max="755" width="10.7109375" style="1" customWidth="1"/>
    <col min="756" max="756" width="5.7109375" style="1" customWidth="1"/>
    <col min="757" max="757" width="5" style="1" customWidth="1"/>
    <col min="758" max="758" width="23.85546875" style="1" customWidth="1"/>
    <col min="759" max="759" width="15.5703125" style="1" customWidth="1"/>
    <col min="760" max="762" width="10.7109375" style="1" customWidth="1"/>
    <col min="763" max="763" width="5.7109375" style="1" customWidth="1"/>
    <col min="764" max="764" width="5" style="1" customWidth="1"/>
    <col min="765" max="765" width="23.85546875" style="1" customWidth="1"/>
    <col min="766" max="766" width="15.5703125" style="1" customWidth="1"/>
    <col min="767" max="769" width="10.7109375" style="1" customWidth="1"/>
    <col min="770" max="770" width="5.7109375" style="1" customWidth="1"/>
    <col min="771" max="771" width="5" style="1" customWidth="1"/>
    <col min="772" max="772" width="23.85546875" style="1" customWidth="1"/>
    <col min="773" max="773" width="15.5703125" style="1" customWidth="1"/>
    <col min="774" max="776" width="10.7109375" style="1" customWidth="1"/>
    <col min="777" max="777" width="5.7109375" style="1" customWidth="1"/>
    <col min="778" max="778" width="5" style="1" customWidth="1"/>
    <col min="779" max="779" width="23.85546875" style="1" customWidth="1"/>
    <col min="780" max="780" width="15.5703125" style="1" customWidth="1"/>
    <col min="781" max="783" width="10.7109375" style="1" customWidth="1"/>
    <col min="784" max="785" width="5.7109375" style="1" customWidth="1"/>
    <col min="786" max="786" width="23.85546875" style="1" customWidth="1"/>
    <col min="787" max="787" width="15.5703125" style="1" customWidth="1"/>
    <col min="788" max="788" width="10.7109375" style="1" customWidth="1"/>
    <col min="789" max="790" width="11.7109375" style="1" customWidth="1"/>
    <col min="791" max="792" width="5.7109375" style="1" customWidth="1"/>
    <col min="793" max="793" width="23.85546875" style="1" customWidth="1"/>
    <col min="794" max="794" width="15.5703125" style="1" customWidth="1"/>
    <col min="795" max="795" width="10.7109375" style="1" customWidth="1"/>
    <col min="796" max="797" width="11.7109375" style="1" customWidth="1"/>
    <col min="798" max="798" width="5.7109375" style="1" customWidth="1"/>
    <col min="799" max="799" width="5" style="1" customWidth="1"/>
    <col min="800" max="800" width="23.85546875" style="1" customWidth="1"/>
    <col min="801" max="801" width="15.5703125" style="1" customWidth="1"/>
    <col min="802" max="804" width="10.7109375" style="1" customWidth="1"/>
    <col min="805" max="805" width="5.7109375" style="1" customWidth="1"/>
    <col min="806" max="806" width="5" style="1" customWidth="1"/>
    <col min="807" max="807" width="23.85546875" style="1" customWidth="1"/>
    <col min="808" max="808" width="15.5703125" style="1" customWidth="1"/>
    <col min="809" max="811" width="10.7109375" style="1" customWidth="1"/>
    <col min="812" max="812" width="5.7109375" style="1" customWidth="1"/>
    <col min="813" max="813" width="5" style="1" customWidth="1"/>
    <col min="814" max="814" width="23.85546875" style="1" customWidth="1"/>
    <col min="815" max="815" width="15.5703125" style="1" customWidth="1"/>
    <col min="816" max="818" width="10.7109375" style="1" customWidth="1"/>
    <col min="819" max="819" width="5.7109375" style="1" customWidth="1"/>
    <col min="820" max="820" width="5" style="1" customWidth="1"/>
    <col min="821" max="821" width="23.85546875" style="1" customWidth="1"/>
    <col min="822" max="822" width="15.5703125" style="1" customWidth="1"/>
    <col min="823" max="825" width="10.7109375" style="1" customWidth="1"/>
    <col min="826" max="826" width="5.7109375" style="1" customWidth="1"/>
    <col min="827" max="827" width="5" style="1" customWidth="1"/>
    <col min="828" max="828" width="23.85546875" style="1" customWidth="1"/>
    <col min="829" max="829" width="15.5703125" style="1" customWidth="1"/>
    <col min="830" max="832" width="10.7109375" style="1" customWidth="1"/>
    <col min="833" max="833" width="5.7109375" style="1" customWidth="1"/>
    <col min="834" max="834" width="5" style="1" customWidth="1"/>
    <col min="835" max="835" width="23.85546875" style="1" customWidth="1"/>
    <col min="836" max="836" width="15.5703125" style="1" customWidth="1"/>
    <col min="837" max="839" width="10.7109375" style="1" customWidth="1"/>
    <col min="840" max="840" width="5.7109375" style="1" customWidth="1"/>
    <col min="841" max="841" width="5" style="1" customWidth="1"/>
    <col min="842" max="842" width="23.85546875" style="1" customWidth="1"/>
    <col min="843" max="843" width="15.5703125" style="1" customWidth="1"/>
    <col min="844" max="846" width="10.7109375" style="1" customWidth="1"/>
    <col min="847" max="847" width="5.7109375" style="1" customWidth="1"/>
    <col min="848" max="848" width="5" style="1" customWidth="1"/>
    <col min="849" max="849" width="23.85546875" style="1" customWidth="1"/>
    <col min="850" max="850" width="15.5703125" style="1" customWidth="1"/>
    <col min="851" max="853" width="10.7109375" style="1" customWidth="1"/>
    <col min="854" max="854" width="5.7109375" style="1" customWidth="1"/>
    <col min="855" max="855" width="5" style="1" customWidth="1"/>
    <col min="856" max="856" width="23.85546875" style="1" customWidth="1"/>
    <col min="857" max="857" width="15.5703125" style="1" customWidth="1"/>
    <col min="858" max="860" width="10.7109375" style="1" customWidth="1"/>
    <col min="861" max="861" width="5.7109375" style="1" customWidth="1"/>
    <col min="862" max="862" width="5" style="1" customWidth="1"/>
    <col min="863" max="863" width="23.85546875" style="1" customWidth="1"/>
    <col min="864" max="864" width="15.5703125" style="1" customWidth="1"/>
    <col min="865" max="867" width="10.7109375" style="1" customWidth="1"/>
    <col min="868" max="868" width="5.7109375" style="1" customWidth="1"/>
    <col min="869" max="869" width="5" style="1" customWidth="1"/>
    <col min="870" max="870" width="23.85546875" style="1" customWidth="1"/>
    <col min="871" max="871" width="15.5703125" style="1" customWidth="1"/>
    <col min="872" max="874" width="10.7109375" style="1" customWidth="1"/>
    <col min="875" max="875" width="5.7109375" style="1" customWidth="1"/>
    <col min="876" max="876" width="5" style="1" customWidth="1"/>
    <col min="877" max="877" width="23.85546875" style="1" customWidth="1"/>
    <col min="878" max="878" width="15.5703125" style="1" customWidth="1"/>
    <col min="879" max="881" width="10.7109375" style="1" customWidth="1"/>
    <col min="882" max="882" width="5.7109375" style="1" customWidth="1"/>
    <col min="883" max="883" width="5" style="1" customWidth="1"/>
    <col min="884" max="884" width="23.85546875" style="1" customWidth="1"/>
    <col min="885" max="885" width="15.5703125" style="1" customWidth="1"/>
    <col min="886" max="888" width="10.7109375" style="1" customWidth="1"/>
    <col min="889" max="889" width="5.7109375" style="1" customWidth="1"/>
    <col min="890" max="890" width="5" style="1" customWidth="1"/>
    <col min="891" max="891" width="23.85546875" style="1" customWidth="1"/>
    <col min="892" max="892" width="15.5703125" style="1" customWidth="1"/>
    <col min="893" max="895" width="10.7109375" style="1" customWidth="1"/>
    <col min="896" max="896" width="5.7109375" style="1" customWidth="1"/>
    <col min="897" max="897" width="5" style="1" customWidth="1"/>
    <col min="898" max="898" width="23.85546875" style="1" customWidth="1"/>
    <col min="899" max="899" width="15.5703125" style="1" customWidth="1"/>
    <col min="900" max="902" width="10.7109375" style="1" customWidth="1"/>
    <col min="903" max="903" width="5.7109375" style="1" customWidth="1"/>
    <col min="904" max="904" width="5" style="1" customWidth="1"/>
    <col min="905" max="905" width="23.85546875" style="1" customWidth="1"/>
    <col min="906" max="906" width="15.5703125" style="1" customWidth="1"/>
    <col min="907" max="909" width="10.7109375" style="1" customWidth="1"/>
    <col min="910" max="910" width="5.7109375" style="1" customWidth="1"/>
    <col min="911" max="931" width="11.42578125" style="1"/>
    <col min="932" max="932" width="11.28515625" style="1" customWidth="1"/>
    <col min="933" max="16384" width="11.42578125" style="1"/>
  </cols>
  <sheetData>
    <row r="1" spans="2:909" s="8" customFormat="1" ht="24.95" customHeight="1" x14ac:dyDescent="0.2">
      <c r="B1" s="164" t="s">
        <v>18</v>
      </c>
      <c r="C1" s="164"/>
      <c r="D1" s="164"/>
      <c r="E1" s="164"/>
      <c r="F1" s="164"/>
      <c r="I1" s="164" t="s">
        <v>18</v>
      </c>
      <c r="J1" s="164"/>
      <c r="K1" s="164"/>
      <c r="L1" s="164"/>
      <c r="M1" s="164"/>
      <c r="P1" s="164" t="s">
        <v>18</v>
      </c>
      <c r="Q1" s="164"/>
      <c r="R1" s="164"/>
      <c r="S1" s="164"/>
      <c r="T1" s="164"/>
      <c r="W1" s="164" t="s">
        <v>18</v>
      </c>
      <c r="X1" s="164"/>
      <c r="Y1" s="164"/>
      <c r="Z1" s="164"/>
      <c r="AA1" s="164"/>
      <c r="AD1" s="164" t="s">
        <v>18</v>
      </c>
      <c r="AE1" s="164"/>
      <c r="AF1" s="164"/>
      <c r="AG1" s="164"/>
      <c r="AH1" s="164"/>
      <c r="AK1" s="164" t="s">
        <v>18</v>
      </c>
      <c r="AL1" s="164"/>
      <c r="AM1" s="164"/>
      <c r="AN1" s="164"/>
      <c r="AO1" s="164"/>
      <c r="AR1" s="164" t="s">
        <v>18</v>
      </c>
      <c r="AS1" s="164"/>
      <c r="AT1" s="164"/>
      <c r="AU1" s="164"/>
      <c r="AV1" s="164"/>
      <c r="AY1" s="164" t="s">
        <v>18</v>
      </c>
      <c r="AZ1" s="164"/>
      <c r="BA1" s="164"/>
      <c r="BB1" s="164"/>
      <c r="BC1" s="164"/>
      <c r="BF1" s="164" t="s">
        <v>18</v>
      </c>
      <c r="BG1" s="164"/>
      <c r="BH1" s="164"/>
      <c r="BI1" s="164"/>
      <c r="BJ1" s="164"/>
      <c r="BM1" s="164" t="s">
        <v>18</v>
      </c>
      <c r="BN1" s="164"/>
      <c r="BO1" s="164"/>
      <c r="BP1" s="164"/>
      <c r="BQ1" s="164"/>
      <c r="BT1" s="164" t="s">
        <v>18</v>
      </c>
      <c r="BU1" s="164"/>
      <c r="BV1" s="164"/>
      <c r="BW1" s="164"/>
      <c r="BX1" s="164"/>
      <c r="CA1" s="164" t="s">
        <v>18</v>
      </c>
      <c r="CB1" s="164"/>
      <c r="CC1" s="164"/>
      <c r="CD1" s="164"/>
      <c r="CE1" s="164"/>
      <c r="CH1" s="164" t="s">
        <v>18</v>
      </c>
      <c r="CI1" s="164"/>
      <c r="CJ1" s="164"/>
      <c r="CK1" s="164"/>
      <c r="CL1" s="164"/>
      <c r="CO1" s="164" t="s">
        <v>18</v>
      </c>
      <c r="CP1" s="164"/>
      <c r="CQ1" s="164"/>
      <c r="CR1" s="164"/>
      <c r="CS1" s="164"/>
      <c r="CV1" s="164" t="s">
        <v>18</v>
      </c>
      <c r="CW1" s="164"/>
      <c r="CX1" s="164"/>
      <c r="CY1" s="164"/>
      <c r="CZ1" s="164"/>
      <c r="DC1" s="164" t="s">
        <v>18</v>
      </c>
      <c r="DD1" s="164"/>
      <c r="DE1" s="164"/>
      <c r="DF1" s="164"/>
      <c r="DG1" s="164"/>
      <c r="DJ1" s="164" t="s">
        <v>18</v>
      </c>
      <c r="DK1" s="164"/>
      <c r="DL1" s="164"/>
      <c r="DM1" s="164"/>
      <c r="DN1" s="164"/>
      <c r="DQ1" s="164" t="s">
        <v>18</v>
      </c>
      <c r="DR1" s="164"/>
      <c r="DS1" s="164"/>
      <c r="DT1" s="164"/>
      <c r="DU1" s="164"/>
      <c r="DX1" s="164" t="s">
        <v>18</v>
      </c>
      <c r="DY1" s="164"/>
      <c r="DZ1" s="164"/>
      <c r="EA1" s="164"/>
      <c r="EB1" s="164"/>
      <c r="EE1" s="164" t="s">
        <v>18</v>
      </c>
      <c r="EF1" s="164"/>
      <c r="EG1" s="164"/>
      <c r="EH1" s="164"/>
      <c r="EI1" s="164"/>
      <c r="EL1" s="164" t="s">
        <v>18</v>
      </c>
      <c r="EM1" s="164"/>
      <c r="EN1" s="164"/>
      <c r="EO1" s="164"/>
      <c r="EP1" s="164"/>
      <c r="ES1" s="164" t="s">
        <v>18</v>
      </c>
      <c r="ET1" s="164"/>
      <c r="EU1" s="164"/>
      <c r="EV1" s="164"/>
      <c r="EW1" s="164"/>
      <c r="EZ1" s="164" t="s">
        <v>18</v>
      </c>
      <c r="FA1" s="164"/>
      <c r="FB1" s="164"/>
      <c r="FC1" s="164"/>
      <c r="FD1" s="164"/>
      <c r="FG1" s="164" t="s">
        <v>18</v>
      </c>
      <c r="FH1" s="164"/>
      <c r="FI1" s="164"/>
      <c r="FJ1" s="164"/>
      <c r="FK1" s="164"/>
      <c r="FN1" s="164" t="s">
        <v>18</v>
      </c>
      <c r="FO1" s="164"/>
      <c r="FP1" s="164"/>
      <c r="FQ1" s="164"/>
      <c r="FR1" s="164"/>
      <c r="FU1" s="164" t="s">
        <v>18</v>
      </c>
      <c r="FV1" s="164"/>
      <c r="FW1" s="164"/>
      <c r="FX1" s="164"/>
      <c r="FY1" s="164"/>
      <c r="GB1" s="164" t="s">
        <v>18</v>
      </c>
      <c r="GC1" s="164"/>
      <c r="GD1" s="164"/>
      <c r="GE1" s="164"/>
      <c r="GF1" s="164"/>
      <c r="GI1" s="164" t="s">
        <v>18</v>
      </c>
      <c r="GJ1" s="164"/>
      <c r="GK1" s="164"/>
      <c r="GL1" s="164"/>
      <c r="GM1" s="164"/>
      <c r="GP1" s="164" t="s">
        <v>18</v>
      </c>
      <c r="GQ1" s="164"/>
      <c r="GR1" s="164"/>
      <c r="GS1" s="164"/>
      <c r="GT1" s="164"/>
      <c r="GW1" s="164" t="s">
        <v>18</v>
      </c>
      <c r="GX1" s="164"/>
      <c r="GY1" s="164"/>
      <c r="GZ1" s="164"/>
      <c r="HA1" s="164"/>
      <c r="HD1" s="164" t="s">
        <v>18</v>
      </c>
      <c r="HE1" s="164"/>
      <c r="HF1" s="164"/>
      <c r="HG1" s="164"/>
      <c r="HH1" s="164"/>
      <c r="HK1" s="164" t="s">
        <v>18</v>
      </c>
      <c r="HL1" s="164"/>
      <c r="HM1" s="164"/>
      <c r="HN1" s="164"/>
      <c r="HO1" s="164"/>
      <c r="HR1" s="164" t="s">
        <v>18</v>
      </c>
      <c r="HS1" s="164"/>
      <c r="HT1" s="164"/>
      <c r="HU1" s="164"/>
      <c r="HV1" s="164"/>
      <c r="HY1" s="164" t="s">
        <v>18</v>
      </c>
      <c r="HZ1" s="164"/>
      <c r="IA1" s="164"/>
      <c r="IB1" s="164"/>
      <c r="IC1" s="164"/>
      <c r="IF1" s="164" t="s">
        <v>18</v>
      </c>
      <c r="IG1" s="164"/>
      <c r="IH1" s="164"/>
      <c r="II1" s="164"/>
      <c r="IJ1" s="164"/>
      <c r="IM1" s="164" t="s">
        <v>18</v>
      </c>
      <c r="IN1" s="164"/>
      <c r="IO1" s="164"/>
      <c r="IP1" s="164"/>
      <c r="IQ1" s="164"/>
      <c r="IT1" s="164" t="s">
        <v>18</v>
      </c>
      <c r="IU1" s="164"/>
      <c r="IV1" s="164"/>
      <c r="IW1" s="164"/>
      <c r="IX1" s="164"/>
      <c r="JA1" s="164" t="s">
        <v>18</v>
      </c>
      <c r="JB1" s="164"/>
      <c r="JC1" s="164"/>
      <c r="JD1" s="164"/>
      <c r="JE1" s="164"/>
      <c r="JH1" s="164" t="s">
        <v>18</v>
      </c>
      <c r="JI1" s="164"/>
      <c r="JJ1" s="164"/>
      <c r="JK1" s="164"/>
      <c r="JL1" s="164"/>
      <c r="JO1" s="164" t="s">
        <v>18</v>
      </c>
      <c r="JP1" s="164"/>
      <c r="JQ1" s="164"/>
      <c r="JR1" s="164"/>
      <c r="JS1" s="164"/>
      <c r="JV1" s="164" t="s">
        <v>18</v>
      </c>
      <c r="JW1" s="164"/>
      <c r="JX1" s="164"/>
      <c r="JY1" s="164"/>
      <c r="JZ1" s="164"/>
      <c r="KC1" s="164" t="s">
        <v>18</v>
      </c>
      <c r="KD1" s="164"/>
      <c r="KE1" s="164"/>
      <c r="KF1" s="164"/>
      <c r="KG1" s="164"/>
      <c r="KJ1" s="164" t="s">
        <v>18</v>
      </c>
      <c r="KK1" s="164"/>
      <c r="KL1" s="164"/>
      <c r="KM1" s="164"/>
      <c r="KN1" s="164"/>
      <c r="KQ1" s="164" t="s">
        <v>18</v>
      </c>
      <c r="KR1" s="164"/>
      <c r="KS1" s="164"/>
      <c r="KT1" s="164"/>
      <c r="KU1" s="164"/>
      <c r="KX1" s="164" t="s">
        <v>18</v>
      </c>
      <c r="KY1" s="164"/>
      <c r="KZ1" s="164"/>
      <c r="LA1" s="164"/>
      <c r="LB1" s="164"/>
      <c r="LE1" s="164" t="s">
        <v>18</v>
      </c>
      <c r="LF1" s="164"/>
      <c r="LG1" s="164"/>
      <c r="LH1" s="164"/>
      <c r="LI1" s="164"/>
      <c r="LL1" s="164" t="s">
        <v>18</v>
      </c>
      <c r="LM1" s="164"/>
      <c r="LN1" s="164"/>
      <c r="LO1" s="164"/>
      <c r="LP1" s="164"/>
      <c r="LS1" s="164" t="s">
        <v>18</v>
      </c>
      <c r="LT1" s="164"/>
      <c r="LU1" s="164"/>
      <c r="LV1" s="164"/>
      <c r="LW1" s="164"/>
      <c r="LZ1" s="164" t="s">
        <v>18</v>
      </c>
      <c r="MA1" s="164"/>
      <c r="MB1" s="164"/>
      <c r="MC1" s="164"/>
      <c r="MD1" s="164"/>
      <c r="MG1" s="164" t="s">
        <v>18</v>
      </c>
      <c r="MH1" s="164"/>
      <c r="MI1" s="164"/>
      <c r="MJ1" s="164"/>
      <c r="MK1" s="164"/>
      <c r="MN1" s="164" t="s">
        <v>18</v>
      </c>
      <c r="MO1" s="164"/>
      <c r="MP1" s="164"/>
      <c r="MQ1" s="164"/>
      <c r="MR1" s="164"/>
      <c r="MU1" s="164" t="s">
        <v>18</v>
      </c>
      <c r="MV1" s="164"/>
      <c r="MW1" s="164"/>
      <c r="MX1" s="164"/>
      <c r="MY1" s="164"/>
      <c r="NB1" s="164" t="s">
        <v>18</v>
      </c>
      <c r="NC1" s="164"/>
      <c r="ND1" s="164"/>
      <c r="NE1" s="164"/>
      <c r="NF1" s="164"/>
      <c r="NI1" s="164" t="s">
        <v>18</v>
      </c>
      <c r="NJ1" s="164"/>
      <c r="NK1" s="164"/>
      <c r="NL1" s="164"/>
      <c r="NM1" s="164"/>
      <c r="NP1" s="164" t="s">
        <v>18</v>
      </c>
      <c r="NQ1" s="164"/>
      <c r="NR1" s="164"/>
      <c r="NS1" s="164"/>
      <c r="NT1" s="164"/>
      <c r="NW1" s="164" t="s">
        <v>18</v>
      </c>
      <c r="NX1" s="164"/>
      <c r="NY1" s="164"/>
      <c r="NZ1" s="164"/>
      <c r="OA1" s="164"/>
      <c r="OD1" s="164" t="s">
        <v>18</v>
      </c>
      <c r="OE1" s="164"/>
      <c r="OF1" s="164"/>
      <c r="OG1" s="164"/>
      <c r="OH1" s="164"/>
      <c r="OK1" s="164" t="s">
        <v>18</v>
      </c>
      <c r="OL1" s="164"/>
      <c r="OM1" s="164"/>
      <c r="ON1" s="164"/>
      <c r="OO1" s="164"/>
      <c r="OR1" s="164" t="s">
        <v>18</v>
      </c>
      <c r="OS1" s="164"/>
      <c r="OT1" s="164"/>
      <c r="OU1" s="164"/>
      <c r="OV1" s="164"/>
      <c r="OY1" s="164" t="s">
        <v>18</v>
      </c>
      <c r="OZ1" s="164"/>
      <c r="PA1" s="164"/>
      <c r="PB1" s="164"/>
      <c r="PC1" s="164"/>
      <c r="PF1" s="164" t="s">
        <v>18</v>
      </c>
      <c r="PG1" s="164"/>
      <c r="PH1" s="164"/>
      <c r="PI1" s="164"/>
      <c r="PJ1" s="164"/>
      <c r="PM1" s="164" t="s">
        <v>18</v>
      </c>
      <c r="PN1" s="164"/>
      <c r="PO1" s="164"/>
      <c r="PP1" s="164"/>
      <c r="PQ1" s="164"/>
      <c r="PT1" s="164" t="s">
        <v>18</v>
      </c>
      <c r="PU1" s="164"/>
      <c r="PV1" s="164"/>
      <c r="PW1" s="164"/>
      <c r="PX1" s="164"/>
      <c r="QA1" s="164" t="s">
        <v>18</v>
      </c>
      <c r="QB1" s="164"/>
      <c r="QC1" s="164"/>
      <c r="QD1" s="164"/>
      <c r="QE1" s="164"/>
      <c r="QH1" s="164" t="s">
        <v>18</v>
      </c>
      <c r="QI1" s="164"/>
      <c r="QJ1" s="164"/>
      <c r="QK1" s="164"/>
      <c r="QL1" s="164"/>
      <c r="QO1" s="164" t="s">
        <v>18</v>
      </c>
      <c r="QP1" s="164"/>
      <c r="QQ1" s="164"/>
      <c r="QR1" s="164"/>
      <c r="QS1" s="164"/>
      <c r="QV1" s="164" t="s">
        <v>18</v>
      </c>
      <c r="QW1" s="164"/>
      <c r="QX1" s="164"/>
      <c r="QY1" s="164"/>
      <c r="QZ1" s="164"/>
      <c r="RC1" s="164" t="s">
        <v>18</v>
      </c>
      <c r="RD1" s="164"/>
      <c r="RE1" s="164"/>
      <c r="RF1" s="164"/>
      <c r="RG1" s="164"/>
      <c r="RJ1" s="164" t="s">
        <v>18</v>
      </c>
      <c r="RK1" s="164"/>
      <c r="RL1" s="164"/>
      <c r="RM1" s="164"/>
      <c r="RN1" s="164"/>
      <c r="RQ1" s="164" t="s">
        <v>18</v>
      </c>
      <c r="RR1" s="164"/>
      <c r="RS1" s="164"/>
      <c r="RT1" s="164"/>
      <c r="RU1" s="164"/>
      <c r="RX1" s="164" t="s">
        <v>18</v>
      </c>
      <c r="RY1" s="164"/>
      <c r="RZ1" s="164"/>
      <c r="SA1" s="164"/>
      <c r="SB1" s="164"/>
      <c r="SE1" s="164" t="s">
        <v>18</v>
      </c>
      <c r="SF1" s="164"/>
      <c r="SG1" s="164"/>
      <c r="SH1" s="164"/>
      <c r="SI1" s="164"/>
      <c r="SL1" s="164" t="s">
        <v>18</v>
      </c>
      <c r="SM1" s="164"/>
      <c r="SN1" s="164"/>
      <c r="SO1" s="164"/>
      <c r="SP1" s="164"/>
      <c r="SS1" s="164" t="s">
        <v>18</v>
      </c>
      <c r="ST1" s="164"/>
      <c r="SU1" s="164"/>
      <c r="SV1" s="164"/>
      <c r="SW1" s="164"/>
      <c r="SZ1" s="164" t="s">
        <v>18</v>
      </c>
      <c r="TA1" s="164"/>
      <c r="TB1" s="164"/>
      <c r="TC1" s="164"/>
      <c r="TD1" s="164"/>
      <c r="TG1" s="164" t="s">
        <v>18</v>
      </c>
      <c r="TH1" s="164"/>
      <c r="TI1" s="164"/>
      <c r="TJ1" s="164"/>
      <c r="TK1" s="164"/>
      <c r="TN1" s="164" t="s">
        <v>18</v>
      </c>
      <c r="TO1" s="164"/>
      <c r="TP1" s="164"/>
      <c r="TQ1" s="164"/>
      <c r="TR1" s="164"/>
      <c r="TU1" s="164" t="s">
        <v>18</v>
      </c>
      <c r="TV1" s="164"/>
      <c r="TW1" s="164"/>
      <c r="TX1" s="164"/>
      <c r="TY1" s="164"/>
      <c r="UB1" s="164" t="s">
        <v>18</v>
      </c>
      <c r="UC1" s="164"/>
      <c r="UD1" s="164"/>
      <c r="UE1" s="164"/>
      <c r="UF1" s="164"/>
      <c r="UI1" s="164" t="s">
        <v>18</v>
      </c>
      <c r="UJ1" s="164"/>
      <c r="UK1" s="164"/>
      <c r="UL1" s="164"/>
      <c r="UM1" s="164"/>
      <c r="UP1" s="164" t="s">
        <v>18</v>
      </c>
      <c r="UQ1" s="164"/>
      <c r="UR1" s="164"/>
      <c r="US1" s="164"/>
      <c r="UT1" s="164"/>
      <c r="UW1" s="164" t="s">
        <v>18</v>
      </c>
      <c r="UX1" s="164"/>
      <c r="UY1" s="164"/>
      <c r="UZ1" s="164"/>
      <c r="VA1" s="164"/>
      <c r="VD1" s="164" t="s">
        <v>18</v>
      </c>
      <c r="VE1" s="164"/>
      <c r="VF1" s="164"/>
      <c r="VG1" s="164"/>
      <c r="VH1" s="164"/>
      <c r="VK1" s="164" t="s">
        <v>18</v>
      </c>
      <c r="VL1" s="164"/>
      <c r="VM1" s="164"/>
      <c r="VN1" s="164"/>
      <c r="VO1" s="164"/>
      <c r="VR1" s="164" t="s">
        <v>18</v>
      </c>
      <c r="VS1" s="164"/>
      <c r="VT1" s="164"/>
      <c r="VU1" s="164"/>
      <c r="VV1" s="164"/>
      <c r="VY1" s="164" t="s">
        <v>18</v>
      </c>
      <c r="VZ1" s="164"/>
      <c r="WA1" s="164"/>
      <c r="WB1" s="164"/>
      <c r="WC1" s="164"/>
      <c r="WF1" s="164" t="s">
        <v>18</v>
      </c>
      <c r="WG1" s="164"/>
      <c r="WH1" s="164"/>
      <c r="WI1" s="164"/>
      <c r="WJ1" s="164"/>
      <c r="WM1" s="164" t="s">
        <v>18</v>
      </c>
      <c r="WN1" s="164"/>
      <c r="WO1" s="164"/>
      <c r="WP1" s="164"/>
      <c r="WQ1" s="164"/>
      <c r="WT1" s="164" t="s">
        <v>18</v>
      </c>
      <c r="WU1" s="164"/>
      <c r="WV1" s="164"/>
      <c r="WW1" s="164"/>
      <c r="WX1" s="164"/>
      <c r="XA1" s="164" t="s">
        <v>18</v>
      </c>
      <c r="XB1" s="164"/>
      <c r="XC1" s="164"/>
      <c r="XD1" s="164"/>
      <c r="XE1" s="164"/>
      <c r="XH1" s="164" t="s">
        <v>18</v>
      </c>
      <c r="XI1" s="164"/>
      <c r="XJ1" s="164"/>
      <c r="XK1" s="164"/>
      <c r="XL1" s="164"/>
      <c r="XO1" s="164" t="s">
        <v>18</v>
      </c>
      <c r="XP1" s="164"/>
      <c r="XQ1" s="164"/>
      <c r="XR1" s="164"/>
      <c r="XS1" s="164"/>
      <c r="XV1" s="164" t="s">
        <v>18</v>
      </c>
      <c r="XW1" s="164"/>
      <c r="XX1" s="164"/>
      <c r="XY1" s="164"/>
      <c r="XZ1" s="164"/>
      <c r="YC1" s="164" t="s">
        <v>18</v>
      </c>
      <c r="YD1" s="164"/>
      <c r="YE1" s="164"/>
      <c r="YF1" s="164"/>
      <c r="YG1" s="164"/>
      <c r="YJ1" s="164" t="s">
        <v>18</v>
      </c>
      <c r="YK1" s="164"/>
      <c r="YL1" s="164"/>
      <c r="YM1" s="164"/>
      <c r="YN1" s="164"/>
      <c r="YQ1" s="164" t="s">
        <v>18</v>
      </c>
      <c r="YR1" s="164"/>
      <c r="YS1" s="164"/>
      <c r="YT1" s="164"/>
      <c r="YU1" s="164"/>
      <c r="YX1" s="164" t="s">
        <v>18</v>
      </c>
      <c r="YY1" s="164"/>
      <c r="YZ1" s="164"/>
      <c r="ZA1" s="164"/>
      <c r="ZB1" s="164"/>
      <c r="ZE1" s="164" t="s">
        <v>18</v>
      </c>
      <c r="ZF1" s="164"/>
      <c r="ZG1" s="164"/>
      <c r="ZH1" s="164"/>
      <c r="ZI1" s="164"/>
      <c r="ZL1" s="164" t="s">
        <v>18</v>
      </c>
      <c r="ZM1" s="164"/>
      <c r="ZN1" s="164"/>
      <c r="ZO1" s="164"/>
      <c r="ZP1" s="164"/>
      <c r="ZS1" s="164" t="s">
        <v>18</v>
      </c>
      <c r="ZT1" s="164"/>
      <c r="ZU1" s="164"/>
      <c r="ZV1" s="164"/>
      <c r="ZW1" s="164"/>
      <c r="ZZ1" s="164" t="s">
        <v>18</v>
      </c>
      <c r="AAA1" s="164"/>
      <c r="AAB1" s="164"/>
      <c r="AAC1" s="164"/>
      <c r="AAD1" s="164"/>
      <c r="AAG1" s="164" t="s">
        <v>18</v>
      </c>
      <c r="AAH1" s="164"/>
      <c r="AAI1" s="164"/>
      <c r="AAJ1" s="164"/>
      <c r="AAK1" s="164"/>
      <c r="AAN1" s="164" t="s">
        <v>18</v>
      </c>
      <c r="AAO1" s="164"/>
      <c r="AAP1" s="164"/>
      <c r="AAQ1" s="164"/>
      <c r="AAR1" s="164"/>
      <c r="AAU1" s="164" t="s">
        <v>18</v>
      </c>
      <c r="AAV1" s="164"/>
      <c r="AAW1" s="164"/>
      <c r="AAX1" s="164"/>
      <c r="AAY1" s="164"/>
      <c r="ABB1" s="164" t="s">
        <v>18</v>
      </c>
      <c r="ABC1" s="164"/>
      <c r="ABD1" s="164"/>
      <c r="ABE1" s="164"/>
      <c r="ABF1" s="164"/>
      <c r="ABI1" s="164" t="s">
        <v>18</v>
      </c>
      <c r="ABJ1" s="164"/>
      <c r="ABK1" s="164"/>
      <c r="ABL1" s="164"/>
      <c r="ABM1" s="164"/>
      <c r="ABP1" s="164" t="s">
        <v>18</v>
      </c>
      <c r="ABQ1" s="164"/>
      <c r="ABR1" s="164"/>
      <c r="ABS1" s="164"/>
      <c r="ABT1" s="164"/>
      <c r="ABW1" s="164" t="s">
        <v>18</v>
      </c>
      <c r="ABX1" s="164"/>
      <c r="ABY1" s="164"/>
      <c r="ABZ1" s="164"/>
      <c r="ACA1" s="164"/>
      <c r="ACD1" s="164" t="s">
        <v>18</v>
      </c>
      <c r="ACE1" s="164"/>
      <c r="ACF1" s="164"/>
      <c r="ACG1" s="164"/>
      <c r="ACH1" s="164"/>
      <c r="ACK1" s="164" t="s">
        <v>18</v>
      </c>
      <c r="ACL1" s="164"/>
      <c r="ACM1" s="164"/>
      <c r="ACN1" s="164"/>
      <c r="ACO1" s="164"/>
      <c r="ACR1" s="164" t="s">
        <v>18</v>
      </c>
      <c r="ACS1" s="164"/>
      <c r="ACT1" s="164"/>
      <c r="ACU1" s="164"/>
      <c r="ACV1" s="164"/>
      <c r="ACY1" s="164" t="s">
        <v>18</v>
      </c>
      <c r="ACZ1" s="164"/>
      <c r="ADA1" s="164"/>
      <c r="ADB1" s="164"/>
      <c r="ADC1" s="164"/>
      <c r="ADF1" s="164" t="s">
        <v>18</v>
      </c>
      <c r="ADG1" s="164"/>
      <c r="ADH1" s="164"/>
      <c r="ADI1" s="164"/>
      <c r="ADJ1" s="164"/>
      <c r="ADM1" s="164" t="s">
        <v>18</v>
      </c>
      <c r="ADN1" s="164"/>
      <c r="ADO1" s="164"/>
      <c r="ADP1" s="164"/>
      <c r="ADQ1" s="164"/>
      <c r="ADT1" s="164" t="s">
        <v>18</v>
      </c>
      <c r="ADU1" s="164"/>
      <c r="ADV1" s="164"/>
      <c r="ADW1" s="164"/>
      <c r="ADX1" s="164"/>
      <c r="AEA1" s="164" t="s">
        <v>18</v>
      </c>
      <c r="AEB1" s="164"/>
      <c r="AEC1" s="164"/>
      <c r="AED1" s="164"/>
      <c r="AEE1" s="164"/>
      <c r="AEH1" s="164" t="s">
        <v>18</v>
      </c>
      <c r="AEI1" s="164"/>
      <c r="AEJ1" s="164"/>
      <c r="AEK1" s="164"/>
      <c r="AEL1" s="164"/>
      <c r="AEO1" s="164" t="s">
        <v>18</v>
      </c>
      <c r="AEP1" s="164"/>
      <c r="AEQ1" s="164"/>
      <c r="AER1" s="164"/>
      <c r="AES1" s="164"/>
      <c r="AEV1" s="164" t="s">
        <v>18</v>
      </c>
      <c r="AEW1" s="164"/>
      <c r="AEX1" s="164"/>
      <c r="AEY1" s="164"/>
      <c r="AEZ1" s="164"/>
      <c r="AFC1" s="164" t="s">
        <v>18</v>
      </c>
      <c r="AFD1" s="164"/>
      <c r="AFE1" s="164"/>
      <c r="AFF1" s="164"/>
      <c r="AFG1" s="164"/>
      <c r="AFJ1" s="164" t="s">
        <v>18</v>
      </c>
      <c r="AFK1" s="164"/>
      <c r="AFL1" s="164"/>
      <c r="AFM1" s="164"/>
      <c r="AFN1" s="164"/>
      <c r="AFQ1" s="164" t="s">
        <v>18</v>
      </c>
      <c r="AFR1" s="164"/>
      <c r="AFS1" s="164"/>
      <c r="AFT1" s="164"/>
      <c r="AFU1" s="164"/>
      <c r="AFX1" s="164" t="s">
        <v>18</v>
      </c>
      <c r="AFY1" s="164"/>
      <c r="AFZ1" s="164"/>
      <c r="AGA1" s="164"/>
      <c r="AGB1" s="164"/>
      <c r="AGE1" s="164" t="s">
        <v>18</v>
      </c>
      <c r="AGF1" s="164"/>
      <c r="AGG1" s="164"/>
      <c r="AGH1" s="164"/>
      <c r="AGI1" s="164"/>
      <c r="AGL1" s="164" t="s">
        <v>18</v>
      </c>
      <c r="AGM1" s="164"/>
      <c r="AGN1" s="164"/>
      <c r="AGO1" s="164"/>
      <c r="AGP1" s="164"/>
      <c r="AGS1" s="164" t="s">
        <v>18</v>
      </c>
      <c r="AGT1" s="164"/>
      <c r="AGU1" s="164"/>
      <c r="AGV1" s="164"/>
      <c r="AGW1" s="164"/>
      <c r="AGZ1" s="164" t="s">
        <v>18</v>
      </c>
      <c r="AHA1" s="164"/>
      <c r="AHB1" s="164"/>
      <c r="AHC1" s="164"/>
      <c r="AHD1" s="164"/>
      <c r="AHG1" s="164" t="s">
        <v>18</v>
      </c>
      <c r="AHH1" s="164"/>
      <c r="AHI1" s="164"/>
      <c r="AHJ1" s="164"/>
      <c r="AHK1" s="164"/>
      <c r="AHN1" s="164" t="s">
        <v>18</v>
      </c>
      <c r="AHO1" s="164"/>
      <c r="AHP1" s="164"/>
      <c r="AHQ1" s="164"/>
      <c r="AHR1" s="164"/>
      <c r="AHU1" s="164" t="s">
        <v>18</v>
      </c>
      <c r="AHV1" s="164"/>
      <c r="AHW1" s="164"/>
      <c r="AHX1" s="164"/>
      <c r="AHY1" s="164"/>
    </row>
    <row r="2" spans="2:909" s="5" customFormat="1" ht="24.95" customHeight="1" x14ac:dyDescent="0.2">
      <c r="B2" s="164" t="s">
        <v>17</v>
      </c>
      <c r="C2" s="164"/>
      <c r="D2" s="164"/>
      <c r="E2" s="164"/>
      <c r="F2" s="164"/>
      <c r="I2" s="164" t="s">
        <v>17</v>
      </c>
      <c r="J2" s="164"/>
      <c r="K2" s="164"/>
      <c r="L2" s="164"/>
      <c r="M2" s="164"/>
      <c r="P2" s="164" t="s">
        <v>225</v>
      </c>
      <c r="Q2" s="164"/>
      <c r="R2" s="164"/>
      <c r="S2" s="164"/>
      <c r="T2" s="164"/>
      <c r="W2" s="164" t="s">
        <v>225</v>
      </c>
      <c r="X2" s="164"/>
      <c r="Y2" s="164"/>
      <c r="Z2" s="164"/>
      <c r="AA2" s="164"/>
      <c r="AD2" s="164" t="s">
        <v>227</v>
      </c>
      <c r="AE2" s="164"/>
      <c r="AF2" s="164"/>
      <c r="AG2" s="164"/>
      <c r="AH2" s="164"/>
      <c r="AK2" s="164" t="s">
        <v>227</v>
      </c>
      <c r="AL2" s="164"/>
      <c r="AM2" s="164"/>
      <c r="AN2" s="164"/>
      <c r="AO2" s="164"/>
      <c r="AR2" s="164" t="s">
        <v>229</v>
      </c>
      <c r="AS2" s="164"/>
      <c r="AT2" s="164"/>
      <c r="AU2" s="164"/>
      <c r="AV2" s="164"/>
      <c r="AY2" s="164" t="s">
        <v>229</v>
      </c>
      <c r="AZ2" s="164"/>
      <c r="BA2" s="164"/>
      <c r="BB2" s="164"/>
      <c r="BC2" s="164"/>
      <c r="BF2" s="164" t="s">
        <v>231</v>
      </c>
      <c r="BG2" s="164"/>
      <c r="BH2" s="164"/>
      <c r="BI2" s="164"/>
      <c r="BJ2" s="164"/>
      <c r="BM2" s="164" t="s">
        <v>231</v>
      </c>
      <c r="BN2" s="164"/>
      <c r="BO2" s="164"/>
      <c r="BP2" s="164"/>
      <c r="BQ2" s="164"/>
      <c r="BT2" s="164" t="s">
        <v>235</v>
      </c>
      <c r="BU2" s="164"/>
      <c r="BV2" s="164"/>
      <c r="BW2" s="164"/>
      <c r="BX2" s="164"/>
      <c r="CA2" s="164" t="s">
        <v>235</v>
      </c>
      <c r="CB2" s="164"/>
      <c r="CC2" s="164"/>
      <c r="CD2" s="164"/>
      <c r="CE2" s="164"/>
      <c r="CH2" s="164" t="s">
        <v>237</v>
      </c>
      <c r="CI2" s="164"/>
      <c r="CJ2" s="164"/>
      <c r="CK2" s="164"/>
      <c r="CL2" s="164"/>
      <c r="CO2" s="164" t="s">
        <v>237</v>
      </c>
      <c r="CP2" s="164"/>
      <c r="CQ2" s="164"/>
      <c r="CR2" s="164"/>
      <c r="CS2" s="164"/>
      <c r="CV2" s="164" t="s">
        <v>239</v>
      </c>
      <c r="CW2" s="164"/>
      <c r="CX2" s="164"/>
      <c r="CY2" s="164"/>
      <c r="CZ2" s="164"/>
      <c r="DC2" s="164" t="s">
        <v>239</v>
      </c>
      <c r="DD2" s="164"/>
      <c r="DE2" s="164"/>
      <c r="DF2" s="164"/>
      <c r="DG2" s="164"/>
      <c r="DJ2" s="164" t="s">
        <v>33</v>
      </c>
      <c r="DK2" s="164"/>
      <c r="DL2" s="164"/>
      <c r="DM2" s="164"/>
      <c r="DN2" s="164"/>
      <c r="DQ2" s="164" t="s">
        <v>33</v>
      </c>
      <c r="DR2" s="164"/>
      <c r="DS2" s="164"/>
      <c r="DT2" s="164"/>
      <c r="DU2" s="164"/>
      <c r="DX2" s="164" t="s">
        <v>242</v>
      </c>
      <c r="DY2" s="164"/>
      <c r="DZ2" s="164"/>
      <c r="EA2" s="164"/>
      <c r="EB2" s="164"/>
      <c r="EE2" s="164" t="s">
        <v>242</v>
      </c>
      <c r="EF2" s="164"/>
      <c r="EG2" s="164"/>
      <c r="EH2" s="164"/>
      <c r="EI2" s="164"/>
      <c r="EL2" s="164" t="s">
        <v>46</v>
      </c>
      <c r="EM2" s="164"/>
      <c r="EN2" s="164"/>
      <c r="EO2" s="164"/>
      <c r="EP2" s="164"/>
      <c r="ES2" s="164" t="s">
        <v>46</v>
      </c>
      <c r="ET2" s="164"/>
      <c r="EU2" s="164"/>
      <c r="EV2" s="164"/>
      <c r="EW2" s="164"/>
      <c r="EZ2" s="164" t="s">
        <v>254</v>
      </c>
      <c r="FA2" s="164"/>
      <c r="FB2" s="164"/>
      <c r="FC2" s="164"/>
      <c r="FD2" s="164"/>
      <c r="FG2" s="164" t="s">
        <v>254</v>
      </c>
      <c r="FH2" s="164"/>
      <c r="FI2" s="164"/>
      <c r="FJ2" s="164"/>
      <c r="FK2" s="164"/>
      <c r="FN2" s="164" t="s">
        <v>256</v>
      </c>
      <c r="FO2" s="164"/>
      <c r="FP2" s="164"/>
      <c r="FQ2" s="164"/>
      <c r="FR2" s="164"/>
      <c r="FU2" s="164" t="s">
        <v>256</v>
      </c>
      <c r="FV2" s="164"/>
      <c r="FW2" s="164"/>
      <c r="FX2" s="164"/>
      <c r="FY2" s="164"/>
      <c r="GB2" s="164" t="s">
        <v>258</v>
      </c>
      <c r="GC2" s="164"/>
      <c r="GD2" s="164"/>
      <c r="GE2" s="164"/>
      <c r="GF2" s="164"/>
      <c r="GI2" s="164" t="s">
        <v>258</v>
      </c>
      <c r="GJ2" s="164"/>
      <c r="GK2" s="164"/>
      <c r="GL2" s="164"/>
      <c r="GM2" s="164"/>
      <c r="GP2" s="164" t="s">
        <v>52</v>
      </c>
      <c r="GQ2" s="164"/>
      <c r="GR2" s="164"/>
      <c r="GS2" s="164"/>
      <c r="GT2" s="164"/>
      <c r="GW2" s="164" t="s">
        <v>52</v>
      </c>
      <c r="GX2" s="164"/>
      <c r="GY2" s="164"/>
      <c r="GZ2" s="164"/>
      <c r="HA2" s="164"/>
      <c r="HD2" s="164" t="s">
        <v>248</v>
      </c>
      <c r="HE2" s="164"/>
      <c r="HF2" s="164"/>
      <c r="HG2" s="164"/>
      <c r="HH2" s="164"/>
      <c r="HK2" s="164" t="s">
        <v>248</v>
      </c>
      <c r="HL2" s="164"/>
      <c r="HM2" s="164"/>
      <c r="HN2" s="164"/>
      <c r="HO2" s="164"/>
      <c r="HR2" s="164" t="s">
        <v>57</v>
      </c>
      <c r="HS2" s="164"/>
      <c r="HT2" s="164"/>
      <c r="HU2" s="164"/>
      <c r="HV2" s="164"/>
      <c r="HY2" s="164" t="s">
        <v>57</v>
      </c>
      <c r="HZ2" s="164"/>
      <c r="IA2" s="164"/>
      <c r="IB2" s="164"/>
      <c r="IC2" s="164"/>
      <c r="IF2" s="164" t="s">
        <v>60</v>
      </c>
      <c r="IG2" s="164"/>
      <c r="IH2" s="164"/>
      <c r="II2" s="164"/>
      <c r="IJ2" s="164"/>
      <c r="IM2" s="164" t="s">
        <v>60</v>
      </c>
      <c r="IN2" s="164"/>
      <c r="IO2" s="164"/>
      <c r="IP2" s="164"/>
      <c r="IQ2" s="164"/>
      <c r="IT2" s="164" t="s">
        <v>64</v>
      </c>
      <c r="IU2" s="164"/>
      <c r="IV2" s="164"/>
      <c r="IW2" s="164"/>
      <c r="IX2" s="164"/>
      <c r="JA2" s="164" t="s">
        <v>64</v>
      </c>
      <c r="JB2" s="164"/>
      <c r="JC2" s="164"/>
      <c r="JD2" s="164"/>
      <c r="JE2" s="164"/>
      <c r="JH2" s="164" t="s">
        <v>68</v>
      </c>
      <c r="JI2" s="164"/>
      <c r="JJ2" s="164"/>
      <c r="JK2" s="164"/>
      <c r="JL2" s="164"/>
      <c r="JO2" s="164" t="s">
        <v>68</v>
      </c>
      <c r="JP2" s="164"/>
      <c r="JQ2" s="164"/>
      <c r="JR2" s="164"/>
      <c r="JS2" s="164"/>
      <c r="JV2" s="164" t="s">
        <v>260</v>
      </c>
      <c r="JW2" s="164"/>
      <c r="JX2" s="164"/>
      <c r="JY2" s="164"/>
      <c r="JZ2" s="164"/>
      <c r="KC2" s="164" t="s">
        <v>260</v>
      </c>
      <c r="KD2" s="164"/>
      <c r="KE2" s="164"/>
      <c r="KF2" s="164"/>
      <c r="KG2" s="164"/>
      <c r="KJ2" s="164" t="s">
        <v>82</v>
      </c>
      <c r="KK2" s="164"/>
      <c r="KL2" s="164"/>
      <c r="KM2" s="164"/>
      <c r="KN2" s="164"/>
      <c r="KQ2" s="164" t="s">
        <v>82</v>
      </c>
      <c r="KR2" s="164"/>
      <c r="KS2" s="164"/>
      <c r="KT2" s="164"/>
      <c r="KU2" s="164"/>
      <c r="KX2" s="164" t="s">
        <v>82</v>
      </c>
      <c r="KY2" s="164"/>
      <c r="KZ2" s="164"/>
      <c r="LA2" s="164"/>
      <c r="LB2" s="164"/>
      <c r="LE2" s="197" t="s">
        <v>198</v>
      </c>
      <c r="LF2" s="197"/>
      <c r="LG2" s="197"/>
      <c r="LH2" s="197"/>
      <c r="LI2" s="197"/>
      <c r="LL2" s="164" t="s">
        <v>70</v>
      </c>
      <c r="LM2" s="164"/>
      <c r="LN2" s="164"/>
      <c r="LO2" s="164"/>
      <c r="LP2" s="164"/>
      <c r="LS2" s="164" t="s">
        <v>70</v>
      </c>
      <c r="LT2" s="164"/>
      <c r="LU2" s="164"/>
      <c r="LV2" s="164"/>
      <c r="LW2" s="164"/>
      <c r="LZ2" s="164" t="s">
        <v>266</v>
      </c>
      <c r="MA2" s="164"/>
      <c r="MB2" s="164"/>
      <c r="MC2" s="164"/>
      <c r="MD2" s="164"/>
      <c r="MG2" s="164" t="s">
        <v>71</v>
      </c>
      <c r="MH2" s="164"/>
      <c r="MI2" s="164"/>
      <c r="MJ2" s="164"/>
      <c r="MK2" s="164"/>
      <c r="MN2" s="164" t="s">
        <v>71</v>
      </c>
      <c r="MO2" s="164"/>
      <c r="MP2" s="164"/>
      <c r="MQ2" s="164"/>
      <c r="MR2" s="164"/>
      <c r="MU2" s="164" t="s">
        <v>76</v>
      </c>
      <c r="MV2" s="164"/>
      <c r="MW2" s="164"/>
      <c r="MX2" s="164"/>
      <c r="MY2" s="164"/>
      <c r="NB2" s="164" t="s">
        <v>76</v>
      </c>
      <c r="NC2" s="164"/>
      <c r="ND2" s="164"/>
      <c r="NE2" s="164"/>
      <c r="NF2" s="164"/>
      <c r="NI2" s="164" t="s">
        <v>79</v>
      </c>
      <c r="NJ2" s="164"/>
      <c r="NK2" s="164"/>
      <c r="NL2" s="164"/>
      <c r="NM2" s="164"/>
      <c r="NP2" s="164" t="s">
        <v>79</v>
      </c>
      <c r="NQ2" s="164"/>
      <c r="NR2" s="164"/>
      <c r="NS2" s="164"/>
      <c r="NT2" s="164"/>
      <c r="NW2" s="164" t="s">
        <v>80</v>
      </c>
      <c r="NX2" s="164"/>
      <c r="NY2" s="164"/>
      <c r="NZ2" s="164"/>
      <c r="OA2" s="164"/>
      <c r="OD2" s="164" t="s">
        <v>80</v>
      </c>
      <c r="OE2" s="164"/>
      <c r="OF2" s="164"/>
      <c r="OG2" s="164"/>
      <c r="OH2" s="164"/>
      <c r="OK2" s="164" t="s">
        <v>85</v>
      </c>
      <c r="OL2" s="164"/>
      <c r="OM2" s="164"/>
      <c r="ON2" s="164"/>
      <c r="OO2" s="164"/>
      <c r="OR2" s="164" t="s">
        <v>85</v>
      </c>
      <c r="OS2" s="164"/>
      <c r="OT2" s="164"/>
      <c r="OU2" s="164"/>
      <c r="OV2" s="164"/>
      <c r="OY2" s="164" t="s">
        <v>93</v>
      </c>
      <c r="OZ2" s="164"/>
      <c r="PA2" s="164"/>
      <c r="PB2" s="164"/>
      <c r="PC2" s="164"/>
      <c r="PF2" s="164" t="s">
        <v>93</v>
      </c>
      <c r="PG2" s="164"/>
      <c r="PH2" s="164"/>
      <c r="PI2" s="164"/>
      <c r="PJ2" s="164"/>
      <c r="PM2" s="164" t="s">
        <v>96</v>
      </c>
      <c r="PN2" s="164"/>
      <c r="PO2" s="164"/>
      <c r="PP2" s="164"/>
      <c r="PQ2" s="164"/>
      <c r="PT2" s="164" t="s">
        <v>96</v>
      </c>
      <c r="PU2" s="164"/>
      <c r="PV2" s="164"/>
      <c r="PW2" s="164"/>
      <c r="PX2" s="164"/>
      <c r="QA2" s="164" t="s">
        <v>99</v>
      </c>
      <c r="QB2" s="164"/>
      <c r="QC2" s="164"/>
      <c r="QD2" s="164"/>
      <c r="QE2" s="164"/>
      <c r="QH2" s="164" t="s">
        <v>99</v>
      </c>
      <c r="QI2" s="164"/>
      <c r="QJ2" s="164"/>
      <c r="QK2" s="164"/>
      <c r="QL2" s="164"/>
      <c r="QO2" s="164" t="s">
        <v>105</v>
      </c>
      <c r="QP2" s="164"/>
      <c r="QQ2" s="164"/>
      <c r="QR2" s="164"/>
      <c r="QS2" s="164"/>
      <c r="QV2" s="164" t="s">
        <v>105</v>
      </c>
      <c r="QW2" s="164"/>
      <c r="QX2" s="164"/>
      <c r="QY2" s="164"/>
      <c r="QZ2" s="164"/>
      <c r="RC2" s="164" t="s">
        <v>106</v>
      </c>
      <c r="RD2" s="164"/>
      <c r="RE2" s="164"/>
      <c r="RF2" s="164"/>
      <c r="RG2" s="164"/>
      <c r="RJ2" s="164" t="s">
        <v>106</v>
      </c>
      <c r="RK2" s="164"/>
      <c r="RL2" s="164"/>
      <c r="RM2" s="164"/>
      <c r="RN2" s="164"/>
      <c r="RQ2" s="164" t="s">
        <v>28</v>
      </c>
      <c r="RR2" s="164"/>
      <c r="RS2" s="164"/>
      <c r="RT2" s="164"/>
      <c r="RU2" s="164"/>
      <c r="RX2" s="164" t="s">
        <v>28</v>
      </c>
      <c r="RY2" s="164"/>
      <c r="RZ2" s="164"/>
      <c r="SA2" s="164"/>
      <c r="SB2" s="164"/>
      <c r="SE2" s="164" t="s">
        <v>465</v>
      </c>
      <c r="SF2" s="164"/>
      <c r="SG2" s="164"/>
      <c r="SH2" s="164"/>
      <c r="SI2" s="164"/>
      <c r="SL2" s="164" t="s">
        <v>465</v>
      </c>
      <c r="SM2" s="164"/>
      <c r="SN2" s="164"/>
      <c r="SO2" s="164"/>
      <c r="SP2" s="164"/>
      <c r="SS2" s="164" t="s">
        <v>114</v>
      </c>
      <c r="ST2" s="164"/>
      <c r="SU2" s="164"/>
      <c r="SV2" s="164"/>
      <c r="SW2" s="164"/>
      <c r="SZ2" s="164" t="s">
        <v>114</v>
      </c>
      <c r="TA2" s="164"/>
      <c r="TB2" s="164"/>
      <c r="TC2" s="164"/>
      <c r="TD2" s="164"/>
      <c r="TG2" s="164" t="s">
        <v>114</v>
      </c>
      <c r="TH2" s="164"/>
      <c r="TI2" s="164"/>
      <c r="TJ2" s="164"/>
      <c r="TK2" s="164"/>
      <c r="TN2" s="164" t="s">
        <v>114</v>
      </c>
      <c r="TO2" s="164"/>
      <c r="TP2" s="164"/>
      <c r="TQ2" s="164"/>
      <c r="TR2" s="164"/>
      <c r="TU2" s="164" t="s">
        <v>282</v>
      </c>
      <c r="TV2" s="164"/>
      <c r="TW2" s="164"/>
      <c r="TX2" s="164"/>
      <c r="TY2" s="164"/>
      <c r="UB2" s="164" t="s">
        <v>282</v>
      </c>
      <c r="UC2" s="164"/>
      <c r="UD2" s="164"/>
      <c r="UE2" s="164"/>
      <c r="UF2" s="164"/>
      <c r="UI2" s="164" t="s">
        <v>118</v>
      </c>
      <c r="UJ2" s="164"/>
      <c r="UK2" s="164"/>
      <c r="UL2" s="164"/>
      <c r="UM2" s="164"/>
      <c r="UP2" s="164" t="s">
        <v>118</v>
      </c>
      <c r="UQ2" s="164"/>
      <c r="UR2" s="164"/>
      <c r="US2" s="164"/>
      <c r="UT2" s="164"/>
      <c r="UW2" s="164" t="s">
        <v>118</v>
      </c>
      <c r="UX2" s="164"/>
      <c r="UY2" s="164"/>
      <c r="UZ2" s="164"/>
      <c r="VA2" s="164"/>
      <c r="VD2" s="164" t="s">
        <v>121</v>
      </c>
      <c r="VE2" s="164"/>
      <c r="VF2" s="164"/>
      <c r="VG2" s="164"/>
      <c r="VH2" s="164"/>
      <c r="VK2" s="164" t="s">
        <v>121</v>
      </c>
      <c r="VL2" s="164"/>
      <c r="VM2" s="164"/>
      <c r="VN2" s="164"/>
      <c r="VO2" s="164"/>
      <c r="VR2" s="164" t="s">
        <v>125</v>
      </c>
      <c r="VS2" s="164"/>
      <c r="VT2" s="164"/>
      <c r="VU2" s="164"/>
      <c r="VV2" s="164"/>
      <c r="VY2" s="164" t="s">
        <v>125</v>
      </c>
      <c r="VZ2" s="164"/>
      <c r="WA2" s="164"/>
      <c r="WB2" s="164"/>
      <c r="WC2" s="164"/>
      <c r="WF2" s="164" t="s">
        <v>130</v>
      </c>
      <c r="WG2" s="164"/>
      <c r="WH2" s="164"/>
      <c r="WI2" s="164"/>
      <c r="WJ2" s="164"/>
      <c r="WM2" s="164" t="s">
        <v>130</v>
      </c>
      <c r="WN2" s="164"/>
      <c r="WO2" s="164"/>
      <c r="WP2" s="164"/>
      <c r="WQ2" s="164"/>
      <c r="WT2" s="164" t="s">
        <v>133</v>
      </c>
      <c r="WU2" s="164"/>
      <c r="WV2" s="164"/>
      <c r="WW2" s="164"/>
      <c r="WX2" s="164"/>
      <c r="XA2" s="164" t="s">
        <v>133</v>
      </c>
      <c r="XB2" s="164"/>
      <c r="XC2" s="164"/>
      <c r="XD2" s="164"/>
      <c r="XE2" s="164"/>
      <c r="XH2" s="164" t="s">
        <v>135</v>
      </c>
      <c r="XI2" s="164"/>
      <c r="XJ2" s="164"/>
      <c r="XK2" s="164"/>
      <c r="XL2" s="164"/>
      <c r="XO2" s="164" t="s">
        <v>135</v>
      </c>
      <c r="XP2" s="164"/>
      <c r="XQ2" s="164"/>
      <c r="XR2" s="164"/>
      <c r="XS2" s="164"/>
      <c r="XV2" s="164" t="s">
        <v>139</v>
      </c>
      <c r="XW2" s="164"/>
      <c r="XX2" s="164"/>
      <c r="XY2" s="164"/>
      <c r="XZ2" s="164"/>
      <c r="YC2" s="164" t="s">
        <v>139</v>
      </c>
      <c r="YD2" s="164"/>
      <c r="YE2" s="164"/>
      <c r="YF2" s="164"/>
      <c r="YG2" s="164"/>
      <c r="YJ2" s="164" t="s">
        <v>140</v>
      </c>
      <c r="YK2" s="164"/>
      <c r="YL2" s="164"/>
      <c r="YM2" s="164"/>
      <c r="YN2" s="164"/>
      <c r="YQ2" s="164" t="s">
        <v>140</v>
      </c>
      <c r="YR2" s="164"/>
      <c r="YS2" s="164"/>
      <c r="YT2" s="164"/>
      <c r="YU2" s="164"/>
      <c r="YX2" s="164" t="s">
        <v>142</v>
      </c>
      <c r="YY2" s="164"/>
      <c r="YZ2" s="164"/>
      <c r="ZA2" s="164"/>
      <c r="ZB2" s="164"/>
      <c r="ZE2" s="164" t="s">
        <v>142</v>
      </c>
      <c r="ZF2" s="164"/>
      <c r="ZG2" s="164"/>
      <c r="ZH2" s="164"/>
      <c r="ZI2" s="164"/>
      <c r="ZL2" s="164" t="s">
        <v>143</v>
      </c>
      <c r="ZM2" s="164"/>
      <c r="ZN2" s="164"/>
      <c r="ZO2" s="164"/>
      <c r="ZP2" s="164"/>
      <c r="ZS2" s="164" t="s">
        <v>143</v>
      </c>
      <c r="ZT2" s="164"/>
      <c r="ZU2" s="164"/>
      <c r="ZV2" s="164"/>
      <c r="ZW2" s="164"/>
      <c r="ZZ2" s="164" t="s">
        <v>147</v>
      </c>
      <c r="AAA2" s="164"/>
      <c r="AAB2" s="164"/>
      <c r="AAC2" s="164"/>
      <c r="AAD2" s="164"/>
      <c r="AAG2" s="164" t="s">
        <v>147</v>
      </c>
      <c r="AAH2" s="164"/>
      <c r="AAI2" s="164"/>
      <c r="AAJ2" s="164"/>
      <c r="AAK2" s="164"/>
      <c r="AAN2" s="164" t="s">
        <v>149</v>
      </c>
      <c r="AAO2" s="164"/>
      <c r="AAP2" s="164"/>
      <c r="AAQ2" s="164"/>
      <c r="AAR2" s="164"/>
      <c r="AAU2" s="164" t="s">
        <v>149</v>
      </c>
      <c r="AAV2" s="164"/>
      <c r="AAW2" s="164"/>
      <c r="AAX2" s="164"/>
      <c r="AAY2" s="164"/>
      <c r="ABB2" s="164" t="s">
        <v>152</v>
      </c>
      <c r="ABC2" s="164"/>
      <c r="ABD2" s="164"/>
      <c r="ABE2" s="164"/>
      <c r="ABF2" s="164"/>
      <c r="ABI2" s="164" t="s">
        <v>152</v>
      </c>
      <c r="ABJ2" s="164"/>
      <c r="ABK2" s="164"/>
      <c r="ABL2" s="164"/>
      <c r="ABM2" s="164"/>
      <c r="ABP2" s="164" t="s">
        <v>155</v>
      </c>
      <c r="ABQ2" s="164"/>
      <c r="ABR2" s="164"/>
      <c r="ABS2" s="164"/>
      <c r="ABT2" s="164"/>
      <c r="ABW2" s="164" t="s">
        <v>155</v>
      </c>
      <c r="ABX2" s="164"/>
      <c r="ABY2" s="164"/>
      <c r="ABZ2" s="164"/>
      <c r="ACA2" s="164"/>
      <c r="ACD2" s="164" t="s">
        <v>158</v>
      </c>
      <c r="ACE2" s="164"/>
      <c r="ACF2" s="164"/>
      <c r="ACG2" s="164"/>
      <c r="ACH2" s="164"/>
      <c r="ACK2" s="164" t="s">
        <v>158</v>
      </c>
      <c r="ACL2" s="164"/>
      <c r="ACM2" s="164"/>
      <c r="ACN2" s="164"/>
      <c r="ACO2" s="164"/>
      <c r="ACR2" s="164" t="s">
        <v>164</v>
      </c>
      <c r="ACS2" s="164"/>
      <c r="ACT2" s="164"/>
      <c r="ACU2" s="164"/>
      <c r="ACV2" s="164"/>
      <c r="ACY2" s="164" t="s">
        <v>164</v>
      </c>
      <c r="ACZ2" s="164"/>
      <c r="ADA2" s="164"/>
      <c r="ADB2" s="164"/>
      <c r="ADC2" s="164"/>
      <c r="ADF2" s="164" t="s">
        <v>166</v>
      </c>
      <c r="ADG2" s="164"/>
      <c r="ADH2" s="164"/>
      <c r="ADI2" s="164"/>
      <c r="ADJ2" s="164"/>
      <c r="ADM2" s="164" t="s">
        <v>166</v>
      </c>
      <c r="ADN2" s="164"/>
      <c r="ADO2" s="164"/>
      <c r="ADP2" s="164"/>
      <c r="ADQ2" s="164"/>
      <c r="ADT2" s="164" t="s">
        <v>177</v>
      </c>
      <c r="ADU2" s="164"/>
      <c r="ADV2" s="164"/>
      <c r="ADW2" s="164"/>
      <c r="ADX2" s="164"/>
      <c r="AEA2" s="164" t="s">
        <v>177</v>
      </c>
      <c r="AEB2" s="164"/>
      <c r="AEC2" s="164"/>
      <c r="AED2" s="164"/>
      <c r="AEE2" s="164"/>
      <c r="AEH2" s="164" t="s">
        <v>178</v>
      </c>
      <c r="AEI2" s="164"/>
      <c r="AEJ2" s="164"/>
      <c r="AEK2" s="164"/>
      <c r="AEL2" s="164"/>
      <c r="AEO2" s="164" t="s">
        <v>178</v>
      </c>
      <c r="AEP2" s="164"/>
      <c r="AEQ2" s="164"/>
      <c r="AER2" s="164"/>
      <c r="AES2" s="164"/>
      <c r="AEV2" s="164" t="s">
        <v>193</v>
      </c>
      <c r="AEW2" s="164"/>
      <c r="AEX2" s="164"/>
      <c r="AEY2" s="164"/>
      <c r="AEZ2" s="164"/>
      <c r="AFC2" s="164" t="s">
        <v>193</v>
      </c>
      <c r="AFD2" s="164"/>
      <c r="AFE2" s="164"/>
      <c r="AFF2" s="164"/>
      <c r="AFG2" s="164"/>
      <c r="AFJ2" s="164" t="s">
        <v>204</v>
      </c>
      <c r="AFK2" s="164"/>
      <c r="AFL2" s="164"/>
      <c r="AFM2" s="164"/>
      <c r="AFN2" s="164"/>
      <c r="AFQ2" s="164" t="s">
        <v>204</v>
      </c>
      <c r="AFR2" s="164"/>
      <c r="AFS2" s="164"/>
      <c r="AFT2" s="164"/>
      <c r="AFU2" s="164"/>
      <c r="AFX2" s="164" t="s">
        <v>213</v>
      </c>
      <c r="AFY2" s="164"/>
      <c r="AFZ2" s="164"/>
      <c r="AGA2" s="164"/>
      <c r="AGB2" s="164"/>
      <c r="AGE2" s="164" t="s">
        <v>213</v>
      </c>
      <c r="AGF2" s="164"/>
      <c r="AGG2" s="164"/>
      <c r="AGH2" s="164"/>
      <c r="AGI2" s="164"/>
      <c r="AGL2" s="164" t="s">
        <v>214</v>
      </c>
      <c r="AGM2" s="164"/>
      <c r="AGN2" s="164"/>
      <c r="AGO2" s="164"/>
      <c r="AGP2" s="164"/>
      <c r="AGS2" s="164" t="s">
        <v>214</v>
      </c>
      <c r="AGT2" s="164"/>
      <c r="AGU2" s="164"/>
      <c r="AGV2" s="164"/>
      <c r="AGW2" s="164"/>
      <c r="AGZ2" s="164" t="s">
        <v>326</v>
      </c>
      <c r="AHA2" s="164"/>
      <c r="AHB2" s="164"/>
      <c r="AHC2" s="164"/>
      <c r="AHD2" s="164"/>
      <c r="AHG2" s="164" t="s">
        <v>326</v>
      </c>
      <c r="AHH2" s="164"/>
      <c r="AHI2" s="164"/>
      <c r="AHJ2" s="164"/>
      <c r="AHK2" s="164"/>
      <c r="AHN2" s="164" t="s">
        <v>328</v>
      </c>
      <c r="AHO2" s="164"/>
      <c r="AHP2" s="164"/>
      <c r="AHQ2" s="164"/>
      <c r="AHR2" s="164"/>
      <c r="AHU2" s="164" t="s">
        <v>328</v>
      </c>
      <c r="AHV2" s="164"/>
      <c r="AHW2" s="164"/>
      <c r="AHX2" s="164"/>
      <c r="AHY2" s="164"/>
    </row>
    <row r="3" spans="2:909" s="81" customFormat="1" ht="45" customHeight="1" x14ac:dyDescent="0.2">
      <c r="B3" s="165"/>
      <c r="C3" s="165"/>
      <c r="D3" s="165"/>
      <c r="E3" s="165"/>
      <c r="F3" s="165"/>
      <c r="I3" s="165"/>
      <c r="J3" s="165"/>
      <c r="K3" s="165"/>
      <c r="L3" s="165"/>
      <c r="M3" s="165"/>
      <c r="P3" s="165"/>
      <c r="Q3" s="165"/>
      <c r="R3" s="165"/>
      <c r="S3" s="165"/>
      <c r="T3" s="165"/>
      <c r="W3" s="165"/>
      <c r="X3" s="165"/>
      <c r="Y3" s="165"/>
      <c r="Z3" s="165"/>
      <c r="AA3" s="165"/>
      <c r="AD3" s="165"/>
      <c r="AE3" s="165"/>
      <c r="AF3" s="165"/>
      <c r="AG3" s="165"/>
      <c r="AH3" s="165"/>
      <c r="AK3" s="165"/>
      <c r="AL3" s="165"/>
      <c r="AM3" s="165"/>
      <c r="AN3" s="165"/>
      <c r="AO3" s="165"/>
      <c r="AR3" s="165" t="s">
        <v>361</v>
      </c>
      <c r="AS3" s="165"/>
      <c r="AT3" s="165"/>
      <c r="AU3" s="165"/>
      <c r="AV3" s="165"/>
      <c r="AY3" s="165" t="s">
        <v>361</v>
      </c>
      <c r="AZ3" s="165"/>
      <c r="BA3" s="165"/>
      <c r="BB3" s="165"/>
      <c r="BC3" s="165"/>
      <c r="BF3" s="165" t="s">
        <v>360</v>
      </c>
      <c r="BG3" s="165"/>
      <c r="BH3" s="165"/>
      <c r="BI3" s="165"/>
      <c r="BJ3" s="165"/>
      <c r="BM3" s="165" t="s">
        <v>360</v>
      </c>
      <c r="BN3" s="165"/>
      <c r="BO3" s="165"/>
      <c r="BP3" s="165"/>
      <c r="BQ3" s="165"/>
      <c r="BT3" s="165"/>
      <c r="BU3" s="165"/>
      <c r="BV3" s="165"/>
      <c r="BW3" s="165"/>
      <c r="BX3" s="165"/>
      <c r="CA3" s="165"/>
      <c r="CB3" s="165"/>
      <c r="CC3" s="165"/>
      <c r="CD3" s="165"/>
      <c r="CE3" s="165"/>
      <c r="CH3" s="165" t="s">
        <v>365</v>
      </c>
      <c r="CI3" s="165"/>
      <c r="CJ3" s="165"/>
      <c r="CK3" s="165"/>
      <c r="CL3" s="165"/>
      <c r="CO3" s="165" t="s">
        <v>365</v>
      </c>
      <c r="CP3" s="165"/>
      <c r="CQ3" s="165"/>
      <c r="CR3" s="165"/>
      <c r="CS3" s="165"/>
      <c r="CV3" s="165" t="s">
        <v>367</v>
      </c>
      <c r="CW3" s="165"/>
      <c r="CX3" s="165"/>
      <c r="CY3" s="165"/>
      <c r="CZ3" s="165"/>
      <c r="DC3" s="165" t="s">
        <v>367</v>
      </c>
      <c r="DD3" s="165"/>
      <c r="DE3" s="165"/>
      <c r="DF3" s="165"/>
      <c r="DG3" s="165"/>
      <c r="DJ3" s="165" t="s">
        <v>34</v>
      </c>
      <c r="DK3" s="165"/>
      <c r="DL3" s="165"/>
      <c r="DM3" s="165"/>
      <c r="DN3" s="165"/>
      <c r="DQ3" s="165" t="s">
        <v>34</v>
      </c>
      <c r="DR3" s="165"/>
      <c r="DS3" s="165"/>
      <c r="DT3" s="165"/>
      <c r="DU3" s="165"/>
      <c r="DX3" s="165"/>
      <c r="DY3" s="165"/>
      <c r="DZ3" s="165"/>
      <c r="EA3" s="165"/>
      <c r="EB3" s="165"/>
      <c r="EE3" s="165"/>
      <c r="EF3" s="165"/>
      <c r="EG3" s="165"/>
      <c r="EH3" s="165"/>
      <c r="EI3" s="165"/>
      <c r="EL3" s="165"/>
      <c r="EM3" s="165"/>
      <c r="EN3" s="165"/>
      <c r="EO3" s="165"/>
      <c r="EP3" s="165"/>
      <c r="ES3" s="165"/>
      <c r="ET3" s="165"/>
      <c r="EU3" s="165"/>
      <c r="EV3" s="165"/>
      <c r="EW3" s="165"/>
      <c r="EZ3" s="165"/>
      <c r="FA3" s="165"/>
      <c r="FB3" s="165"/>
      <c r="FC3" s="165"/>
      <c r="FD3" s="165"/>
      <c r="FG3" s="165"/>
      <c r="FH3" s="165"/>
      <c r="FI3" s="165"/>
      <c r="FJ3" s="165"/>
      <c r="FK3" s="165"/>
      <c r="FN3" s="165"/>
      <c r="FO3" s="165"/>
      <c r="FP3" s="165"/>
      <c r="FQ3" s="165"/>
      <c r="FR3" s="165"/>
      <c r="FU3" s="165"/>
      <c r="FV3" s="165"/>
      <c r="FW3" s="165"/>
      <c r="FX3" s="165"/>
      <c r="FY3" s="165"/>
      <c r="GB3" s="165"/>
      <c r="GC3" s="165"/>
      <c r="GD3" s="165"/>
      <c r="GE3" s="165"/>
      <c r="GF3" s="165"/>
      <c r="GI3" s="165"/>
      <c r="GJ3" s="165"/>
      <c r="GK3" s="165"/>
      <c r="GL3" s="165"/>
      <c r="GM3" s="165"/>
      <c r="GP3" s="165" t="s">
        <v>53</v>
      </c>
      <c r="GQ3" s="165"/>
      <c r="GR3" s="165"/>
      <c r="GS3" s="165"/>
      <c r="GT3" s="165"/>
      <c r="GW3" s="165" t="s">
        <v>53</v>
      </c>
      <c r="GX3" s="165"/>
      <c r="GY3" s="165"/>
      <c r="GZ3" s="165"/>
      <c r="HA3" s="165"/>
      <c r="HD3" s="165"/>
      <c r="HE3" s="165"/>
      <c r="HF3" s="165"/>
      <c r="HG3" s="165"/>
      <c r="HH3" s="165"/>
      <c r="HK3" s="165"/>
      <c r="HL3" s="165"/>
      <c r="HM3" s="165"/>
      <c r="HN3" s="165"/>
      <c r="HO3" s="165"/>
      <c r="HR3" s="165" t="s">
        <v>58</v>
      </c>
      <c r="HS3" s="165"/>
      <c r="HT3" s="165"/>
      <c r="HU3" s="165"/>
      <c r="HV3" s="165"/>
      <c r="HY3" s="165" t="s">
        <v>58</v>
      </c>
      <c r="HZ3" s="165"/>
      <c r="IA3" s="165"/>
      <c r="IB3" s="165"/>
      <c r="IC3" s="165"/>
      <c r="IF3" s="165"/>
      <c r="IG3" s="165"/>
      <c r="IH3" s="165"/>
      <c r="II3" s="165"/>
      <c r="IJ3" s="165"/>
      <c r="IM3" s="165"/>
      <c r="IN3" s="165"/>
      <c r="IO3" s="165"/>
      <c r="IP3" s="165"/>
      <c r="IQ3" s="165"/>
      <c r="IT3" s="165"/>
      <c r="IU3" s="165"/>
      <c r="IV3" s="165"/>
      <c r="IW3" s="165"/>
      <c r="IX3" s="165"/>
      <c r="JA3" s="165"/>
      <c r="JB3" s="165"/>
      <c r="JC3" s="165"/>
      <c r="JD3" s="165"/>
      <c r="JE3" s="165"/>
      <c r="JH3" s="165" t="s">
        <v>67</v>
      </c>
      <c r="JI3" s="165"/>
      <c r="JJ3" s="165"/>
      <c r="JK3" s="165"/>
      <c r="JL3" s="165"/>
      <c r="JO3" s="165" t="s">
        <v>67</v>
      </c>
      <c r="JP3" s="165"/>
      <c r="JQ3" s="165"/>
      <c r="JR3" s="165"/>
      <c r="JS3" s="165"/>
      <c r="JV3" s="165" t="s">
        <v>419</v>
      </c>
      <c r="JW3" s="165"/>
      <c r="JX3" s="165"/>
      <c r="JY3" s="165"/>
      <c r="JZ3" s="165"/>
      <c r="KC3" s="165" t="s">
        <v>419</v>
      </c>
      <c r="KD3" s="165"/>
      <c r="KE3" s="165"/>
      <c r="KF3" s="165"/>
      <c r="KG3" s="165"/>
      <c r="KJ3" s="165"/>
      <c r="KK3" s="165"/>
      <c r="KL3" s="165"/>
      <c r="KM3" s="165"/>
      <c r="KN3" s="165"/>
      <c r="KQ3" s="165"/>
      <c r="KR3" s="165"/>
      <c r="KS3" s="165"/>
      <c r="KT3" s="165"/>
      <c r="KU3" s="165"/>
      <c r="KX3" s="165"/>
      <c r="KY3" s="165"/>
      <c r="KZ3" s="165"/>
      <c r="LA3" s="165"/>
      <c r="LB3" s="165"/>
      <c r="LE3" s="165" t="s">
        <v>199</v>
      </c>
      <c r="LF3" s="165"/>
      <c r="LG3" s="165"/>
      <c r="LH3" s="165"/>
      <c r="LI3" s="165"/>
      <c r="LL3" s="165" t="s">
        <v>69</v>
      </c>
      <c r="LM3" s="165"/>
      <c r="LN3" s="165"/>
      <c r="LO3" s="165"/>
      <c r="LP3" s="165"/>
      <c r="LS3" s="165" t="s">
        <v>69</v>
      </c>
      <c r="LT3" s="165"/>
      <c r="LU3" s="165"/>
      <c r="LV3" s="165"/>
      <c r="LW3" s="165"/>
      <c r="LZ3" s="165" t="s">
        <v>676</v>
      </c>
      <c r="MA3" s="165"/>
      <c r="MB3" s="165"/>
      <c r="MC3" s="165"/>
      <c r="MD3" s="165"/>
      <c r="MG3" s="165"/>
      <c r="MH3" s="165"/>
      <c r="MI3" s="165"/>
      <c r="MJ3" s="165"/>
      <c r="MK3" s="165"/>
      <c r="MN3" s="165"/>
      <c r="MO3" s="165"/>
      <c r="MP3" s="165"/>
      <c r="MQ3" s="165"/>
      <c r="MR3" s="165"/>
      <c r="MU3" s="165" t="s">
        <v>75</v>
      </c>
      <c r="MV3" s="165"/>
      <c r="MW3" s="165"/>
      <c r="MX3" s="165"/>
      <c r="MY3" s="165"/>
      <c r="NB3" s="165" t="s">
        <v>75</v>
      </c>
      <c r="NC3" s="165"/>
      <c r="ND3" s="165"/>
      <c r="NE3" s="165"/>
      <c r="NF3" s="165"/>
      <c r="NI3" s="165"/>
      <c r="NJ3" s="165"/>
      <c r="NK3" s="165"/>
      <c r="NL3" s="165"/>
      <c r="NM3" s="165"/>
      <c r="NP3" s="165"/>
      <c r="NQ3" s="165"/>
      <c r="NR3" s="165"/>
      <c r="NS3" s="165"/>
      <c r="NT3" s="165"/>
      <c r="NW3" s="165"/>
      <c r="NX3" s="165"/>
      <c r="NY3" s="165"/>
      <c r="NZ3" s="165"/>
      <c r="OA3" s="165"/>
      <c r="OD3" s="165"/>
      <c r="OE3" s="165"/>
      <c r="OF3" s="165"/>
      <c r="OG3" s="165"/>
      <c r="OH3" s="165"/>
      <c r="OK3" s="165" t="s">
        <v>86</v>
      </c>
      <c r="OL3" s="165"/>
      <c r="OM3" s="165"/>
      <c r="ON3" s="165"/>
      <c r="OO3" s="165"/>
      <c r="OR3" s="165" t="s">
        <v>86</v>
      </c>
      <c r="OS3" s="165"/>
      <c r="OT3" s="165"/>
      <c r="OU3" s="165"/>
      <c r="OV3" s="165"/>
      <c r="OY3" s="165"/>
      <c r="OZ3" s="165"/>
      <c r="PA3" s="165"/>
      <c r="PB3" s="165"/>
      <c r="PC3" s="165"/>
      <c r="PF3" s="165"/>
      <c r="PG3" s="165"/>
      <c r="PH3" s="165"/>
      <c r="PI3" s="165"/>
      <c r="PJ3" s="165"/>
      <c r="PM3" s="165"/>
      <c r="PN3" s="165"/>
      <c r="PO3" s="165"/>
      <c r="PP3" s="165"/>
      <c r="PQ3" s="165"/>
      <c r="PT3" s="165"/>
      <c r="PU3" s="165"/>
      <c r="PV3" s="165"/>
      <c r="PW3" s="165"/>
      <c r="PX3" s="165"/>
      <c r="QA3" s="165" t="s">
        <v>98</v>
      </c>
      <c r="QB3" s="165"/>
      <c r="QC3" s="165"/>
      <c r="QD3" s="165"/>
      <c r="QE3" s="165"/>
      <c r="QH3" s="165" t="s">
        <v>98</v>
      </c>
      <c r="QI3" s="165"/>
      <c r="QJ3" s="165"/>
      <c r="QK3" s="165"/>
      <c r="QL3" s="165"/>
      <c r="QO3" s="165"/>
      <c r="QP3" s="165"/>
      <c r="QQ3" s="165"/>
      <c r="QR3" s="165"/>
      <c r="QS3" s="165"/>
      <c r="QV3" s="165"/>
      <c r="QW3" s="165"/>
      <c r="QX3" s="165"/>
      <c r="QY3" s="165"/>
      <c r="QZ3" s="165"/>
      <c r="RC3" s="165"/>
      <c r="RD3" s="165"/>
      <c r="RE3" s="165"/>
      <c r="RF3" s="165"/>
      <c r="RG3" s="165"/>
      <c r="RJ3" s="165"/>
      <c r="RK3" s="165"/>
      <c r="RL3" s="165"/>
      <c r="RM3" s="165"/>
      <c r="RN3" s="165"/>
      <c r="RQ3" s="165" t="s">
        <v>29</v>
      </c>
      <c r="RR3" s="165"/>
      <c r="RS3" s="165"/>
      <c r="RT3" s="165"/>
      <c r="RU3" s="165"/>
      <c r="RX3" s="165" t="s">
        <v>29</v>
      </c>
      <c r="RY3" s="165"/>
      <c r="RZ3" s="165"/>
      <c r="SA3" s="165"/>
      <c r="SB3" s="165"/>
      <c r="SE3" s="165"/>
      <c r="SF3" s="165"/>
      <c r="SG3" s="165"/>
      <c r="SH3" s="165"/>
      <c r="SI3" s="165"/>
      <c r="SL3" s="165"/>
      <c r="SM3" s="165"/>
      <c r="SN3" s="165"/>
      <c r="SO3" s="165"/>
      <c r="SP3" s="165"/>
      <c r="SS3" s="165" t="s">
        <v>113</v>
      </c>
      <c r="ST3" s="165"/>
      <c r="SU3" s="165"/>
      <c r="SV3" s="165"/>
      <c r="SW3" s="165"/>
      <c r="SZ3" s="165" t="s">
        <v>113</v>
      </c>
      <c r="TA3" s="165"/>
      <c r="TB3" s="165"/>
      <c r="TC3" s="165"/>
      <c r="TD3" s="165"/>
      <c r="TG3" s="165"/>
      <c r="TH3" s="165"/>
      <c r="TI3" s="165"/>
      <c r="TJ3" s="165"/>
      <c r="TK3" s="165"/>
      <c r="TN3" s="165"/>
      <c r="TO3" s="165"/>
      <c r="TP3" s="165"/>
      <c r="TQ3" s="165"/>
      <c r="TR3" s="165"/>
      <c r="TU3" s="165" t="s">
        <v>373</v>
      </c>
      <c r="TV3" s="165"/>
      <c r="TW3" s="165"/>
      <c r="TX3" s="165"/>
      <c r="TY3" s="165"/>
      <c r="UB3" s="165" t="s">
        <v>373</v>
      </c>
      <c r="UC3" s="165"/>
      <c r="UD3" s="165"/>
      <c r="UE3" s="165"/>
      <c r="UF3" s="165"/>
      <c r="UI3" s="165" t="s">
        <v>119</v>
      </c>
      <c r="UJ3" s="165"/>
      <c r="UK3" s="165"/>
      <c r="UL3" s="165"/>
      <c r="UM3" s="165"/>
      <c r="UP3" s="165" t="s">
        <v>119</v>
      </c>
      <c r="UQ3" s="165"/>
      <c r="UR3" s="165"/>
      <c r="US3" s="165"/>
      <c r="UT3" s="165"/>
      <c r="UW3" s="165" t="s">
        <v>119</v>
      </c>
      <c r="UX3" s="165"/>
      <c r="UY3" s="165"/>
      <c r="UZ3" s="165"/>
      <c r="VA3" s="165"/>
      <c r="VD3" s="165" t="s">
        <v>120</v>
      </c>
      <c r="VE3" s="165"/>
      <c r="VF3" s="165"/>
      <c r="VG3" s="165"/>
      <c r="VH3" s="165"/>
      <c r="VK3" s="165" t="s">
        <v>120</v>
      </c>
      <c r="VL3" s="165"/>
      <c r="VM3" s="165"/>
      <c r="VN3" s="165"/>
      <c r="VO3" s="165"/>
      <c r="VR3" s="165" t="s">
        <v>512</v>
      </c>
      <c r="VS3" s="165"/>
      <c r="VT3" s="165"/>
      <c r="VU3" s="165"/>
      <c r="VV3" s="165"/>
      <c r="VY3" s="165" t="s">
        <v>512</v>
      </c>
      <c r="VZ3" s="165"/>
      <c r="WA3" s="165"/>
      <c r="WB3" s="165"/>
      <c r="WC3" s="165"/>
      <c r="WF3" s="165" t="s">
        <v>131</v>
      </c>
      <c r="WG3" s="165"/>
      <c r="WH3" s="165"/>
      <c r="WI3" s="165"/>
      <c r="WJ3" s="165"/>
      <c r="WM3" s="165" t="s">
        <v>131</v>
      </c>
      <c r="WN3" s="165"/>
      <c r="WO3" s="165"/>
      <c r="WP3" s="165"/>
      <c r="WQ3" s="165"/>
      <c r="WT3" s="165" t="s">
        <v>132</v>
      </c>
      <c r="WU3" s="165"/>
      <c r="WV3" s="165"/>
      <c r="WW3" s="165"/>
      <c r="WX3" s="165"/>
      <c r="XA3" s="165" t="s">
        <v>132</v>
      </c>
      <c r="XB3" s="165"/>
      <c r="XC3" s="165"/>
      <c r="XD3" s="165"/>
      <c r="XE3" s="165"/>
      <c r="XH3" s="165" t="s">
        <v>138</v>
      </c>
      <c r="XI3" s="165"/>
      <c r="XJ3" s="165"/>
      <c r="XK3" s="165"/>
      <c r="XL3" s="165"/>
      <c r="XO3" s="165" t="s">
        <v>138</v>
      </c>
      <c r="XP3" s="165"/>
      <c r="XQ3" s="165"/>
      <c r="XR3" s="165"/>
      <c r="XS3" s="165"/>
      <c r="XV3" s="165"/>
      <c r="XW3" s="165"/>
      <c r="XX3" s="165"/>
      <c r="XY3" s="165"/>
      <c r="XZ3" s="165"/>
      <c r="YC3" s="165"/>
      <c r="YD3" s="165"/>
      <c r="YE3" s="165"/>
      <c r="YF3" s="165"/>
      <c r="YG3" s="165"/>
      <c r="YJ3" s="165" t="s">
        <v>141</v>
      </c>
      <c r="YK3" s="165"/>
      <c r="YL3" s="165"/>
      <c r="YM3" s="165"/>
      <c r="YN3" s="165"/>
      <c r="YQ3" s="165" t="s">
        <v>141</v>
      </c>
      <c r="YR3" s="165"/>
      <c r="YS3" s="165"/>
      <c r="YT3" s="165"/>
      <c r="YU3" s="165"/>
      <c r="YX3" s="165"/>
      <c r="YY3" s="165"/>
      <c r="YZ3" s="165"/>
      <c r="ZA3" s="165"/>
      <c r="ZB3" s="165"/>
      <c r="ZE3" s="165"/>
      <c r="ZF3" s="165"/>
      <c r="ZG3" s="165"/>
      <c r="ZH3" s="165"/>
      <c r="ZI3" s="165"/>
      <c r="ZL3" s="165"/>
      <c r="ZM3" s="165"/>
      <c r="ZN3" s="165"/>
      <c r="ZO3" s="165"/>
      <c r="ZP3" s="165"/>
      <c r="ZS3" s="165"/>
      <c r="ZT3" s="165"/>
      <c r="ZU3" s="165"/>
      <c r="ZV3" s="165"/>
      <c r="ZW3" s="165"/>
      <c r="ZZ3" s="165" t="s">
        <v>146</v>
      </c>
      <c r="AAA3" s="165"/>
      <c r="AAB3" s="165"/>
      <c r="AAC3" s="165"/>
      <c r="AAD3" s="165"/>
      <c r="AAG3" s="165" t="s">
        <v>146</v>
      </c>
      <c r="AAH3" s="165"/>
      <c r="AAI3" s="165"/>
      <c r="AAJ3" s="165"/>
      <c r="AAK3" s="165"/>
      <c r="AAN3" s="165" t="s">
        <v>148</v>
      </c>
      <c r="AAO3" s="165"/>
      <c r="AAP3" s="165"/>
      <c r="AAQ3" s="165"/>
      <c r="AAR3" s="165"/>
      <c r="AAU3" s="165" t="s">
        <v>148</v>
      </c>
      <c r="AAV3" s="165"/>
      <c r="AAW3" s="165"/>
      <c r="AAX3" s="165"/>
      <c r="AAY3" s="165"/>
      <c r="ABB3" s="165" t="s">
        <v>153</v>
      </c>
      <c r="ABC3" s="165"/>
      <c r="ABD3" s="165"/>
      <c r="ABE3" s="165"/>
      <c r="ABF3" s="165"/>
      <c r="ABI3" s="165" t="s">
        <v>153</v>
      </c>
      <c r="ABJ3" s="165"/>
      <c r="ABK3" s="165"/>
      <c r="ABL3" s="165"/>
      <c r="ABM3" s="165"/>
      <c r="ABP3" s="165" t="s">
        <v>154</v>
      </c>
      <c r="ABQ3" s="165"/>
      <c r="ABR3" s="165"/>
      <c r="ABS3" s="165"/>
      <c r="ABT3" s="165"/>
      <c r="ABW3" s="165" t="s">
        <v>154</v>
      </c>
      <c r="ABX3" s="165"/>
      <c r="ABY3" s="165"/>
      <c r="ABZ3" s="165"/>
      <c r="ACA3" s="165"/>
      <c r="ACD3" s="165" t="s">
        <v>506</v>
      </c>
      <c r="ACE3" s="165"/>
      <c r="ACF3" s="165"/>
      <c r="ACG3" s="165"/>
      <c r="ACH3" s="165"/>
      <c r="ACK3" s="165" t="s">
        <v>506</v>
      </c>
      <c r="ACL3" s="165"/>
      <c r="ACM3" s="165"/>
      <c r="ACN3" s="165"/>
      <c r="ACO3" s="165"/>
      <c r="ACR3" s="165"/>
      <c r="ACS3" s="165"/>
      <c r="ACT3" s="165"/>
      <c r="ACU3" s="165"/>
      <c r="ACV3" s="165"/>
      <c r="ACY3" s="165"/>
      <c r="ACZ3" s="165"/>
      <c r="ADA3" s="165"/>
      <c r="ADB3" s="165"/>
      <c r="ADC3" s="165"/>
      <c r="ADF3" s="165" t="s">
        <v>165</v>
      </c>
      <c r="ADG3" s="165"/>
      <c r="ADH3" s="165"/>
      <c r="ADI3" s="165"/>
      <c r="ADJ3" s="165"/>
      <c r="ADM3" s="165" t="s">
        <v>165</v>
      </c>
      <c r="ADN3" s="165"/>
      <c r="ADO3" s="165"/>
      <c r="ADP3" s="165"/>
      <c r="ADQ3" s="165"/>
      <c r="ADT3" s="165"/>
      <c r="ADU3" s="165"/>
      <c r="ADV3" s="165"/>
      <c r="ADW3" s="165"/>
      <c r="ADX3" s="165"/>
      <c r="AEA3" s="165"/>
      <c r="AEB3" s="165"/>
      <c r="AEC3" s="165"/>
      <c r="AED3" s="165"/>
      <c r="AEE3" s="165"/>
      <c r="AEH3" s="165" t="s">
        <v>492</v>
      </c>
      <c r="AEI3" s="165"/>
      <c r="AEJ3" s="165"/>
      <c r="AEK3" s="165"/>
      <c r="AEL3" s="165"/>
      <c r="AEO3" s="165" t="s">
        <v>492</v>
      </c>
      <c r="AEP3" s="165"/>
      <c r="AEQ3" s="165"/>
      <c r="AER3" s="165"/>
      <c r="AES3" s="165"/>
      <c r="AEV3" s="165" t="s">
        <v>194</v>
      </c>
      <c r="AEW3" s="165"/>
      <c r="AEX3" s="165"/>
      <c r="AEY3" s="165"/>
      <c r="AEZ3" s="165"/>
      <c r="AFC3" s="165" t="s">
        <v>194</v>
      </c>
      <c r="AFD3" s="165"/>
      <c r="AFE3" s="165"/>
      <c r="AFF3" s="165"/>
      <c r="AFG3" s="165"/>
      <c r="AFJ3" s="165" t="s">
        <v>203</v>
      </c>
      <c r="AFK3" s="165"/>
      <c r="AFL3" s="165"/>
      <c r="AFM3" s="165"/>
      <c r="AFN3" s="165"/>
      <c r="AFQ3" s="165" t="s">
        <v>203</v>
      </c>
      <c r="AFR3" s="165"/>
      <c r="AFS3" s="165"/>
      <c r="AFT3" s="165"/>
      <c r="AFU3" s="165"/>
      <c r="AFX3" s="165" t="s">
        <v>212</v>
      </c>
      <c r="AFY3" s="165"/>
      <c r="AFZ3" s="165"/>
      <c r="AGA3" s="165"/>
      <c r="AGB3" s="165"/>
      <c r="AGE3" s="165" t="s">
        <v>212</v>
      </c>
      <c r="AGF3" s="165"/>
      <c r="AGG3" s="165"/>
      <c r="AGH3" s="165"/>
      <c r="AGI3" s="165"/>
      <c r="AGL3" s="165" t="s">
        <v>215</v>
      </c>
      <c r="AGM3" s="165"/>
      <c r="AGN3" s="165"/>
      <c r="AGO3" s="165"/>
      <c r="AGP3" s="165"/>
      <c r="AGS3" s="165" t="s">
        <v>215</v>
      </c>
      <c r="AGT3" s="165"/>
      <c r="AGU3" s="165"/>
      <c r="AGV3" s="165"/>
      <c r="AGW3" s="165"/>
      <c r="AGZ3" s="165"/>
      <c r="AHA3" s="165"/>
      <c r="AHB3" s="165"/>
      <c r="AHC3" s="165"/>
      <c r="AHD3" s="165"/>
      <c r="AHG3" s="165"/>
      <c r="AHH3" s="165"/>
      <c r="AHI3" s="165"/>
      <c r="AHJ3" s="165"/>
      <c r="AHK3" s="165"/>
      <c r="AHN3" s="165"/>
      <c r="AHO3" s="165"/>
      <c r="AHP3" s="165"/>
      <c r="AHQ3" s="165"/>
      <c r="AHR3" s="165"/>
      <c r="AHU3" s="165"/>
      <c r="AHV3" s="165"/>
      <c r="AHW3" s="165"/>
      <c r="AHX3" s="165"/>
      <c r="AHY3" s="165"/>
    </row>
    <row r="4" spans="2:909" s="6" customFormat="1" ht="24.95" customHeight="1" x14ac:dyDescent="0.2">
      <c r="B4" s="166" t="s">
        <v>44</v>
      </c>
      <c r="C4" s="166"/>
      <c r="D4" s="166"/>
      <c r="E4" s="166"/>
      <c r="F4" s="166"/>
      <c r="I4" s="166" t="s">
        <v>44</v>
      </c>
      <c r="J4" s="166"/>
      <c r="K4" s="166"/>
      <c r="L4" s="166"/>
      <c r="M4" s="166"/>
      <c r="P4" s="166" t="s">
        <v>341</v>
      </c>
      <c r="Q4" s="166"/>
      <c r="R4" s="166"/>
      <c r="S4" s="166"/>
      <c r="T4" s="166"/>
      <c r="W4" s="166" t="s">
        <v>341</v>
      </c>
      <c r="X4" s="166"/>
      <c r="Y4" s="166"/>
      <c r="Z4" s="166"/>
      <c r="AA4" s="166"/>
      <c r="AD4" s="166" t="s">
        <v>383</v>
      </c>
      <c r="AE4" s="166"/>
      <c r="AF4" s="166"/>
      <c r="AG4" s="166"/>
      <c r="AH4" s="166"/>
      <c r="AK4" s="166" t="s">
        <v>383</v>
      </c>
      <c r="AL4" s="166"/>
      <c r="AM4" s="166"/>
      <c r="AN4" s="166"/>
      <c r="AO4" s="166"/>
      <c r="AR4" s="166" t="s">
        <v>384</v>
      </c>
      <c r="AS4" s="166"/>
      <c r="AT4" s="166"/>
      <c r="AU4" s="166"/>
      <c r="AV4" s="166"/>
      <c r="AY4" s="166" t="s">
        <v>384</v>
      </c>
      <c r="AZ4" s="166"/>
      <c r="BA4" s="166"/>
      <c r="BB4" s="166"/>
      <c r="BC4" s="166"/>
      <c r="BF4" s="166" t="s">
        <v>385</v>
      </c>
      <c r="BG4" s="166"/>
      <c r="BH4" s="166"/>
      <c r="BI4" s="166"/>
      <c r="BJ4" s="166"/>
      <c r="BM4" s="166" t="s">
        <v>385</v>
      </c>
      <c r="BN4" s="166"/>
      <c r="BO4" s="166"/>
      <c r="BP4" s="166"/>
      <c r="BQ4" s="166"/>
      <c r="BT4" s="166" t="s">
        <v>386</v>
      </c>
      <c r="BU4" s="166"/>
      <c r="BV4" s="166"/>
      <c r="BW4" s="166"/>
      <c r="BX4" s="166"/>
      <c r="CA4" s="166" t="s">
        <v>386</v>
      </c>
      <c r="CB4" s="166"/>
      <c r="CC4" s="166"/>
      <c r="CD4" s="166"/>
      <c r="CE4" s="166"/>
      <c r="CH4" s="166" t="s">
        <v>382</v>
      </c>
      <c r="CI4" s="166"/>
      <c r="CJ4" s="166"/>
      <c r="CK4" s="166"/>
      <c r="CL4" s="166"/>
      <c r="CO4" s="166" t="s">
        <v>382</v>
      </c>
      <c r="CP4" s="166"/>
      <c r="CQ4" s="166"/>
      <c r="CR4" s="166"/>
      <c r="CS4" s="166"/>
      <c r="CV4" s="166" t="s">
        <v>366</v>
      </c>
      <c r="CW4" s="166"/>
      <c r="CX4" s="166"/>
      <c r="CY4" s="166"/>
      <c r="CZ4" s="166"/>
      <c r="DC4" s="166" t="s">
        <v>366</v>
      </c>
      <c r="DD4" s="166"/>
      <c r="DE4" s="166"/>
      <c r="DF4" s="166"/>
      <c r="DG4" s="166"/>
      <c r="DJ4" s="166" t="s">
        <v>387</v>
      </c>
      <c r="DK4" s="166"/>
      <c r="DL4" s="166"/>
      <c r="DM4" s="166"/>
      <c r="DN4" s="166"/>
      <c r="DQ4" s="166" t="s">
        <v>387</v>
      </c>
      <c r="DR4" s="166"/>
      <c r="DS4" s="166"/>
      <c r="DT4" s="166"/>
      <c r="DU4" s="166"/>
      <c r="DX4" s="166" t="s">
        <v>388</v>
      </c>
      <c r="DY4" s="166"/>
      <c r="DZ4" s="166"/>
      <c r="EA4" s="166"/>
      <c r="EB4" s="166"/>
      <c r="EE4" s="166" t="s">
        <v>388</v>
      </c>
      <c r="EF4" s="166"/>
      <c r="EG4" s="166"/>
      <c r="EH4" s="166"/>
      <c r="EI4" s="166"/>
      <c r="EL4" s="166" t="s">
        <v>387</v>
      </c>
      <c r="EM4" s="166"/>
      <c r="EN4" s="166"/>
      <c r="EO4" s="166"/>
      <c r="EP4" s="166"/>
      <c r="ES4" s="166" t="s">
        <v>387</v>
      </c>
      <c r="ET4" s="166"/>
      <c r="EU4" s="166"/>
      <c r="EV4" s="166"/>
      <c r="EW4" s="166"/>
      <c r="EZ4" s="166" t="s">
        <v>382</v>
      </c>
      <c r="FA4" s="166"/>
      <c r="FB4" s="166"/>
      <c r="FC4" s="166"/>
      <c r="FD4" s="166"/>
      <c r="FG4" s="166" t="s">
        <v>382</v>
      </c>
      <c r="FH4" s="166"/>
      <c r="FI4" s="166"/>
      <c r="FJ4" s="166"/>
      <c r="FK4" s="166"/>
      <c r="FN4" s="166" t="s">
        <v>389</v>
      </c>
      <c r="FO4" s="166"/>
      <c r="FP4" s="166"/>
      <c r="FQ4" s="166"/>
      <c r="FR4" s="166"/>
      <c r="FU4" s="166" t="s">
        <v>389</v>
      </c>
      <c r="FV4" s="166"/>
      <c r="FW4" s="166"/>
      <c r="FX4" s="166"/>
      <c r="FY4" s="166"/>
      <c r="GB4" s="166" t="s">
        <v>371</v>
      </c>
      <c r="GC4" s="166"/>
      <c r="GD4" s="166"/>
      <c r="GE4" s="166"/>
      <c r="GF4" s="166"/>
      <c r="GI4" s="166" t="s">
        <v>371</v>
      </c>
      <c r="GJ4" s="166"/>
      <c r="GK4" s="166"/>
      <c r="GL4" s="166"/>
      <c r="GM4" s="166"/>
      <c r="GP4" s="166" t="s">
        <v>390</v>
      </c>
      <c r="GQ4" s="166"/>
      <c r="GR4" s="166"/>
      <c r="GS4" s="166"/>
      <c r="GT4" s="166"/>
      <c r="GW4" s="166" t="s">
        <v>390</v>
      </c>
      <c r="GX4" s="166"/>
      <c r="GY4" s="166"/>
      <c r="GZ4" s="166"/>
      <c r="HA4" s="166"/>
      <c r="HD4" s="166" t="s">
        <v>388</v>
      </c>
      <c r="HE4" s="166"/>
      <c r="HF4" s="166"/>
      <c r="HG4" s="166"/>
      <c r="HH4" s="166"/>
      <c r="HK4" s="166" t="s">
        <v>672</v>
      </c>
      <c r="HL4" s="166"/>
      <c r="HM4" s="166"/>
      <c r="HN4" s="166"/>
      <c r="HO4" s="166"/>
      <c r="HR4" s="166" t="s">
        <v>331</v>
      </c>
      <c r="HS4" s="166"/>
      <c r="HT4" s="166"/>
      <c r="HU4" s="166"/>
      <c r="HV4" s="166"/>
      <c r="HY4" s="166" t="s">
        <v>669</v>
      </c>
      <c r="HZ4" s="166"/>
      <c r="IA4" s="166"/>
      <c r="IB4" s="166"/>
      <c r="IC4" s="166"/>
      <c r="IF4" s="166" t="s">
        <v>391</v>
      </c>
      <c r="IG4" s="166"/>
      <c r="IH4" s="166"/>
      <c r="II4" s="166"/>
      <c r="IJ4" s="166"/>
      <c r="IM4" s="166" t="s">
        <v>391</v>
      </c>
      <c r="IN4" s="166"/>
      <c r="IO4" s="166"/>
      <c r="IP4" s="166"/>
      <c r="IQ4" s="166"/>
      <c r="IT4" s="166" t="s">
        <v>392</v>
      </c>
      <c r="IU4" s="166"/>
      <c r="IV4" s="166"/>
      <c r="IW4" s="166"/>
      <c r="IX4" s="166"/>
      <c r="JA4" s="166" t="s">
        <v>392</v>
      </c>
      <c r="JB4" s="166"/>
      <c r="JC4" s="166"/>
      <c r="JD4" s="166"/>
      <c r="JE4" s="166"/>
      <c r="JH4" s="166" t="s">
        <v>393</v>
      </c>
      <c r="JI4" s="166"/>
      <c r="JJ4" s="166"/>
      <c r="JK4" s="166"/>
      <c r="JL4" s="166"/>
      <c r="JO4" s="166" t="s">
        <v>393</v>
      </c>
      <c r="JP4" s="166"/>
      <c r="JQ4" s="166"/>
      <c r="JR4" s="166"/>
      <c r="JS4" s="166"/>
      <c r="JV4" s="166" t="s">
        <v>418</v>
      </c>
      <c r="JW4" s="166"/>
      <c r="JX4" s="166"/>
      <c r="JY4" s="166"/>
      <c r="JZ4" s="166"/>
      <c r="KC4" s="166" t="s">
        <v>418</v>
      </c>
      <c r="KD4" s="166"/>
      <c r="KE4" s="166"/>
      <c r="KF4" s="166"/>
      <c r="KG4" s="166"/>
      <c r="KJ4" s="166" t="s">
        <v>394</v>
      </c>
      <c r="KK4" s="166"/>
      <c r="KL4" s="166"/>
      <c r="KM4" s="166"/>
      <c r="KN4" s="166"/>
      <c r="KQ4" s="166" t="s">
        <v>672</v>
      </c>
      <c r="KR4" s="166"/>
      <c r="KS4" s="166"/>
      <c r="KT4" s="166"/>
      <c r="KU4" s="166"/>
      <c r="KX4" s="166" t="s">
        <v>672</v>
      </c>
      <c r="KY4" s="166"/>
      <c r="KZ4" s="166"/>
      <c r="LA4" s="166"/>
      <c r="LB4" s="166"/>
      <c r="LE4" s="166" t="s">
        <v>200</v>
      </c>
      <c r="LF4" s="166"/>
      <c r="LG4" s="166"/>
      <c r="LH4" s="166"/>
      <c r="LI4" s="166"/>
      <c r="LL4" s="166" t="s">
        <v>395</v>
      </c>
      <c r="LM4" s="166"/>
      <c r="LN4" s="166"/>
      <c r="LO4" s="166"/>
      <c r="LP4" s="166"/>
      <c r="LS4" s="166" t="s">
        <v>395</v>
      </c>
      <c r="LT4" s="166"/>
      <c r="LU4" s="166"/>
      <c r="LV4" s="166"/>
      <c r="LW4" s="166"/>
      <c r="LZ4" s="166" t="s">
        <v>677</v>
      </c>
      <c r="MA4" s="166"/>
      <c r="MB4" s="166"/>
      <c r="MC4" s="166"/>
      <c r="MD4" s="166"/>
      <c r="MG4" s="166" t="s">
        <v>396</v>
      </c>
      <c r="MH4" s="166"/>
      <c r="MI4" s="166"/>
      <c r="MJ4" s="166"/>
      <c r="MK4" s="166"/>
      <c r="MN4" s="166" t="s">
        <v>396</v>
      </c>
      <c r="MO4" s="166"/>
      <c r="MP4" s="166"/>
      <c r="MQ4" s="166"/>
      <c r="MR4" s="166"/>
      <c r="MU4" s="166" t="s">
        <v>382</v>
      </c>
      <c r="MV4" s="166"/>
      <c r="MW4" s="166"/>
      <c r="MX4" s="166"/>
      <c r="MY4" s="166"/>
      <c r="NB4" s="166" t="s">
        <v>382</v>
      </c>
      <c r="NC4" s="166"/>
      <c r="ND4" s="166"/>
      <c r="NE4" s="166"/>
      <c r="NF4" s="166"/>
      <c r="NI4" s="166" t="s">
        <v>382</v>
      </c>
      <c r="NJ4" s="166"/>
      <c r="NK4" s="166"/>
      <c r="NL4" s="166"/>
      <c r="NM4" s="166"/>
      <c r="NP4" s="166" t="s">
        <v>382</v>
      </c>
      <c r="NQ4" s="166"/>
      <c r="NR4" s="166"/>
      <c r="NS4" s="166"/>
      <c r="NT4" s="166"/>
      <c r="NW4" s="166" t="s">
        <v>489</v>
      </c>
      <c r="NX4" s="166"/>
      <c r="NY4" s="166"/>
      <c r="NZ4" s="166"/>
      <c r="OA4" s="166"/>
      <c r="OD4" s="166" t="s">
        <v>489</v>
      </c>
      <c r="OE4" s="166"/>
      <c r="OF4" s="166"/>
      <c r="OG4" s="166"/>
      <c r="OH4" s="166"/>
      <c r="OK4" s="166" t="s">
        <v>397</v>
      </c>
      <c r="OL4" s="166"/>
      <c r="OM4" s="166"/>
      <c r="ON4" s="166"/>
      <c r="OO4" s="166"/>
      <c r="OR4" s="166" t="s">
        <v>397</v>
      </c>
      <c r="OS4" s="166"/>
      <c r="OT4" s="166"/>
      <c r="OU4" s="166"/>
      <c r="OV4" s="166"/>
      <c r="OY4" s="166" t="s">
        <v>95</v>
      </c>
      <c r="OZ4" s="166"/>
      <c r="PA4" s="166"/>
      <c r="PB4" s="166"/>
      <c r="PC4" s="166"/>
      <c r="PF4" s="166" t="s">
        <v>95</v>
      </c>
      <c r="PG4" s="166"/>
      <c r="PH4" s="166"/>
      <c r="PI4" s="166"/>
      <c r="PJ4" s="166"/>
      <c r="PM4" s="166" t="s">
        <v>388</v>
      </c>
      <c r="PN4" s="166"/>
      <c r="PO4" s="166"/>
      <c r="PP4" s="166"/>
      <c r="PQ4" s="166"/>
      <c r="PT4" s="166" t="s">
        <v>388</v>
      </c>
      <c r="PU4" s="166"/>
      <c r="PV4" s="166"/>
      <c r="PW4" s="166"/>
      <c r="PX4" s="166"/>
      <c r="QA4" s="166" t="s">
        <v>398</v>
      </c>
      <c r="QB4" s="166"/>
      <c r="QC4" s="166"/>
      <c r="QD4" s="166"/>
      <c r="QE4" s="166"/>
      <c r="QH4" s="166" t="s">
        <v>679</v>
      </c>
      <c r="QI4" s="166"/>
      <c r="QJ4" s="166"/>
      <c r="QK4" s="166"/>
      <c r="QL4" s="166"/>
      <c r="QO4" s="166" t="s">
        <v>399</v>
      </c>
      <c r="QP4" s="166"/>
      <c r="QQ4" s="166"/>
      <c r="QR4" s="166"/>
      <c r="QS4" s="166"/>
      <c r="QV4" s="166" t="s">
        <v>399</v>
      </c>
      <c r="QW4" s="166"/>
      <c r="QX4" s="166"/>
      <c r="QY4" s="166"/>
      <c r="QZ4" s="166"/>
      <c r="RC4" s="166" t="s">
        <v>400</v>
      </c>
      <c r="RD4" s="166"/>
      <c r="RE4" s="166"/>
      <c r="RF4" s="166"/>
      <c r="RG4" s="166"/>
      <c r="RJ4" s="166" t="s">
        <v>400</v>
      </c>
      <c r="RK4" s="166"/>
      <c r="RL4" s="166"/>
      <c r="RM4" s="166"/>
      <c r="RN4" s="166"/>
      <c r="RQ4" s="166" t="s">
        <v>45</v>
      </c>
      <c r="RR4" s="166"/>
      <c r="RS4" s="166"/>
      <c r="RT4" s="166"/>
      <c r="RU4" s="166"/>
      <c r="RX4" s="166" t="s">
        <v>45</v>
      </c>
      <c r="RY4" s="166"/>
      <c r="RZ4" s="166"/>
      <c r="SA4" s="166"/>
      <c r="SB4" s="166"/>
      <c r="SE4" s="166" t="s">
        <v>45</v>
      </c>
      <c r="SF4" s="166"/>
      <c r="SG4" s="166"/>
      <c r="SH4" s="166"/>
      <c r="SI4" s="166"/>
      <c r="SL4" s="166" t="s">
        <v>45</v>
      </c>
      <c r="SM4" s="166"/>
      <c r="SN4" s="166"/>
      <c r="SO4" s="166"/>
      <c r="SP4" s="166"/>
      <c r="SS4" s="166" t="s">
        <v>112</v>
      </c>
      <c r="ST4" s="166"/>
      <c r="SU4" s="166"/>
      <c r="SV4" s="166"/>
      <c r="SW4" s="166"/>
      <c r="SZ4" s="166" t="s">
        <v>112</v>
      </c>
      <c r="TA4" s="166"/>
      <c r="TB4" s="166"/>
      <c r="TC4" s="166"/>
      <c r="TD4" s="166"/>
      <c r="TG4" s="166" t="s">
        <v>112</v>
      </c>
      <c r="TH4" s="166"/>
      <c r="TI4" s="166"/>
      <c r="TJ4" s="166"/>
      <c r="TK4" s="166"/>
      <c r="TN4" s="166" t="s">
        <v>112</v>
      </c>
      <c r="TO4" s="166"/>
      <c r="TP4" s="166"/>
      <c r="TQ4" s="166"/>
      <c r="TR4" s="166"/>
      <c r="TU4" s="166" t="s">
        <v>388</v>
      </c>
      <c r="TV4" s="166"/>
      <c r="TW4" s="166"/>
      <c r="TX4" s="166"/>
      <c r="TY4" s="166"/>
      <c r="UB4" s="166" t="s">
        <v>388</v>
      </c>
      <c r="UC4" s="166"/>
      <c r="UD4" s="166"/>
      <c r="UE4" s="166"/>
      <c r="UF4" s="166"/>
      <c r="UI4" s="166" t="s">
        <v>117</v>
      </c>
      <c r="UJ4" s="166"/>
      <c r="UK4" s="166"/>
      <c r="UL4" s="166"/>
      <c r="UM4" s="166"/>
      <c r="UP4" s="166" t="s">
        <v>678</v>
      </c>
      <c r="UQ4" s="166"/>
      <c r="UR4" s="166"/>
      <c r="US4" s="166"/>
      <c r="UT4" s="166"/>
      <c r="UW4" s="166" t="s">
        <v>678</v>
      </c>
      <c r="UX4" s="166"/>
      <c r="UY4" s="166"/>
      <c r="UZ4" s="166"/>
      <c r="VA4" s="166"/>
      <c r="VD4" s="166" t="s">
        <v>401</v>
      </c>
      <c r="VE4" s="166"/>
      <c r="VF4" s="166"/>
      <c r="VG4" s="166"/>
      <c r="VH4" s="166"/>
      <c r="VK4" s="166" t="s">
        <v>401</v>
      </c>
      <c r="VL4" s="166"/>
      <c r="VM4" s="166"/>
      <c r="VN4" s="166"/>
      <c r="VO4" s="166"/>
      <c r="VR4" s="166" t="s">
        <v>511</v>
      </c>
      <c r="VS4" s="166"/>
      <c r="VT4" s="166"/>
      <c r="VU4" s="166"/>
      <c r="VV4" s="166"/>
      <c r="VY4" s="166" t="s">
        <v>511</v>
      </c>
      <c r="VZ4" s="166"/>
      <c r="WA4" s="166"/>
      <c r="WB4" s="166"/>
      <c r="WC4" s="166"/>
      <c r="WF4" s="166" t="s">
        <v>402</v>
      </c>
      <c r="WG4" s="166"/>
      <c r="WH4" s="166"/>
      <c r="WI4" s="166"/>
      <c r="WJ4" s="166"/>
      <c r="WM4" s="166" t="s">
        <v>402</v>
      </c>
      <c r="WN4" s="166"/>
      <c r="WO4" s="166"/>
      <c r="WP4" s="166"/>
      <c r="WQ4" s="166"/>
      <c r="WT4" s="166" t="s">
        <v>383</v>
      </c>
      <c r="WU4" s="166"/>
      <c r="WV4" s="166"/>
      <c r="WW4" s="166"/>
      <c r="WX4" s="166"/>
      <c r="XA4" s="166" t="s">
        <v>383</v>
      </c>
      <c r="XB4" s="166"/>
      <c r="XC4" s="166"/>
      <c r="XD4" s="166"/>
      <c r="XE4" s="166"/>
      <c r="XH4" s="166" t="s">
        <v>403</v>
      </c>
      <c r="XI4" s="166"/>
      <c r="XJ4" s="166"/>
      <c r="XK4" s="166"/>
      <c r="XL4" s="166"/>
      <c r="XO4" s="166" t="s">
        <v>403</v>
      </c>
      <c r="XP4" s="166"/>
      <c r="XQ4" s="166"/>
      <c r="XR4" s="166"/>
      <c r="XS4" s="166"/>
      <c r="XV4" s="166" t="s">
        <v>404</v>
      </c>
      <c r="XW4" s="166"/>
      <c r="XX4" s="166"/>
      <c r="XY4" s="166"/>
      <c r="XZ4" s="166"/>
      <c r="YC4" s="166" t="s">
        <v>404</v>
      </c>
      <c r="YD4" s="166"/>
      <c r="YE4" s="166"/>
      <c r="YF4" s="166"/>
      <c r="YG4" s="166"/>
      <c r="YJ4" s="166" t="s">
        <v>405</v>
      </c>
      <c r="YK4" s="166"/>
      <c r="YL4" s="166"/>
      <c r="YM4" s="166"/>
      <c r="YN4" s="166"/>
      <c r="YQ4" s="166" t="s">
        <v>405</v>
      </c>
      <c r="YR4" s="166"/>
      <c r="YS4" s="166"/>
      <c r="YT4" s="166"/>
      <c r="YU4" s="166"/>
      <c r="YX4" s="166" t="s">
        <v>382</v>
      </c>
      <c r="YY4" s="166"/>
      <c r="YZ4" s="166"/>
      <c r="ZA4" s="166"/>
      <c r="ZB4" s="166"/>
      <c r="ZE4" s="166" t="s">
        <v>382</v>
      </c>
      <c r="ZF4" s="166"/>
      <c r="ZG4" s="166"/>
      <c r="ZH4" s="166"/>
      <c r="ZI4" s="166"/>
      <c r="ZL4" s="166" t="s">
        <v>389</v>
      </c>
      <c r="ZM4" s="166"/>
      <c r="ZN4" s="166"/>
      <c r="ZO4" s="166"/>
      <c r="ZP4" s="166"/>
      <c r="ZS4" s="166" t="s">
        <v>389</v>
      </c>
      <c r="ZT4" s="166"/>
      <c r="ZU4" s="166"/>
      <c r="ZV4" s="166"/>
      <c r="ZW4" s="166"/>
      <c r="ZZ4" s="166" t="s">
        <v>406</v>
      </c>
      <c r="AAA4" s="166"/>
      <c r="AAB4" s="166"/>
      <c r="AAC4" s="166"/>
      <c r="AAD4" s="166"/>
      <c r="AAG4" s="166" t="s">
        <v>406</v>
      </c>
      <c r="AAH4" s="166"/>
      <c r="AAI4" s="166"/>
      <c r="AAJ4" s="166"/>
      <c r="AAK4" s="166"/>
      <c r="AAN4" s="166" t="s">
        <v>407</v>
      </c>
      <c r="AAO4" s="166"/>
      <c r="AAP4" s="166"/>
      <c r="AAQ4" s="166"/>
      <c r="AAR4" s="166"/>
      <c r="AAU4" s="166" t="s">
        <v>407</v>
      </c>
      <c r="AAV4" s="166"/>
      <c r="AAW4" s="166"/>
      <c r="AAX4" s="166"/>
      <c r="AAY4" s="166"/>
      <c r="ABB4" s="166" t="s">
        <v>408</v>
      </c>
      <c r="ABC4" s="166"/>
      <c r="ABD4" s="166"/>
      <c r="ABE4" s="166"/>
      <c r="ABF4" s="166"/>
      <c r="ABI4" s="166" t="s">
        <v>408</v>
      </c>
      <c r="ABJ4" s="166"/>
      <c r="ABK4" s="166"/>
      <c r="ABL4" s="166"/>
      <c r="ABM4" s="166"/>
      <c r="ABP4" s="166" t="s">
        <v>409</v>
      </c>
      <c r="ABQ4" s="166"/>
      <c r="ABR4" s="166"/>
      <c r="ABS4" s="166"/>
      <c r="ABT4" s="166"/>
      <c r="ABW4" s="166" t="s">
        <v>409</v>
      </c>
      <c r="ABX4" s="166"/>
      <c r="ABY4" s="166"/>
      <c r="ABZ4" s="166"/>
      <c r="ACA4" s="166"/>
      <c r="ACD4" s="166" t="s">
        <v>507</v>
      </c>
      <c r="ACE4" s="166"/>
      <c r="ACF4" s="166"/>
      <c r="ACG4" s="166"/>
      <c r="ACH4" s="166"/>
      <c r="ACK4" s="166" t="s">
        <v>507</v>
      </c>
      <c r="ACL4" s="166"/>
      <c r="ACM4" s="166"/>
      <c r="ACN4" s="166"/>
      <c r="ACO4" s="166"/>
      <c r="ACR4" s="166" t="s">
        <v>410</v>
      </c>
      <c r="ACS4" s="166"/>
      <c r="ACT4" s="166"/>
      <c r="ACU4" s="166"/>
      <c r="ACV4" s="166"/>
      <c r="ACY4" s="166" t="s">
        <v>410</v>
      </c>
      <c r="ACZ4" s="166"/>
      <c r="ADA4" s="166"/>
      <c r="ADB4" s="166"/>
      <c r="ADC4" s="166"/>
      <c r="ADF4" s="166" t="s">
        <v>510</v>
      </c>
      <c r="ADG4" s="166"/>
      <c r="ADH4" s="166"/>
      <c r="ADI4" s="166"/>
      <c r="ADJ4" s="166"/>
      <c r="ADM4" s="166" t="s">
        <v>510</v>
      </c>
      <c r="ADN4" s="166"/>
      <c r="ADO4" s="166"/>
      <c r="ADP4" s="166"/>
      <c r="ADQ4" s="166"/>
      <c r="ADT4" s="166" t="s">
        <v>482</v>
      </c>
      <c r="ADU4" s="166"/>
      <c r="ADV4" s="166"/>
      <c r="ADW4" s="166"/>
      <c r="ADX4" s="166"/>
      <c r="AEA4" s="166" t="s">
        <v>482</v>
      </c>
      <c r="AEB4" s="166"/>
      <c r="AEC4" s="166"/>
      <c r="AED4" s="166"/>
      <c r="AEE4" s="166"/>
      <c r="AEH4" s="166" t="s">
        <v>386</v>
      </c>
      <c r="AEI4" s="166"/>
      <c r="AEJ4" s="166"/>
      <c r="AEK4" s="166"/>
      <c r="AEL4" s="166"/>
      <c r="AEO4" s="166" t="s">
        <v>386</v>
      </c>
      <c r="AEP4" s="166"/>
      <c r="AEQ4" s="166"/>
      <c r="AER4" s="166"/>
      <c r="AES4" s="166"/>
      <c r="AEV4" s="166" t="s">
        <v>411</v>
      </c>
      <c r="AEW4" s="166"/>
      <c r="AEX4" s="166"/>
      <c r="AEY4" s="166"/>
      <c r="AEZ4" s="166"/>
      <c r="AFC4" s="166" t="s">
        <v>411</v>
      </c>
      <c r="AFD4" s="166"/>
      <c r="AFE4" s="166"/>
      <c r="AFF4" s="166"/>
      <c r="AFG4" s="166"/>
      <c r="AFJ4" s="166" t="s">
        <v>412</v>
      </c>
      <c r="AFK4" s="166"/>
      <c r="AFL4" s="166"/>
      <c r="AFM4" s="166"/>
      <c r="AFN4" s="166"/>
      <c r="AFQ4" s="166" t="s">
        <v>412</v>
      </c>
      <c r="AFR4" s="166"/>
      <c r="AFS4" s="166"/>
      <c r="AFT4" s="166"/>
      <c r="AFU4" s="166"/>
      <c r="AFX4" s="166" t="s">
        <v>413</v>
      </c>
      <c r="AFY4" s="166"/>
      <c r="AFZ4" s="166"/>
      <c r="AGA4" s="166"/>
      <c r="AGB4" s="166"/>
      <c r="AGE4" s="166" t="s">
        <v>413</v>
      </c>
      <c r="AGF4" s="166"/>
      <c r="AGG4" s="166"/>
      <c r="AGH4" s="166"/>
      <c r="AGI4" s="166"/>
      <c r="AGL4" s="166" t="s">
        <v>414</v>
      </c>
      <c r="AGM4" s="166"/>
      <c r="AGN4" s="166"/>
      <c r="AGO4" s="166"/>
      <c r="AGP4" s="166"/>
      <c r="AGS4" s="166" t="s">
        <v>414</v>
      </c>
      <c r="AGT4" s="166"/>
      <c r="AGU4" s="166"/>
      <c r="AGV4" s="166"/>
      <c r="AGW4" s="166"/>
      <c r="AGZ4" s="166" t="s">
        <v>415</v>
      </c>
      <c r="AHA4" s="166"/>
      <c r="AHB4" s="166"/>
      <c r="AHC4" s="166"/>
      <c r="AHD4" s="166"/>
      <c r="AHG4" s="166" t="s">
        <v>415</v>
      </c>
      <c r="AHH4" s="166"/>
      <c r="AHI4" s="166"/>
      <c r="AHJ4" s="166"/>
      <c r="AHK4" s="166"/>
      <c r="AHN4" s="166" t="s">
        <v>379</v>
      </c>
      <c r="AHO4" s="166"/>
      <c r="AHP4" s="166"/>
      <c r="AHQ4" s="166"/>
      <c r="AHR4" s="166"/>
      <c r="AHU4" s="166" t="s">
        <v>379</v>
      </c>
      <c r="AHV4" s="166"/>
      <c r="AHW4" s="166"/>
      <c r="AHX4" s="166"/>
      <c r="AHY4" s="166"/>
    </row>
    <row r="5" spans="2:909" ht="15" customHeight="1" x14ac:dyDescent="0.2"/>
    <row r="6" spans="2:909" ht="17.100000000000001" customHeight="1" x14ac:dyDescent="0.2">
      <c r="B6" s="167" t="s">
        <v>19</v>
      </c>
      <c r="C6" s="167"/>
      <c r="D6" s="167"/>
      <c r="E6" s="167"/>
      <c r="F6" s="167"/>
      <c r="I6" s="167" t="s">
        <v>19</v>
      </c>
      <c r="J6" s="167"/>
      <c r="K6" s="167"/>
      <c r="L6" s="167"/>
      <c r="M6" s="167"/>
      <c r="P6" s="167" t="s">
        <v>19</v>
      </c>
      <c r="Q6" s="167"/>
      <c r="R6" s="167"/>
      <c r="S6" s="167"/>
      <c r="T6" s="167"/>
      <c r="W6" s="167" t="s">
        <v>19</v>
      </c>
      <c r="X6" s="167"/>
      <c r="Y6" s="167"/>
      <c r="Z6" s="167"/>
      <c r="AA6" s="167"/>
      <c r="AD6" s="167" t="s">
        <v>19</v>
      </c>
      <c r="AE6" s="167"/>
      <c r="AF6" s="167"/>
      <c r="AG6" s="167"/>
      <c r="AH6" s="167"/>
      <c r="AK6" s="167" t="s">
        <v>19</v>
      </c>
      <c r="AL6" s="167"/>
      <c r="AM6" s="167"/>
      <c r="AN6" s="167"/>
      <c r="AO6" s="167"/>
      <c r="AR6" s="167" t="s">
        <v>19</v>
      </c>
      <c r="AS6" s="167"/>
      <c r="AT6" s="167"/>
      <c r="AU6" s="167"/>
      <c r="AV6" s="167"/>
      <c r="AY6" s="167" t="s">
        <v>19</v>
      </c>
      <c r="AZ6" s="167"/>
      <c r="BA6" s="167"/>
      <c r="BB6" s="167"/>
      <c r="BC6" s="167"/>
      <c r="BF6" s="167" t="s">
        <v>19</v>
      </c>
      <c r="BG6" s="167"/>
      <c r="BH6" s="167"/>
      <c r="BI6" s="167"/>
      <c r="BJ6" s="167"/>
      <c r="BM6" s="167" t="s">
        <v>19</v>
      </c>
      <c r="BN6" s="167"/>
      <c r="BO6" s="167"/>
      <c r="BP6" s="167"/>
      <c r="BQ6" s="167"/>
      <c r="BT6" s="167" t="s">
        <v>19</v>
      </c>
      <c r="BU6" s="167"/>
      <c r="BV6" s="167"/>
      <c r="BW6" s="167"/>
      <c r="BX6" s="167"/>
      <c r="CA6" s="167" t="s">
        <v>19</v>
      </c>
      <c r="CB6" s="167"/>
      <c r="CC6" s="167"/>
      <c r="CD6" s="167"/>
      <c r="CE6" s="167"/>
      <c r="CH6" s="167" t="s">
        <v>19</v>
      </c>
      <c r="CI6" s="167"/>
      <c r="CJ6" s="167"/>
      <c r="CK6" s="167"/>
      <c r="CL6" s="167"/>
      <c r="CO6" s="167" t="s">
        <v>19</v>
      </c>
      <c r="CP6" s="167"/>
      <c r="CQ6" s="167"/>
      <c r="CR6" s="167"/>
      <c r="CS6" s="167"/>
      <c r="CV6" s="167" t="s">
        <v>19</v>
      </c>
      <c r="CW6" s="167"/>
      <c r="CX6" s="167"/>
      <c r="CY6" s="167"/>
      <c r="CZ6" s="167"/>
      <c r="DC6" s="167" t="s">
        <v>19</v>
      </c>
      <c r="DD6" s="167"/>
      <c r="DE6" s="167"/>
      <c r="DF6" s="167"/>
      <c r="DG6" s="167"/>
      <c r="DJ6" s="167" t="s">
        <v>19</v>
      </c>
      <c r="DK6" s="167"/>
      <c r="DL6" s="167"/>
      <c r="DM6" s="167"/>
      <c r="DN6" s="167"/>
      <c r="DQ6" s="167" t="s">
        <v>19</v>
      </c>
      <c r="DR6" s="167"/>
      <c r="DS6" s="167"/>
      <c r="DT6" s="167"/>
      <c r="DU6" s="167"/>
      <c r="DX6" s="167" t="s">
        <v>19</v>
      </c>
      <c r="DY6" s="167"/>
      <c r="DZ6" s="167"/>
      <c r="EA6" s="167"/>
      <c r="EB6" s="167"/>
      <c r="EE6" s="167" t="s">
        <v>19</v>
      </c>
      <c r="EF6" s="167"/>
      <c r="EG6" s="167"/>
      <c r="EH6" s="167"/>
      <c r="EI6" s="167"/>
      <c r="EL6" s="167" t="s">
        <v>19</v>
      </c>
      <c r="EM6" s="167"/>
      <c r="EN6" s="167"/>
      <c r="EO6" s="167"/>
      <c r="EP6" s="167"/>
      <c r="ES6" s="167" t="s">
        <v>19</v>
      </c>
      <c r="ET6" s="167"/>
      <c r="EU6" s="167"/>
      <c r="EV6" s="167"/>
      <c r="EW6" s="167"/>
      <c r="EZ6" s="167" t="s">
        <v>19</v>
      </c>
      <c r="FA6" s="167"/>
      <c r="FB6" s="167"/>
      <c r="FC6" s="167"/>
      <c r="FD6" s="167"/>
      <c r="FG6" s="167" t="s">
        <v>19</v>
      </c>
      <c r="FH6" s="167"/>
      <c r="FI6" s="167"/>
      <c r="FJ6" s="167"/>
      <c r="FK6" s="167"/>
      <c r="FN6" s="167" t="s">
        <v>19</v>
      </c>
      <c r="FO6" s="167"/>
      <c r="FP6" s="167"/>
      <c r="FQ6" s="167"/>
      <c r="FR6" s="167"/>
      <c r="FU6" s="167" t="s">
        <v>19</v>
      </c>
      <c r="FV6" s="167"/>
      <c r="FW6" s="167"/>
      <c r="FX6" s="167"/>
      <c r="FY6" s="167"/>
      <c r="GB6" s="167" t="s">
        <v>19</v>
      </c>
      <c r="GC6" s="167"/>
      <c r="GD6" s="167"/>
      <c r="GE6" s="167"/>
      <c r="GF6" s="167"/>
      <c r="GI6" s="167" t="s">
        <v>19</v>
      </c>
      <c r="GJ6" s="167"/>
      <c r="GK6" s="167"/>
      <c r="GL6" s="167"/>
      <c r="GM6" s="167"/>
      <c r="GP6" s="167" t="s">
        <v>19</v>
      </c>
      <c r="GQ6" s="167"/>
      <c r="GR6" s="167"/>
      <c r="GS6" s="167"/>
      <c r="GT6" s="167"/>
      <c r="GW6" s="167" t="s">
        <v>19</v>
      </c>
      <c r="GX6" s="167"/>
      <c r="GY6" s="167"/>
      <c r="GZ6" s="167"/>
      <c r="HA6" s="167"/>
      <c r="HD6" s="167" t="s">
        <v>19</v>
      </c>
      <c r="HE6" s="167"/>
      <c r="HF6" s="167"/>
      <c r="HG6" s="167"/>
      <c r="HH6" s="167"/>
      <c r="HK6" s="167" t="s">
        <v>19</v>
      </c>
      <c r="HL6" s="167"/>
      <c r="HM6" s="167"/>
      <c r="HN6" s="167"/>
      <c r="HO6" s="167"/>
      <c r="HR6" s="167" t="s">
        <v>19</v>
      </c>
      <c r="HS6" s="167"/>
      <c r="HT6" s="167"/>
      <c r="HU6" s="167"/>
      <c r="HV6" s="167"/>
      <c r="HY6" s="167" t="s">
        <v>19</v>
      </c>
      <c r="HZ6" s="167"/>
      <c r="IA6" s="167"/>
      <c r="IB6" s="167"/>
      <c r="IC6" s="167"/>
      <c r="IF6" s="167" t="s">
        <v>19</v>
      </c>
      <c r="IG6" s="167"/>
      <c r="IH6" s="167"/>
      <c r="II6" s="167"/>
      <c r="IJ6" s="167"/>
      <c r="IM6" s="167" t="s">
        <v>19</v>
      </c>
      <c r="IN6" s="167"/>
      <c r="IO6" s="167"/>
      <c r="IP6" s="167"/>
      <c r="IQ6" s="167"/>
      <c r="IT6" s="167" t="s">
        <v>19</v>
      </c>
      <c r="IU6" s="167"/>
      <c r="IV6" s="167"/>
      <c r="IW6" s="167"/>
      <c r="IX6" s="167"/>
      <c r="JA6" s="167" t="s">
        <v>19</v>
      </c>
      <c r="JB6" s="167"/>
      <c r="JC6" s="167"/>
      <c r="JD6" s="167"/>
      <c r="JE6" s="167"/>
      <c r="JH6" s="167" t="s">
        <v>19</v>
      </c>
      <c r="JI6" s="167"/>
      <c r="JJ6" s="167"/>
      <c r="JK6" s="167"/>
      <c r="JL6" s="167"/>
      <c r="JO6" s="167" t="s">
        <v>19</v>
      </c>
      <c r="JP6" s="167"/>
      <c r="JQ6" s="167"/>
      <c r="JR6" s="167"/>
      <c r="JS6" s="167"/>
      <c r="JV6" s="167" t="s">
        <v>19</v>
      </c>
      <c r="JW6" s="167"/>
      <c r="JX6" s="167"/>
      <c r="JY6" s="167"/>
      <c r="JZ6" s="167"/>
      <c r="KC6" s="167" t="s">
        <v>19</v>
      </c>
      <c r="KD6" s="167"/>
      <c r="KE6" s="167"/>
      <c r="KF6" s="167"/>
      <c r="KG6" s="167"/>
      <c r="KJ6" s="167" t="s">
        <v>19</v>
      </c>
      <c r="KK6" s="167"/>
      <c r="KL6" s="167"/>
      <c r="KM6" s="167"/>
      <c r="KN6" s="167"/>
      <c r="KQ6" s="167" t="s">
        <v>19</v>
      </c>
      <c r="KR6" s="167"/>
      <c r="KS6" s="167"/>
      <c r="KT6" s="167"/>
      <c r="KU6" s="167"/>
      <c r="KX6" s="167" t="s">
        <v>19</v>
      </c>
      <c r="KY6" s="167"/>
      <c r="KZ6" s="167"/>
      <c r="LA6" s="167"/>
      <c r="LB6" s="167"/>
      <c r="LE6" s="167" t="s">
        <v>19</v>
      </c>
      <c r="LF6" s="167"/>
      <c r="LG6" s="167"/>
      <c r="LH6" s="167"/>
      <c r="LI6" s="167"/>
      <c r="LL6" s="167" t="s">
        <v>19</v>
      </c>
      <c r="LM6" s="167"/>
      <c r="LN6" s="167"/>
      <c r="LO6" s="167"/>
      <c r="LP6" s="167"/>
      <c r="LS6" s="167" t="s">
        <v>19</v>
      </c>
      <c r="LT6" s="167"/>
      <c r="LU6" s="167"/>
      <c r="LV6" s="167"/>
      <c r="LW6" s="167"/>
      <c r="LZ6" s="167" t="s">
        <v>19</v>
      </c>
      <c r="MA6" s="167"/>
      <c r="MB6" s="167"/>
      <c r="MC6" s="167"/>
      <c r="MD6" s="167"/>
      <c r="MG6" s="167" t="s">
        <v>19</v>
      </c>
      <c r="MH6" s="167"/>
      <c r="MI6" s="167"/>
      <c r="MJ6" s="167"/>
      <c r="MK6" s="167"/>
      <c r="MN6" s="167" t="s">
        <v>19</v>
      </c>
      <c r="MO6" s="167"/>
      <c r="MP6" s="167"/>
      <c r="MQ6" s="167"/>
      <c r="MR6" s="167"/>
      <c r="MU6" s="167" t="s">
        <v>19</v>
      </c>
      <c r="MV6" s="167"/>
      <c r="MW6" s="167"/>
      <c r="MX6" s="167"/>
      <c r="MY6" s="167"/>
      <c r="NB6" s="167" t="s">
        <v>19</v>
      </c>
      <c r="NC6" s="167"/>
      <c r="ND6" s="167"/>
      <c r="NE6" s="167"/>
      <c r="NF6" s="167"/>
      <c r="NI6" s="167" t="s">
        <v>19</v>
      </c>
      <c r="NJ6" s="167"/>
      <c r="NK6" s="167"/>
      <c r="NL6" s="167"/>
      <c r="NM6" s="167"/>
      <c r="NP6" s="167" t="s">
        <v>19</v>
      </c>
      <c r="NQ6" s="167"/>
      <c r="NR6" s="167"/>
      <c r="NS6" s="167"/>
      <c r="NT6" s="167"/>
      <c r="NW6" s="167" t="s">
        <v>19</v>
      </c>
      <c r="NX6" s="167"/>
      <c r="NY6" s="167"/>
      <c r="NZ6" s="167"/>
      <c r="OA6" s="167"/>
      <c r="OD6" s="167" t="s">
        <v>19</v>
      </c>
      <c r="OE6" s="167"/>
      <c r="OF6" s="167"/>
      <c r="OG6" s="167"/>
      <c r="OH6" s="167"/>
      <c r="OK6" s="167" t="s">
        <v>19</v>
      </c>
      <c r="OL6" s="167"/>
      <c r="OM6" s="167"/>
      <c r="ON6" s="167"/>
      <c r="OO6" s="167"/>
      <c r="OR6" s="167" t="s">
        <v>19</v>
      </c>
      <c r="OS6" s="167"/>
      <c r="OT6" s="167"/>
      <c r="OU6" s="167"/>
      <c r="OV6" s="167"/>
      <c r="OY6" s="167" t="s">
        <v>19</v>
      </c>
      <c r="OZ6" s="167"/>
      <c r="PA6" s="167"/>
      <c r="PB6" s="167"/>
      <c r="PC6" s="167"/>
      <c r="PF6" s="167" t="s">
        <v>19</v>
      </c>
      <c r="PG6" s="167"/>
      <c r="PH6" s="167"/>
      <c r="PI6" s="167"/>
      <c r="PJ6" s="167"/>
      <c r="PM6" s="167" t="s">
        <v>19</v>
      </c>
      <c r="PN6" s="167"/>
      <c r="PO6" s="167"/>
      <c r="PP6" s="167"/>
      <c r="PQ6" s="167"/>
      <c r="PT6" s="167" t="s">
        <v>19</v>
      </c>
      <c r="PU6" s="167"/>
      <c r="PV6" s="167"/>
      <c r="PW6" s="167"/>
      <c r="PX6" s="167"/>
      <c r="QA6" s="167" t="s">
        <v>19</v>
      </c>
      <c r="QB6" s="167"/>
      <c r="QC6" s="167"/>
      <c r="QD6" s="167"/>
      <c r="QE6" s="167"/>
      <c r="QH6" s="167" t="s">
        <v>19</v>
      </c>
      <c r="QI6" s="167"/>
      <c r="QJ6" s="167"/>
      <c r="QK6" s="167"/>
      <c r="QL6" s="167"/>
      <c r="QO6" s="167" t="s">
        <v>19</v>
      </c>
      <c r="QP6" s="167"/>
      <c r="QQ6" s="167"/>
      <c r="QR6" s="167"/>
      <c r="QS6" s="167"/>
      <c r="QV6" s="167" t="s">
        <v>19</v>
      </c>
      <c r="QW6" s="167"/>
      <c r="QX6" s="167"/>
      <c r="QY6" s="167"/>
      <c r="QZ6" s="167"/>
      <c r="RC6" s="167" t="s">
        <v>19</v>
      </c>
      <c r="RD6" s="167"/>
      <c r="RE6" s="167"/>
      <c r="RF6" s="167"/>
      <c r="RG6" s="167"/>
      <c r="RJ6" s="167" t="s">
        <v>19</v>
      </c>
      <c r="RK6" s="167"/>
      <c r="RL6" s="167"/>
      <c r="RM6" s="167"/>
      <c r="RN6" s="167"/>
      <c r="RQ6" s="167" t="s">
        <v>19</v>
      </c>
      <c r="RR6" s="167"/>
      <c r="RS6" s="167"/>
      <c r="RT6" s="167"/>
      <c r="RU6" s="167"/>
      <c r="RX6" s="167" t="s">
        <v>19</v>
      </c>
      <c r="RY6" s="167"/>
      <c r="RZ6" s="167"/>
      <c r="SA6" s="167"/>
      <c r="SB6" s="167"/>
      <c r="SE6" s="167" t="s">
        <v>19</v>
      </c>
      <c r="SF6" s="167"/>
      <c r="SG6" s="167"/>
      <c r="SH6" s="167"/>
      <c r="SI6" s="167"/>
      <c r="SL6" s="167" t="s">
        <v>19</v>
      </c>
      <c r="SM6" s="167"/>
      <c r="SN6" s="167"/>
      <c r="SO6" s="167"/>
      <c r="SP6" s="167"/>
      <c r="SS6" s="167" t="s">
        <v>19</v>
      </c>
      <c r="ST6" s="167"/>
      <c r="SU6" s="167"/>
      <c r="SV6" s="167"/>
      <c r="SW6" s="167"/>
      <c r="SZ6" s="167" t="s">
        <v>19</v>
      </c>
      <c r="TA6" s="167"/>
      <c r="TB6" s="167"/>
      <c r="TC6" s="167"/>
      <c r="TD6" s="167"/>
      <c r="TG6" s="167" t="s">
        <v>19</v>
      </c>
      <c r="TH6" s="167"/>
      <c r="TI6" s="167"/>
      <c r="TJ6" s="167"/>
      <c r="TK6" s="167"/>
      <c r="TN6" s="167" t="s">
        <v>19</v>
      </c>
      <c r="TO6" s="167"/>
      <c r="TP6" s="167"/>
      <c r="TQ6" s="167"/>
      <c r="TR6" s="167"/>
      <c r="TU6" s="167" t="s">
        <v>19</v>
      </c>
      <c r="TV6" s="167"/>
      <c r="TW6" s="167"/>
      <c r="TX6" s="167"/>
      <c r="TY6" s="167"/>
      <c r="UB6" s="167" t="s">
        <v>19</v>
      </c>
      <c r="UC6" s="167"/>
      <c r="UD6" s="167"/>
      <c r="UE6" s="167"/>
      <c r="UF6" s="167"/>
      <c r="UI6" s="167" t="s">
        <v>19</v>
      </c>
      <c r="UJ6" s="167"/>
      <c r="UK6" s="167"/>
      <c r="UL6" s="167"/>
      <c r="UM6" s="167"/>
      <c r="UP6" s="167" t="s">
        <v>19</v>
      </c>
      <c r="UQ6" s="167"/>
      <c r="UR6" s="167"/>
      <c r="US6" s="167"/>
      <c r="UT6" s="167"/>
      <c r="UW6" s="167" t="s">
        <v>19</v>
      </c>
      <c r="UX6" s="167"/>
      <c r="UY6" s="167"/>
      <c r="UZ6" s="167"/>
      <c r="VA6" s="167"/>
      <c r="VD6" s="167" t="s">
        <v>19</v>
      </c>
      <c r="VE6" s="167"/>
      <c r="VF6" s="167"/>
      <c r="VG6" s="167"/>
      <c r="VH6" s="167"/>
      <c r="VK6" s="167" t="s">
        <v>19</v>
      </c>
      <c r="VL6" s="167"/>
      <c r="VM6" s="167"/>
      <c r="VN6" s="167"/>
      <c r="VO6" s="167"/>
      <c r="VR6" s="167" t="s">
        <v>19</v>
      </c>
      <c r="VS6" s="167"/>
      <c r="VT6" s="167"/>
      <c r="VU6" s="167"/>
      <c r="VV6" s="167"/>
      <c r="VY6" s="167" t="s">
        <v>19</v>
      </c>
      <c r="VZ6" s="167"/>
      <c r="WA6" s="167"/>
      <c r="WB6" s="167"/>
      <c r="WC6" s="167"/>
      <c r="WF6" s="167" t="s">
        <v>19</v>
      </c>
      <c r="WG6" s="167"/>
      <c r="WH6" s="167"/>
      <c r="WI6" s="167"/>
      <c r="WJ6" s="167"/>
      <c r="WM6" s="167" t="s">
        <v>19</v>
      </c>
      <c r="WN6" s="167"/>
      <c r="WO6" s="167"/>
      <c r="WP6" s="167"/>
      <c r="WQ6" s="167"/>
      <c r="WT6" s="167" t="s">
        <v>19</v>
      </c>
      <c r="WU6" s="167"/>
      <c r="WV6" s="167"/>
      <c r="WW6" s="167"/>
      <c r="WX6" s="167"/>
      <c r="XA6" s="167" t="s">
        <v>19</v>
      </c>
      <c r="XB6" s="167"/>
      <c r="XC6" s="167"/>
      <c r="XD6" s="167"/>
      <c r="XE6" s="167"/>
      <c r="XH6" s="167" t="s">
        <v>19</v>
      </c>
      <c r="XI6" s="167"/>
      <c r="XJ6" s="167"/>
      <c r="XK6" s="167"/>
      <c r="XL6" s="167"/>
      <c r="XO6" s="167" t="s">
        <v>19</v>
      </c>
      <c r="XP6" s="167"/>
      <c r="XQ6" s="167"/>
      <c r="XR6" s="167"/>
      <c r="XS6" s="167"/>
      <c r="XV6" s="167" t="s">
        <v>19</v>
      </c>
      <c r="XW6" s="167"/>
      <c r="XX6" s="167"/>
      <c r="XY6" s="167"/>
      <c r="XZ6" s="167"/>
      <c r="YC6" s="167" t="s">
        <v>19</v>
      </c>
      <c r="YD6" s="167"/>
      <c r="YE6" s="167"/>
      <c r="YF6" s="167"/>
      <c r="YG6" s="167"/>
      <c r="YJ6" s="167" t="s">
        <v>19</v>
      </c>
      <c r="YK6" s="167"/>
      <c r="YL6" s="167"/>
      <c r="YM6" s="167"/>
      <c r="YN6" s="167"/>
      <c r="YQ6" s="167" t="s">
        <v>19</v>
      </c>
      <c r="YR6" s="167"/>
      <c r="YS6" s="167"/>
      <c r="YT6" s="167"/>
      <c r="YU6" s="167"/>
      <c r="YX6" s="167" t="s">
        <v>19</v>
      </c>
      <c r="YY6" s="167"/>
      <c r="YZ6" s="167"/>
      <c r="ZA6" s="167"/>
      <c r="ZB6" s="167"/>
      <c r="ZE6" s="167" t="s">
        <v>19</v>
      </c>
      <c r="ZF6" s="167"/>
      <c r="ZG6" s="167"/>
      <c r="ZH6" s="167"/>
      <c r="ZI6" s="167"/>
      <c r="ZL6" s="167" t="s">
        <v>19</v>
      </c>
      <c r="ZM6" s="167"/>
      <c r="ZN6" s="167"/>
      <c r="ZO6" s="167"/>
      <c r="ZP6" s="167"/>
      <c r="ZS6" s="167" t="s">
        <v>19</v>
      </c>
      <c r="ZT6" s="167"/>
      <c r="ZU6" s="167"/>
      <c r="ZV6" s="167"/>
      <c r="ZW6" s="167"/>
      <c r="ZZ6" s="167" t="s">
        <v>19</v>
      </c>
      <c r="AAA6" s="167"/>
      <c r="AAB6" s="167"/>
      <c r="AAC6" s="167"/>
      <c r="AAD6" s="167"/>
      <c r="AAG6" s="167" t="s">
        <v>19</v>
      </c>
      <c r="AAH6" s="167"/>
      <c r="AAI6" s="167"/>
      <c r="AAJ6" s="167"/>
      <c r="AAK6" s="167"/>
      <c r="AAN6" s="167" t="s">
        <v>19</v>
      </c>
      <c r="AAO6" s="167"/>
      <c r="AAP6" s="167"/>
      <c r="AAQ6" s="167"/>
      <c r="AAR6" s="167"/>
      <c r="AAU6" s="167" t="s">
        <v>19</v>
      </c>
      <c r="AAV6" s="167"/>
      <c r="AAW6" s="167"/>
      <c r="AAX6" s="167"/>
      <c r="AAY6" s="167"/>
      <c r="ABB6" s="167" t="s">
        <v>19</v>
      </c>
      <c r="ABC6" s="167"/>
      <c r="ABD6" s="167"/>
      <c r="ABE6" s="167"/>
      <c r="ABF6" s="167"/>
      <c r="ABI6" s="167" t="s">
        <v>19</v>
      </c>
      <c r="ABJ6" s="167"/>
      <c r="ABK6" s="167"/>
      <c r="ABL6" s="167"/>
      <c r="ABM6" s="167"/>
      <c r="ABP6" s="167" t="s">
        <v>19</v>
      </c>
      <c r="ABQ6" s="167"/>
      <c r="ABR6" s="167"/>
      <c r="ABS6" s="167"/>
      <c r="ABT6" s="167"/>
      <c r="ABW6" s="167" t="s">
        <v>19</v>
      </c>
      <c r="ABX6" s="167"/>
      <c r="ABY6" s="167"/>
      <c r="ABZ6" s="167"/>
      <c r="ACA6" s="167"/>
      <c r="ACD6" s="167" t="s">
        <v>19</v>
      </c>
      <c r="ACE6" s="167"/>
      <c r="ACF6" s="167"/>
      <c r="ACG6" s="167"/>
      <c r="ACH6" s="167"/>
      <c r="ACK6" s="167" t="s">
        <v>19</v>
      </c>
      <c r="ACL6" s="167"/>
      <c r="ACM6" s="167"/>
      <c r="ACN6" s="167"/>
      <c r="ACO6" s="167"/>
      <c r="ACR6" s="167" t="s">
        <v>19</v>
      </c>
      <c r="ACS6" s="167"/>
      <c r="ACT6" s="167"/>
      <c r="ACU6" s="167"/>
      <c r="ACV6" s="167"/>
      <c r="ACY6" s="167" t="s">
        <v>19</v>
      </c>
      <c r="ACZ6" s="167"/>
      <c r="ADA6" s="167"/>
      <c r="ADB6" s="167"/>
      <c r="ADC6" s="167"/>
      <c r="ADF6" s="167" t="s">
        <v>19</v>
      </c>
      <c r="ADG6" s="167"/>
      <c r="ADH6" s="167"/>
      <c r="ADI6" s="167"/>
      <c r="ADJ6" s="167"/>
      <c r="ADM6" s="167" t="s">
        <v>19</v>
      </c>
      <c r="ADN6" s="167"/>
      <c r="ADO6" s="167"/>
      <c r="ADP6" s="167"/>
      <c r="ADQ6" s="167"/>
      <c r="ADT6" s="167" t="s">
        <v>19</v>
      </c>
      <c r="ADU6" s="167"/>
      <c r="ADV6" s="167"/>
      <c r="ADW6" s="167"/>
      <c r="ADX6" s="167"/>
      <c r="AEA6" s="167" t="s">
        <v>19</v>
      </c>
      <c r="AEB6" s="167"/>
      <c r="AEC6" s="167"/>
      <c r="AED6" s="167"/>
      <c r="AEE6" s="167"/>
      <c r="AEH6" s="167" t="s">
        <v>19</v>
      </c>
      <c r="AEI6" s="167"/>
      <c r="AEJ6" s="167"/>
      <c r="AEK6" s="167"/>
      <c r="AEL6" s="167"/>
      <c r="AEO6" s="167" t="s">
        <v>19</v>
      </c>
      <c r="AEP6" s="167"/>
      <c r="AEQ6" s="167"/>
      <c r="AER6" s="167"/>
      <c r="AES6" s="167"/>
      <c r="AEV6" s="167" t="s">
        <v>19</v>
      </c>
      <c r="AEW6" s="167"/>
      <c r="AEX6" s="167"/>
      <c r="AEY6" s="167"/>
      <c r="AEZ6" s="167"/>
      <c r="AFC6" s="167" t="s">
        <v>19</v>
      </c>
      <c r="AFD6" s="167"/>
      <c r="AFE6" s="167"/>
      <c r="AFF6" s="167"/>
      <c r="AFG6" s="167"/>
      <c r="AFJ6" s="167" t="s">
        <v>19</v>
      </c>
      <c r="AFK6" s="167"/>
      <c r="AFL6" s="167"/>
      <c r="AFM6" s="167"/>
      <c r="AFN6" s="167"/>
      <c r="AFQ6" s="167" t="s">
        <v>19</v>
      </c>
      <c r="AFR6" s="167"/>
      <c r="AFS6" s="167"/>
      <c r="AFT6" s="167"/>
      <c r="AFU6" s="167"/>
      <c r="AFX6" s="167" t="s">
        <v>19</v>
      </c>
      <c r="AFY6" s="167"/>
      <c r="AFZ6" s="167"/>
      <c r="AGA6" s="167"/>
      <c r="AGB6" s="167"/>
      <c r="AGE6" s="167" t="s">
        <v>19</v>
      </c>
      <c r="AGF6" s="167"/>
      <c r="AGG6" s="167"/>
      <c r="AGH6" s="167"/>
      <c r="AGI6" s="167"/>
      <c r="AGL6" s="167" t="s">
        <v>19</v>
      </c>
      <c r="AGM6" s="167"/>
      <c r="AGN6" s="167"/>
      <c r="AGO6" s="167"/>
      <c r="AGP6" s="167"/>
      <c r="AGS6" s="167" t="s">
        <v>19</v>
      </c>
      <c r="AGT6" s="167"/>
      <c r="AGU6" s="167"/>
      <c r="AGV6" s="167"/>
      <c r="AGW6" s="167"/>
      <c r="AGZ6" s="167" t="s">
        <v>19</v>
      </c>
      <c r="AHA6" s="167"/>
      <c r="AHB6" s="167"/>
      <c r="AHC6" s="167"/>
      <c r="AHD6" s="167"/>
      <c r="AHG6" s="167" t="s">
        <v>19</v>
      </c>
      <c r="AHH6" s="167"/>
      <c r="AHI6" s="167"/>
      <c r="AHJ6" s="167"/>
      <c r="AHK6" s="167"/>
      <c r="AHN6" s="167" t="s">
        <v>19</v>
      </c>
      <c r="AHO6" s="167"/>
      <c r="AHP6" s="167"/>
      <c r="AHQ6" s="167"/>
      <c r="AHR6" s="167"/>
      <c r="AHU6" s="167" t="s">
        <v>19</v>
      </c>
      <c r="AHV6" s="167"/>
      <c r="AHW6" s="167"/>
      <c r="AHX6" s="167"/>
      <c r="AHY6" s="167"/>
    </row>
    <row r="7" spans="2:909" ht="30" customHeight="1" x14ac:dyDescent="0.2">
      <c r="B7" s="167" t="s">
        <v>63</v>
      </c>
      <c r="C7" s="167"/>
      <c r="D7" s="7" t="s">
        <v>20</v>
      </c>
      <c r="E7" s="7" t="s">
        <v>431</v>
      </c>
      <c r="F7" s="7" t="s">
        <v>432</v>
      </c>
      <c r="I7" s="167" t="s">
        <v>63</v>
      </c>
      <c r="J7" s="167"/>
      <c r="K7" s="133" t="s">
        <v>20</v>
      </c>
      <c r="L7" s="133" t="s">
        <v>431</v>
      </c>
      <c r="M7" s="133" t="s">
        <v>432</v>
      </c>
      <c r="P7" s="167" t="s">
        <v>63</v>
      </c>
      <c r="Q7" s="167"/>
      <c r="R7" s="7" t="s">
        <v>20</v>
      </c>
      <c r="S7" s="7" t="s">
        <v>431</v>
      </c>
      <c r="T7" s="7" t="s">
        <v>432</v>
      </c>
      <c r="W7" s="167" t="s">
        <v>63</v>
      </c>
      <c r="X7" s="167"/>
      <c r="Y7" s="133" t="s">
        <v>20</v>
      </c>
      <c r="Z7" s="133" t="s">
        <v>431</v>
      </c>
      <c r="AA7" s="133" t="s">
        <v>432</v>
      </c>
      <c r="AD7" s="167" t="s">
        <v>63</v>
      </c>
      <c r="AE7" s="167"/>
      <c r="AF7" s="7" t="s">
        <v>20</v>
      </c>
      <c r="AG7" s="7" t="s">
        <v>431</v>
      </c>
      <c r="AH7" s="7" t="s">
        <v>432</v>
      </c>
      <c r="AK7" s="167" t="s">
        <v>63</v>
      </c>
      <c r="AL7" s="167"/>
      <c r="AM7" s="133" t="s">
        <v>20</v>
      </c>
      <c r="AN7" s="133" t="s">
        <v>431</v>
      </c>
      <c r="AO7" s="133" t="s">
        <v>432</v>
      </c>
      <c r="AR7" s="167" t="s">
        <v>63</v>
      </c>
      <c r="AS7" s="167"/>
      <c r="AT7" s="7" t="s">
        <v>20</v>
      </c>
      <c r="AU7" s="7" t="s">
        <v>431</v>
      </c>
      <c r="AV7" s="7" t="s">
        <v>432</v>
      </c>
      <c r="AY7" s="167" t="s">
        <v>63</v>
      </c>
      <c r="AZ7" s="167"/>
      <c r="BA7" s="133" t="s">
        <v>20</v>
      </c>
      <c r="BB7" s="133" t="s">
        <v>431</v>
      </c>
      <c r="BC7" s="133" t="s">
        <v>432</v>
      </c>
      <c r="BF7" s="167" t="s">
        <v>63</v>
      </c>
      <c r="BG7" s="167"/>
      <c r="BH7" s="7" t="s">
        <v>20</v>
      </c>
      <c r="BI7" s="7" t="s">
        <v>431</v>
      </c>
      <c r="BJ7" s="7" t="s">
        <v>432</v>
      </c>
      <c r="BM7" s="167" t="s">
        <v>63</v>
      </c>
      <c r="BN7" s="167"/>
      <c r="BO7" s="133" t="s">
        <v>20</v>
      </c>
      <c r="BP7" s="133" t="s">
        <v>431</v>
      </c>
      <c r="BQ7" s="133" t="s">
        <v>432</v>
      </c>
      <c r="BT7" s="167" t="s">
        <v>63</v>
      </c>
      <c r="BU7" s="167"/>
      <c r="BV7" s="7" t="s">
        <v>20</v>
      </c>
      <c r="BW7" s="7" t="s">
        <v>431</v>
      </c>
      <c r="BX7" s="7" t="s">
        <v>432</v>
      </c>
      <c r="CA7" s="167" t="s">
        <v>63</v>
      </c>
      <c r="CB7" s="167"/>
      <c r="CC7" s="133" t="s">
        <v>20</v>
      </c>
      <c r="CD7" s="133" t="s">
        <v>431</v>
      </c>
      <c r="CE7" s="133" t="s">
        <v>432</v>
      </c>
      <c r="CH7" s="167" t="s">
        <v>63</v>
      </c>
      <c r="CI7" s="167"/>
      <c r="CJ7" s="7" t="s">
        <v>20</v>
      </c>
      <c r="CK7" s="7" t="s">
        <v>431</v>
      </c>
      <c r="CL7" s="7" t="s">
        <v>432</v>
      </c>
      <c r="CO7" s="167" t="s">
        <v>63</v>
      </c>
      <c r="CP7" s="167"/>
      <c r="CQ7" s="133" t="s">
        <v>20</v>
      </c>
      <c r="CR7" s="133" t="s">
        <v>431</v>
      </c>
      <c r="CS7" s="133" t="s">
        <v>432</v>
      </c>
      <c r="CV7" s="167" t="s">
        <v>63</v>
      </c>
      <c r="CW7" s="167"/>
      <c r="CX7" s="7" t="s">
        <v>20</v>
      </c>
      <c r="CY7" s="7" t="s">
        <v>431</v>
      </c>
      <c r="CZ7" s="7" t="s">
        <v>432</v>
      </c>
      <c r="DC7" s="167" t="s">
        <v>63</v>
      </c>
      <c r="DD7" s="167"/>
      <c r="DE7" s="133" t="s">
        <v>20</v>
      </c>
      <c r="DF7" s="133" t="s">
        <v>431</v>
      </c>
      <c r="DG7" s="133" t="s">
        <v>432</v>
      </c>
      <c r="DJ7" s="167" t="s">
        <v>63</v>
      </c>
      <c r="DK7" s="167"/>
      <c r="DL7" s="7" t="s">
        <v>20</v>
      </c>
      <c r="DM7" s="7" t="s">
        <v>431</v>
      </c>
      <c r="DN7" s="7" t="s">
        <v>432</v>
      </c>
      <c r="DQ7" s="167" t="s">
        <v>63</v>
      </c>
      <c r="DR7" s="167"/>
      <c r="DS7" s="127" t="s">
        <v>20</v>
      </c>
      <c r="DT7" s="127" t="s">
        <v>431</v>
      </c>
      <c r="DU7" s="127" t="s">
        <v>432</v>
      </c>
      <c r="DX7" s="167" t="s">
        <v>63</v>
      </c>
      <c r="DY7" s="167"/>
      <c r="DZ7" s="7" t="s">
        <v>20</v>
      </c>
      <c r="EA7" s="7" t="s">
        <v>431</v>
      </c>
      <c r="EB7" s="7" t="s">
        <v>432</v>
      </c>
      <c r="EE7" s="167" t="s">
        <v>63</v>
      </c>
      <c r="EF7" s="167"/>
      <c r="EG7" s="133" t="s">
        <v>20</v>
      </c>
      <c r="EH7" s="133" t="s">
        <v>431</v>
      </c>
      <c r="EI7" s="133" t="s">
        <v>432</v>
      </c>
      <c r="EL7" s="167" t="s">
        <v>63</v>
      </c>
      <c r="EM7" s="167"/>
      <c r="EN7" s="7" t="s">
        <v>20</v>
      </c>
      <c r="EO7" s="7" t="s">
        <v>431</v>
      </c>
      <c r="EP7" s="7" t="s">
        <v>432</v>
      </c>
      <c r="ES7" s="167" t="s">
        <v>63</v>
      </c>
      <c r="ET7" s="167"/>
      <c r="EU7" s="133" t="s">
        <v>20</v>
      </c>
      <c r="EV7" s="133" t="s">
        <v>431</v>
      </c>
      <c r="EW7" s="133" t="s">
        <v>432</v>
      </c>
      <c r="EZ7" s="167" t="s">
        <v>63</v>
      </c>
      <c r="FA7" s="167"/>
      <c r="FB7" s="7" t="s">
        <v>20</v>
      </c>
      <c r="FC7" s="7" t="s">
        <v>431</v>
      </c>
      <c r="FD7" s="7" t="s">
        <v>432</v>
      </c>
      <c r="FG7" s="167" t="s">
        <v>63</v>
      </c>
      <c r="FH7" s="167"/>
      <c r="FI7" s="133" t="s">
        <v>20</v>
      </c>
      <c r="FJ7" s="133" t="s">
        <v>431</v>
      </c>
      <c r="FK7" s="133" t="s">
        <v>432</v>
      </c>
      <c r="FN7" s="167" t="s">
        <v>63</v>
      </c>
      <c r="FO7" s="167"/>
      <c r="FP7" s="7" t="s">
        <v>20</v>
      </c>
      <c r="FQ7" s="7" t="s">
        <v>431</v>
      </c>
      <c r="FR7" s="7" t="s">
        <v>432</v>
      </c>
      <c r="FU7" s="167" t="s">
        <v>63</v>
      </c>
      <c r="FV7" s="167"/>
      <c r="FW7" s="133" t="s">
        <v>20</v>
      </c>
      <c r="FX7" s="133" t="s">
        <v>431</v>
      </c>
      <c r="FY7" s="133" t="s">
        <v>432</v>
      </c>
      <c r="GB7" s="167" t="s">
        <v>63</v>
      </c>
      <c r="GC7" s="167"/>
      <c r="GD7" s="7" t="s">
        <v>20</v>
      </c>
      <c r="GE7" s="7" t="s">
        <v>431</v>
      </c>
      <c r="GF7" s="7" t="s">
        <v>432</v>
      </c>
      <c r="GI7" s="167" t="s">
        <v>63</v>
      </c>
      <c r="GJ7" s="167"/>
      <c r="GK7" s="133" t="s">
        <v>20</v>
      </c>
      <c r="GL7" s="133" t="s">
        <v>431</v>
      </c>
      <c r="GM7" s="133" t="s">
        <v>432</v>
      </c>
      <c r="GP7" s="167" t="s">
        <v>63</v>
      </c>
      <c r="GQ7" s="167"/>
      <c r="GR7" s="7" t="s">
        <v>20</v>
      </c>
      <c r="GS7" s="7" t="s">
        <v>431</v>
      </c>
      <c r="GT7" s="7" t="s">
        <v>432</v>
      </c>
      <c r="GW7" s="167" t="s">
        <v>63</v>
      </c>
      <c r="GX7" s="167"/>
      <c r="GY7" s="119" t="s">
        <v>20</v>
      </c>
      <c r="GZ7" s="119" t="s">
        <v>431</v>
      </c>
      <c r="HA7" s="119" t="s">
        <v>432</v>
      </c>
      <c r="HD7" s="167" t="s">
        <v>63</v>
      </c>
      <c r="HE7" s="167"/>
      <c r="HF7" s="7" t="s">
        <v>20</v>
      </c>
      <c r="HG7" s="7" t="s">
        <v>431</v>
      </c>
      <c r="HH7" s="7" t="s">
        <v>432</v>
      </c>
      <c r="HK7" s="167" t="s">
        <v>63</v>
      </c>
      <c r="HL7" s="167"/>
      <c r="HM7" s="127" t="s">
        <v>20</v>
      </c>
      <c r="HN7" s="127" t="s">
        <v>431</v>
      </c>
      <c r="HO7" s="127" t="s">
        <v>432</v>
      </c>
      <c r="HR7" s="167" t="s">
        <v>63</v>
      </c>
      <c r="HS7" s="167"/>
      <c r="HT7" s="7" t="s">
        <v>20</v>
      </c>
      <c r="HU7" s="7" t="s">
        <v>431</v>
      </c>
      <c r="HV7" s="7" t="s">
        <v>432</v>
      </c>
      <c r="HY7" s="167" t="s">
        <v>63</v>
      </c>
      <c r="HZ7" s="167"/>
      <c r="IA7" s="127" t="s">
        <v>20</v>
      </c>
      <c r="IB7" s="127" t="s">
        <v>431</v>
      </c>
      <c r="IC7" s="127" t="s">
        <v>432</v>
      </c>
      <c r="IF7" s="167" t="s">
        <v>63</v>
      </c>
      <c r="IG7" s="167"/>
      <c r="IH7" s="7" t="s">
        <v>20</v>
      </c>
      <c r="II7" s="7" t="s">
        <v>431</v>
      </c>
      <c r="IJ7" s="7" t="s">
        <v>432</v>
      </c>
      <c r="IM7" s="167" t="s">
        <v>63</v>
      </c>
      <c r="IN7" s="167"/>
      <c r="IO7" s="133" t="s">
        <v>20</v>
      </c>
      <c r="IP7" s="133" t="s">
        <v>431</v>
      </c>
      <c r="IQ7" s="133" t="s">
        <v>432</v>
      </c>
      <c r="IT7" s="167" t="s">
        <v>63</v>
      </c>
      <c r="IU7" s="167"/>
      <c r="IV7" s="7" t="s">
        <v>20</v>
      </c>
      <c r="IW7" s="7" t="s">
        <v>431</v>
      </c>
      <c r="IX7" s="7" t="s">
        <v>432</v>
      </c>
      <c r="JA7" s="167" t="s">
        <v>63</v>
      </c>
      <c r="JB7" s="167"/>
      <c r="JC7" s="133" t="s">
        <v>20</v>
      </c>
      <c r="JD7" s="133" t="s">
        <v>431</v>
      </c>
      <c r="JE7" s="133" t="s">
        <v>432</v>
      </c>
      <c r="JH7" s="167" t="s">
        <v>63</v>
      </c>
      <c r="JI7" s="167"/>
      <c r="JJ7" s="7" t="s">
        <v>20</v>
      </c>
      <c r="JK7" s="7" t="s">
        <v>431</v>
      </c>
      <c r="JL7" s="7" t="s">
        <v>432</v>
      </c>
      <c r="JO7" s="167" t="s">
        <v>63</v>
      </c>
      <c r="JP7" s="167"/>
      <c r="JQ7" s="133" t="s">
        <v>20</v>
      </c>
      <c r="JR7" s="133" t="s">
        <v>431</v>
      </c>
      <c r="JS7" s="133" t="s">
        <v>432</v>
      </c>
      <c r="JV7" s="167" t="s">
        <v>63</v>
      </c>
      <c r="JW7" s="167"/>
      <c r="JX7" s="7" t="s">
        <v>20</v>
      </c>
      <c r="JY7" s="7" t="s">
        <v>431</v>
      </c>
      <c r="JZ7" s="7" t="s">
        <v>432</v>
      </c>
      <c r="KC7" s="167" t="s">
        <v>63</v>
      </c>
      <c r="KD7" s="167"/>
      <c r="KE7" s="133" t="s">
        <v>20</v>
      </c>
      <c r="KF7" s="133" t="s">
        <v>431</v>
      </c>
      <c r="KG7" s="133" t="s">
        <v>432</v>
      </c>
      <c r="KJ7" s="167" t="s">
        <v>63</v>
      </c>
      <c r="KK7" s="167"/>
      <c r="KL7" s="7" t="s">
        <v>20</v>
      </c>
      <c r="KM7" s="7" t="s">
        <v>431</v>
      </c>
      <c r="KN7" s="7" t="s">
        <v>432</v>
      </c>
      <c r="KQ7" s="167" t="s">
        <v>63</v>
      </c>
      <c r="KR7" s="167"/>
      <c r="KS7" s="127" t="s">
        <v>20</v>
      </c>
      <c r="KT7" s="127" t="s">
        <v>431</v>
      </c>
      <c r="KU7" s="127" t="s">
        <v>432</v>
      </c>
      <c r="KX7" s="167" t="s">
        <v>63</v>
      </c>
      <c r="KY7" s="167"/>
      <c r="KZ7" s="133" t="s">
        <v>20</v>
      </c>
      <c r="LA7" s="133" t="s">
        <v>431</v>
      </c>
      <c r="LB7" s="133" t="s">
        <v>432</v>
      </c>
      <c r="LE7" s="167" t="s">
        <v>63</v>
      </c>
      <c r="LF7" s="167"/>
      <c r="LG7" s="7" t="s">
        <v>20</v>
      </c>
      <c r="LH7" s="7" t="s">
        <v>431</v>
      </c>
      <c r="LI7" s="7" t="s">
        <v>432</v>
      </c>
      <c r="LL7" s="167" t="s">
        <v>63</v>
      </c>
      <c r="LM7" s="167"/>
      <c r="LN7" s="7" t="s">
        <v>20</v>
      </c>
      <c r="LO7" s="7" t="s">
        <v>431</v>
      </c>
      <c r="LP7" s="7" t="s">
        <v>432</v>
      </c>
      <c r="LS7" s="167" t="s">
        <v>63</v>
      </c>
      <c r="LT7" s="167"/>
      <c r="LU7" s="127" t="s">
        <v>20</v>
      </c>
      <c r="LV7" s="127" t="s">
        <v>431</v>
      </c>
      <c r="LW7" s="127" t="s">
        <v>432</v>
      </c>
      <c r="LZ7" s="167" t="s">
        <v>63</v>
      </c>
      <c r="MA7" s="167"/>
      <c r="MB7" s="127" t="s">
        <v>20</v>
      </c>
      <c r="MC7" s="127" t="s">
        <v>431</v>
      </c>
      <c r="MD7" s="127" t="s">
        <v>432</v>
      </c>
      <c r="MG7" s="167" t="s">
        <v>63</v>
      </c>
      <c r="MH7" s="167"/>
      <c r="MI7" s="7" t="s">
        <v>20</v>
      </c>
      <c r="MJ7" s="7" t="s">
        <v>431</v>
      </c>
      <c r="MK7" s="7" t="s">
        <v>432</v>
      </c>
      <c r="MN7" s="167" t="s">
        <v>63</v>
      </c>
      <c r="MO7" s="167"/>
      <c r="MP7" s="133" t="s">
        <v>20</v>
      </c>
      <c r="MQ7" s="133" t="s">
        <v>431</v>
      </c>
      <c r="MR7" s="133" t="s">
        <v>432</v>
      </c>
      <c r="MU7" s="167" t="s">
        <v>63</v>
      </c>
      <c r="MV7" s="167"/>
      <c r="MW7" s="7" t="s">
        <v>20</v>
      </c>
      <c r="MX7" s="7" t="s">
        <v>431</v>
      </c>
      <c r="MY7" s="7" t="s">
        <v>432</v>
      </c>
      <c r="NB7" s="167" t="s">
        <v>63</v>
      </c>
      <c r="NC7" s="167"/>
      <c r="ND7" s="133" t="s">
        <v>20</v>
      </c>
      <c r="NE7" s="133" t="s">
        <v>431</v>
      </c>
      <c r="NF7" s="133" t="s">
        <v>432</v>
      </c>
      <c r="NI7" s="167" t="s">
        <v>63</v>
      </c>
      <c r="NJ7" s="167"/>
      <c r="NK7" s="7" t="s">
        <v>20</v>
      </c>
      <c r="NL7" s="7" t="s">
        <v>431</v>
      </c>
      <c r="NM7" s="7" t="s">
        <v>432</v>
      </c>
      <c r="NP7" s="167" t="s">
        <v>63</v>
      </c>
      <c r="NQ7" s="167"/>
      <c r="NR7" s="133" t="s">
        <v>20</v>
      </c>
      <c r="NS7" s="133" t="s">
        <v>431</v>
      </c>
      <c r="NT7" s="133" t="s">
        <v>432</v>
      </c>
      <c r="NW7" s="167" t="s">
        <v>63</v>
      </c>
      <c r="NX7" s="167"/>
      <c r="NY7" s="7" t="s">
        <v>20</v>
      </c>
      <c r="NZ7" s="7" t="s">
        <v>431</v>
      </c>
      <c r="OA7" s="7" t="s">
        <v>432</v>
      </c>
      <c r="OD7" s="167" t="s">
        <v>63</v>
      </c>
      <c r="OE7" s="167"/>
      <c r="OF7" s="133" t="s">
        <v>20</v>
      </c>
      <c r="OG7" s="133" t="s">
        <v>431</v>
      </c>
      <c r="OH7" s="133" t="s">
        <v>432</v>
      </c>
      <c r="OK7" s="167" t="s">
        <v>63</v>
      </c>
      <c r="OL7" s="167"/>
      <c r="OM7" s="7" t="s">
        <v>20</v>
      </c>
      <c r="ON7" s="7" t="s">
        <v>431</v>
      </c>
      <c r="OO7" s="7" t="s">
        <v>432</v>
      </c>
      <c r="OR7" s="167" t="s">
        <v>63</v>
      </c>
      <c r="OS7" s="167"/>
      <c r="OT7" s="133" t="s">
        <v>20</v>
      </c>
      <c r="OU7" s="133" t="s">
        <v>431</v>
      </c>
      <c r="OV7" s="133" t="s">
        <v>432</v>
      </c>
      <c r="OY7" s="167" t="s">
        <v>63</v>
      </c>
      <c r="OZ7" s="167"/>
      <c r="PA7" s="7" t="s">
        <v>20</v>
      </c>
      <c r="PB7" s="7" t="s">
        <v>431</v>
      </c>
      <c r="PC7" s="7" t="s">
        <v>432</v>
      </c>
      <c r="PF7" s="167" t="s">
        <v>63</v>
      </c>
      <c r="PG7" s="167"/>
      <c r="PH7" s="133" t="s">
        <v>20</v>
      </c>
      <c r="PI7" s="133" t="s">
        <v>431</v>
      </c>
      <c r="PJ7" s="133" t="s">
        <v>432</v>
      </c>
      <c r="PM7" s="167" t="s">
        <v>63</v>
      </c>
      <c r="PN7" s="167"/>
      <c r="PO7" s="7" t="s">
        <v>20</v>
      </c>
      <c r="PP7" s="7" t="s">
        <v>431</v>
      </c>
      <c r="PQ7" s="7" t="s">
        <v>432</v>
      </c>
      <c r="PT7" s="167" t="s">
        <v>63</v>
      </c>
      <c r="PU7" s="167"/>
      <c r="PV7" s="133" t="s">
        <v>20</v>
      </c>
      <c r="PW7" s="133" t="s">
        <v>431</v>
      </c>
      <c r="PX7" s="133" t="s">
        <v>432</v>
      </c>
      <c r="QA7" s="167" t="s">
        <v>63</v>
      </c>
      <c r="QB7" s="167"/>
      <c r="QC7" s="7" t="s">
        <v>20</v>
      </c>
      <c r="QD7" s="7" t="s">
        <v>431</v>
      </c>
      <c r="QE7" s="7" t="s">
        <v>432</v>
      </c>
      <c r="QH7" s="167" t="s">
        <v>63</v>
      </c>
      <c r="QI7" s="167"/>
      <c r="QJ7" s="127" t="s">
        <v>20</v>
      </c>
      <c r="QK7" s="127" t="s">
        <v>431</v>
      </c>
      <c r="QL7" s="127" t="s">
        <v>432</v>
      </c>
      <c r="QO7" s="167" t="s">
        <v>63</v>
      </c>
      <c r="QP7" s="167"/>
      <c r="QQ7" s="7" t="s">
        <v>20</v>
      </c>
      <c r="QR7" s="7" t="s">
        <v>431</v>
      </c>
      <c r="QS7" s="7" t="s">
        <v>432</v>
      </c>
      <c r="QV7" s="167" t="s">
        <v>63</v>
      </c>
      <c r="QW7" s="167"/>
      <c r="QX7" s="133" t="s">
        <v>20</v>
      </c>
      <c r="QY7" s="133" t="s">
        <v>431</v>
      </c>
      <c r="QZ7" s="133" t="s">
        <v>432</v>
      </c>
      <c r="RC7" s="167" t="s">
        <v>63</v>
      </c>
      <c r="RD7" s="167"/>
      <c r="RE7" s="7" t="s">
        <v>20</v>
      </c>
      <c r="RF7" s="7" t="s">
        <v>431</v>
      </c>
      <c r="RG7" s="7" t="s">
        <v>432</v>
      </c>
      <c r="RJ7" s="167" t="s">
        <v>63</v>
      </c>
      <c r="RK7" s="167"/>
      <c r="RL7" s="133" t="s">
        <v>20</v>
      </c>
      <c r="RM7" s="133" t="s">
        <v>431</v>
      </c>
      <c r="RN7" s="133" t="s">
        <v>432</v>
      </c>
      <c r="RQ7" s="167" t="s">
        <v>63</v>
      </c>
      <c r="RR7" s="167"/>
      <c r="RS7" s="7" t="s">
        <v>20</v>
      </c>
      <c r="RT7" s="7" t="s">
        <v>431</v>
      </c>
      <c r="RU7" s="7" t="s">
        <v>432</v>
      </c>
      <c r="RX7" s="167" t="s">
        <v>63</v>
      </c>
      <c r="RY7" s="167"/>
      <c r="RZ7" s="133" t="s">
        <v>20</v>
      </c>
      <c r="SA7" s="133" t="s">
        <v>431</v>
      </c>
      <c r="SB7" s="133" t="s">
        <v>432</v>
      </c>
      <c r="SE7" s="167" t="s">
        <v>63</v>
      </c>
      <c r="SF7" s="167"/>
      <c r="SG7" s="7" t="s">
        <v>20</v>
      </c>
      <c r="SH7" s="7" t="s">
        <v>431</v>
      </c>
      <c r="SI7" s="7" t="s">
        <v>432</v>
      </c>
      <c r="SL7" s="167" t="s">
        <v>63</v>
      </c>
      <c r="SM7" s="167"/>
      <c r="SN7" s="133" t="s">
        <v>20</v>
      </c>
      <c r="SO7" s="133" t="s">
        <v>431</v>
      </c>
      <c r="SP7" s="133" t="s">
        <v>432</v>
      </c>
      <c r="SS7" s="167" t="s">
        <v>63</v>
      </c>
      <c r="ST7" s="167"/>
      <c r="SU7" s="7" t="s">
        <v>20</v>
      </c>
      <c r="SV7" s="7" t="s">
        <v>431</v>
      </c>
      <c r="SW7" s="7" t="s">
        <v>432</v>
      </c>
      <c r="SZ7" s="167" t="s">
        <v>63</v>
      </c>
      <c r="TA7" s="167"/>
      <c r="TB7" s="133" t="s">
        <v>20</v>
      </c>
      <c r="TC7" s="133" t="s">
        <v>431</v>
      </c>
      <c r="TD7" s="133" t="s">
        <v>432</v>
      </c>
      <c r="TG7" s="167" t="s">
        <v>63</v>
      </c>
      <c r="TH7" s="167"/>
      <c r="TI7" s="85" t="s">
        <v>20</v>
      </c>
      <c r="TJ7" s="85" t="s">
        <v>431</v>
      </c>
      <c r="TK7" s="85" t="s">
        <v>432</v>
      </c>
      <c r="TN7" s="167" t="s">
        <v>63</v>
      </c>
      <c r="TO7" s="167"/>
      <c r="TP7" s="133" t="s">
        <v>20</v>
      </c>
      <c r="TQ7" s="133" t="s">
        <v>431</v>
      </c>
      <c r="TR7" s="133" t="s">
        <v>432</v>
      </c>
      <c r="TU7" s="167" t="s">
        <v>63</v>
      </c>
      <c r="TV7" s="167"/>
      <c r="TW7" s="7" t="s">
        <v>20</v>
      </c>
      <c r="TX7" s="7" t="s">
        <v>431</v>
      </c>
      <c r="TY7" s="7" t="s">
        <v>432</v>
      </c>
      <c r="UB7" s="167" t="s">
        <v>63</v>
      </c>
      <c r="UC7" s="167"/>
      <c r="UD7" s="133" t="s">
        <v>20</v>
      </c>
      <c r="UE7" s="133" t="s">
        <v>431</v>
      </c>
      <c r="UF7" s="133" t="s">
        <v>432</v>
      </c>
      <c r="UI7" s="167" t="s">
        <v>63</v>
      </c>
      <c r="UJ7" s="167"/>
      <c r="UK7" s="7" t="s">
        <v>20</v>
      </c>
      <c r="UL7" s="7" t="s">
        <v>431</v>
      </c>
      <c r="UM7" s="7" t="s">
        <v>432</v>
      </c>
      <c r="UP7" s="167" t="s">
        <v>63</v>
      </c>
      <c r="UQ7" s="167"/>
      <c r="UR7" s="127" t="s">
        <v>20</v>
      </c>
      <c r="US7" s="127" t="s">
        <v>431</v>
      </c>
      <c r="UT7" s="127" t="s">
        <v>432</v>
      </c>
      <c r="UW7" s="167" t="s">
        <v>63</v>
      </c>
      <c r="UX7" s="167"/>
      <c r="UY7" s="133" t="s">
        <v>20</v>
      </c>
      <c r="UZ7" s="133" t="s">
        <v>431</v>
      </c>
      <c r="VA7" s="133" t="s">
        <v>432</v>
      </c>
      <c r="VD7" s="167" t="s">
        <v>63</v>
      </c>
      <c r="VE7" s="167"/>
      <c r="VF7" s="7" t="s">
        <v>20</v>
      </c>
      <c r="VG7" s="7" t="s">
        <v>431</v>
      </c>
      <c r="VH7" s="7" t="s">
        <v>432</v>
      </c>
      <c r="VK7" s="167" t="s">
        <v>63</v>
      </c>
      <c r="VL7" s="167"/>
      <c r="VM7" s="133" t="s">
        <v>20</v>
      </c>
      <c r="VN7" s="133" t="s">
        <v>431</v>
      </c>
      <c r="VO7" s="133" t="s">
        <v>432</v>
      </c>
      <c r="VR7" s="167" t="s">
        <v>63</v>
      </c>
      <c r="VS7" s="167"/>
      <c r="VT7" s="7" t="s">
        <v>20</v>
      </c>
      <c r="VU7" s="7" t="s">
        <v>431</v>
      </c>
      <c r="VV7" s="7" t="s">
        <v>432</v>
      </c>
      <c r="VY7" s="167" t="s">
        <v>63</v>
      </c>
      <c r="VZ7" s="167"/>
      <c r="WA7" s="127" t="s">
        <v>20</v>
      </c>
      <c r="WB7" s="127" t="s">
        <v>431</v>
      </c>
      <c r="WC7" s="127" t="s">
        <v>432</v>
      </c>
      <c r="WF7" s="167" t="s">
        <v>63</v>
      </c>
      <c r="WG7" s="167"/>
      <c r="WH7" s="7" t="s">
        <v>20</v>
      </c>
      <c r="WI7" s="7" t="s">
        <v>431</v>
      </c>
      <c r="WJ7" s="7" t="s">
        <v>432</v>
      </c>
      <c r="WM7" s="167" t="s">
        <v>63</v>
      </c>
      <c r="WN7" s="167"/>
      <c r="WO7" s="133" t="s">
        <v>20</v>
      </c>
      <c r="WP7" s="133" t="s">
        <v>431</v>
      </c>
      <c r="WQ7" s="133" t="s">
        <v>432</v>
      </c>
      <c r="WT7" s="167" t="s">
        <v>63</v>
      </c>
      <c r="WU7" s="167"/>
      <c r="WV7" s="7" t="s">
        <v>20</v>
      </c>
      <c r="WW7" s="7" t="s">
        <v>431</v>
      </c>
      <c r="WX7" s="7" t="s">
        <v>432</v>
      </c>
      <c r="XA7" s="167" t="s">
        <v>63</v>
      </c>
      <c r="XB7" s="167"/>
      <c r="XC7" s="133" t="s">
        <v>20</v>
      </c>
      <c r="XD7" s="133" t="s">
        <v>431</v>
      </c>
      <c r="XE7" s="133" t="s">
        <v>432</v>
      </c>
      <c r="XH7" s="167" t="s">
        <v>63</v>
      </c>
      <c r="XI7" s="167"/>
      <c r="XJ7" s="7" t="s">
        <v>20</v>
      </c>
      <c r="XK7" s="7" t="s">
        <v>431</v>
      </c>
      <c r="XL7" s="7" t="s">
        <v>432</v>
      </c>
      <c r="XO7" s="167" t="s">
        <v>63</v>
      </c>
      <c r="XP7" s="167"/>
      <c r="XQ7" s="133" t="s">
        <v>20</v>
      </c>
      <c r="XR7" s="133" t="s">
        <v>431</v>
      </c>
      <c r="XS7" s="133" t="s">
        <v>432</v>
      </c>
      <c r="XV7" s="167" t="s">
        <v>63</v>
      </c>
      <c r="XW7" s="167"/>
      <c r="XX7" s="7" t="s">
        <v>20</v>
      </c>
      <c r="XY7" s="7" t="s">
        <v>431</v>
      </c>
      <c r="XZ7" s="7" t="s">
        <v>432</v>
      </c>
      <c r="YC7" s="167" t="s">
        <v>63</v>
      </c>
      <c r="YD7" s="167"/>
      <c r="YE7" s="133" t="s">
        <v>20</v>
      </c>
      <c r="YF7" s="133" t="s">
        <v>431</v>
      </c>
      <c r="YG7" s="133" t="s">
        <v>432</v>
      </c>
      <c r="YJ7" s="167" t="s">
        <v>63</v>
      </c>
      <c r="YK7" s="167"/>
      <c r="YL7" s="7" t="s">
        <v>20</v>
      </c>
      <c r="YM7" s="7" t="s">
        <v>431</v>
      </c>
      <c r="YN7" s="7" t="s">
        <v>432</v>
      </c>
      <c r="YQ7" s="167" t="s">
        <v>63</v>
      </c>
      <c r="YR7" s="167"/>
      <c r="YS7" s="133" t="s">
        <v>20</v>
      </c>
      <c r="YT7" s="133" t="s">
        <v>431</v>
      </c>
      <c r="YU7" s="133" t="s">
        <v>432</v>
      </c>
      <c r="YX7" s="167" t="s">
        <v>63</v>
      </c>
      <c r="YY7" s="167"/>
      <c r="YZ7" s="7" t="s">
        <v>20</v>
      </c>
      <c r="ZA7" s="7" t="s">
        <v>431</v>
      </c>
      <c r="ZB7" s="7" t="s">
        <v>432</v>
      </c>
      <c r="ZE7" s="167" t="s">
        <v>63</v>
      </c>
      <c r="ZF7" s="167"/>
      <c r="ZG7" s="133" t="s">
        <v>20</v>
      </c>
      <c r="ZH7" s="133" t="s">
        <v>431</v>
      </c>
      <c r="ZI7" s="133" t="s">
        <v>432</v>
      </c>
      <c r="ZL7" s="167" t="s">
        <v>63</v>
      </c>
      <c r="ZM7" s="167"/>
      <c r="ZN7" s="7" t="s">
        <v>20</v>
      </c>
      <c r="ZO7" s="7" t="s">
        <v>431</v>
      </c>
      <c r="ZP7" s="7" t="s">
        <v>432</v>
      </c>
      <c r="ZS7" s="167" t="s">
        <v>63</v>
      </c>
      <c r="ZT7" s="167"/>
      <c r="ZU7" s="127" t="s">
        <v>20</v>
      </c>
      <c r="ZV7" s="127" t="s">
        <v>431</v>
      </c>
      <c r="ZW7" s="127" t="s">
        <v>432</v>
      </c>
      <c r="ZZ7" s="167" t="s">
        <v>63</v>
      </c>
      <c r="AAA7" s="167"/>
      <c r="AAB7" s="7" t="s">
        <v>20</v>
      </c>
      <c r="AAC7" s="7" t="s">
        <v>431</v>
      </c>
      <c r="AAD7" s="7" t="s">
        <v>432</v>
      </c>
      <c r="AAG7" s="167" t="s">
        <v>63</v>
      </c>
      <c r="AAH7" s="167"/>
      <c r="AAI7" s="133" t="s">
        <v>20</v>
      </c>
      <c r="AAJ7" s="133" t="s">
        <v>431</v>
      </c>
      <c r="AAK7" s="133" t="s">
        <v>432</v>
      </c>
      <c r="AAN7" s="167" t="s">
        <v>63</v>
      </c>
      <c r="AAO7" s="167"/>
      <c r="AAP7" s="7" t="s">
        <v>20</v>
      </c>
      <c r="AAQ7" s="7" t="s">
        <v>431</v>
      </c>
      <c r="AAR7" s="7" t="s">
        <v>432</v>
      </c>
      <c r="AAU7" s="167" t="s">
        <v>63</v>
      </c>
      <c r="AAV7" s="167"/>
      <c r="AAW7" s="133" t="s">
        <v>20</v>
      </c>
      <c r="AAX7" s="133" t="s">
        <v>431</v>
      </c>
      <c r="AAY7" s="133" t="s">
        <v>432</v>
      </c>
      <c r="ABB7" s="167" t="s">
        <v>63</v>
      </c>
      <c r="ABC7" s="167"/>
      <c r="ABD7" s="7" t="s">
        <v>20</v>
      </c>
      <c r="ABE7" s="7" t="s">
        <v>431</v>
      </c>
      <c r="ABF7" s="7" t="s">
        <v>432</v>
      </c>
      <c r="ABI7" s="167" t="s">
        <v>63</v>
      </c>
      <c r="ABJ7" s="167"/>
      <c r="ABK7" s="133" t="s">
        <v>20</v>
      </c>
      <c r="ABL7" s="133" t="s">
        <v>431</v>
      </c>
      <c r="ABM7" s="133" t="s">
        <v>432</v>
      </c>
      <c r="ABP7" s="167" t="s">
        <v>63</v>
      </c>
      <c r="ABQ7" s="167"/>
      <c r="ABR7" s="7" t="s">
        <v>20</v>
      </c>
      <c r="ABS7" s="7" t="s">
        <v>431</v>
      </c>
      <c r="ABT7" s="7" t="s">
        <v>432</v>
      </c>
      <c r="ABW7" s="167" t="s">
        <v>63</v>
      </c>
      <c r="ABX7" s="167"/>
      <c r="ABY7" s="133" t="s">
        <v>20</v>
      </c>
      <c r="ABZ7" s="133" t="s">
        <v>431</v>
      </c>
      <c r="ACA7" s="133" t="s">
        <v>432</v>
      </c>
      <c r="ACD7" s="167" t="s">
        <v>63</v>
      </c>
      <c r="ACE7" s="167"/>
      <c r="ACF7" s="7" t="s">
        <v>20</v>
      </c>
      <c r="ACG7" s="7" t="s">
        <v>431</v>
      </c>
      <c r="ACH7" s="7" t="s">
        <v>432</v>
      </c>
      <c r="ACK7" s="167" t="s">
        <v>63</v>
      </c>
      <c r="ACL7" s="167"/>
      <c r="ACM7" s="133" t="s">
        <v>20</v>
      </c>
      <c r="ACN7" s="133" t="s">
        <v>431</v>
      </c>
      <c r="ACO7" s="133" t="s">
        <v>432</v>
      </c>
      <c r="ACR7" s="167" t="s">
        <v>63</v>
      </c>
      <c r="ACS7" s="167"/>
      <c r="ACT7" s="7" t="s">
        <v>20</v>
      </c>
      <c r="ACU7" s="7" t="s">
        <v>431</v>
      </c>
      <c r="ACV7" s="7" t="s">
        <v>432</v>
      </c>
      <c r="ACY7" s="167" t="s">
        <v>63</v>
      </c>
      <c r="ACZ7" s="167"/>
      <c r="ADA7" s="133" t="s">
        <v>20</v>
      </c>
      <c r="ADB7" s="133" t="s">
        <v>431</v>
      </c>
      <c r="ADC7" s="133" t="s">
        <v>432</v>
      </c>
      <c r="ADF7" s="167" t="s">
        <v>63</v>
      </c>
      <c r="ADG7" s="167"/>
      <c r="ADH7" s="7" t="s">
        <v>20</v>
      </c>
      <c r="ADI7" s="7" t="s">
        <v>431</v>
      </c>
      <c r="ADJ7" s="7" t="s">
        <v>432</v>
      </c>
      <c r="ADM7" s="167" t="s">
        <v>63</v>
      </c>
      <c r="ADN7" s="167"/>
      <c r="ADO7" s="127" t="s">
        <v>20</v>
      </c>
      <c r="ADP7" s="127" t="s">
        <v>431</v>
      </c>
      <c r="ADQ7" s="127" t="s">
        <v>432</v>
      </c>
      <c r="ADT7" s="167" t="s">
        <v>63</v>
      </c>
      <c r="ADU7" s="167"/>
      <c r="ADV7" s="7" t="s">
        <v>20</v>
      </c>
      <c r="ADW7" s="7" t="s">
        <v>431</v>
      </c>
      <c r="ADX7" s="7" t="s">
        <v>432</v>
      </c>
      <c r="AEA7" s="167" t="s">
        <v>63</v>
      </c>
      <c r="AEB7" s="167"/>
      <c r="AEC7" s="133" t="s">
        <v>20</v>
      </c>
      <c r="AED7" s="133" t="s">
        <v>431</v>
      </c>
      <c r="AEE7" s="133" t="s">
        <v>432</v>
      </c>
      <c r="AEH7" s="167" t="s">
        <v>63</v>
      </c>
      <c r="AEI7" s="167"/>
      <c r="AEJ7" s="7" t="s">
        <v>20</v>
      </c>
      <c r="AEK7" s="7" t="s">
        <v>431</v>
      </c>
      <c r="AEL7" s="7" t="s">
        <v>432</v>
      </c>
      <c r="AEO7" s="167" t="s">
        <v>63</v>
      </c>
      <c r="AEP7" s="167"/>
      <c r="AEQ7" s="133" t="s">
        <v>20</v>
      </c>
      <c r="AER7" s="133" t="s">
        <v>431</v>
      </c>
      <c r="AES7" s="133" t="s">
        <v>432</v>
      </c>
      <c r="AEV7" s="167" t="s">
        <v>63</v>
      </c>
      <c r="AEW7" s="167"/>
      <c r="AEX7" s="7" t="s">
        <v>20</v>
      </c>
      <c r="AEY7" s="7" t="s">
        <v>431</v>
      </c>
      <c r="AEZ7" s="7" t="s">
        <v>432</v>
      </c>
      <c r="AFC7" s="167" t="s">
        <v>63</v>
      </c>
      <c r="AFD7" s="167"/>
      <c r="AFE7" s="133" t="s">
        <v>20</v>
      </c>
      <c r="AFF7" s="133" t="s">
        <v>431</v>
      </c>
      <c r="AFG7" s="133" t="s">
        <v>432</v>
      </c>
      <c r="AFJ7" s="167" t="s">
        <v>63</v>
      </c>
      <c r="AFK7" s="167"/>
      <c r="AFL7" s="7" t="s">
        <v>20</v>
      </c>
      <c r="AFM7" s="7" t="s">
        <v>431</v>
      </c>
      <c r="AFN7" s="7" t="s">
        <v>432</v>
      </c>
      <c r="AFQ7" s="167" t="s">
        <v>63</v>
      </c>
      <c r="AFR7" s="167"/>
      <c r="AFS7" s="133" t="s">
        <v>20</v>
      </c>
      <c r="AFT7" s="133" t="s">
        <v>431</v>
      </c>
      <c r="AFU7" s="133" t="s">
        <v>432</v>
      </c>
      <c r="AFX7" s="167" t="s">
        <v>63</v>
      </c>
      <c r="AFY7" s="167"/>
      <c r="AFZ7" s="7" t="s">
        <v>20</v>
      </c>
      <c r="AGA7" s="7" t="s">
        <v>431</v>
      </c>
      <c r="AGB7" s="7" t="s">
        <v>432</v>
      </c>
      <c r="AGE7" s="167" t="s">
        <v>63</v>
      </c>
      <c r="AGF7" s="167"/>
      <c r="AGG7" s="127" t="s">
        <v>20</v>
      </c>
      <c r="AGH7" s="127" t="s">
        <v>431</v>
      </c>
      <c r="AGI7" s="127" t="s">
        <v>432</v>
      </c>
      <c r="AGL7" s="167" t="s">
        <v>63</v>
      </c>
      <c r="AGM7" s="167"/>
      <c r="AGN7" s="7" t="s">
        <v>20</v>
      </c>
      <c r="AGO7" s="7" t="s">
        <v>431</v>
      </c>
      <c r="AGP7" s="7" t="s">
        <v>432</v>
      </c>
      <c r="AGS7" s="167" t="s">
        <v>63</v>
      </c>
      <c r="AGT7" s="167"/>
      <c r="AGU7" s="127" t="s">
        <v>20</v>
      </c>
      <c r="AGV7" s="127" t="s">
        <v>431</v>
      </c>
      <c r="AGW7" s="127" t="s">
        <v>432</v>
      </c>
      <c r="AGZ7" s="167" t="s">
        <v>63</v>
      </c>
      <c r="AHA7" s="167"/>
      <c r="AHB7" s="7" t="s">
        <v>20</v>
      </c>
      <c r="AHC7" s="7" t="s">
        <v>431</v>
      </c>
      <c r="AHD7" s="7" t="s">
        <v>432</v>
      </c>
      <c r="AHG7" s="167" t="s">
        <v>63</v>
      </c>
      <c r="AHH7" s="167"/>
      <c r="AHI7" s="133" t="s">
        <v>20</v>
      </c>
      <c r="AHJ7" s="133" t="s">
        <v>431</v>
      </c>
      <c r="AHK7" s="133" t="s">
        <v>432</v>
      </c>
      <c r="AHN7" s="167" t="s">
        <v>63</v>
      </c>
      <c r="AHO7" s="167"/>
      <c r="AHP7" s="133" t="s">
        <v>20</v>
      </c>
      <c r="AHQ7" s="133" t="s">
        <v>431</v>
      </c>
      <c r="AHR7" s="133" t="s">
        <v>432</v>
      </c>
      <c r="AHU7" s="167" t="s">
        <v>63</v>
      </c>
      <c r="AHV7" s="167"/>
      <c r="AHW7" s="7" t="s">
        <v>20</v>
      </c>
      <c r="AHX7" s="7" t="s">
        <v>431</v>
      </c>
      <c r="AHY7" s="7" t="s">
        <v>432</v>
      </c>
    </row>
    <row r="8" spans="2:909" ht="15.95" customHeight="1" x14ac:dyDescent="0.2">
      <c r="B8" s="174" t="s">
        <v>27</v>
      </c>
      <c r="C8" s="174"/>
      <c r="D8" s="11">
        <v>0.55000000000000004</v>
      </c>
      <c r="E8" s="9">
        <v>99.1</v>
      </c>
      <c r="F8" s="9">
        <v>180</v>
      </c>
      <c r="I8" s="174" t="s">
        <v>27</v>
      </c>
      <c r="J8" s="174"/>
      <c r="K8" s="11">
        <v>0.55000000000000004</v>
      </c>
      <c r="L8" s="9">
        <v>90</v>
      </c>
      <c r="M8" s="9">
        <v>90</v>
      </c>
      <c r="P8" s="174" t="s">
        <v>342</v>
      </c>
      <c r="Q8" s="174"/>
      <c r="R8" s="11">
        <v>1.613</v>
      </c>
      <c r="S8" s="9">
        <v>92.7</v>
      </c>
      <c r="T8" s="9">
        <v>127.7</v>
      </c>
      <c r="W8" s="174" t="s">
        <v>342</v>
      </c>
      <c r="X8" s="174"/>
      <c r="Y8" s="11">
        <v>1.613</v>
      </c>
      <c r="Z8" s="9">
        <v>90</v>
      </c>
      <c r="AA8" s="9">
        <v>90</v>
      </c>
      <c r="AD8" s="174" t="s">
        <v>346</v>
      </c>
      <c r="AE8" s="174"/>
      <c r="AF8" s="11">
        <v>3.11</v>
      </c>
      <c r="AG8" s="9">
        <v>65.599999999999994</v>
      </c>
      <c r="AH8" s="9">
        <v>48.4</v>
      </c>
      <c r="AK8" s="174" t="s">
        <v>346</v>
      </c>
      <c r="AL8" s="174"/>
      <c r="AM8" s="11">
        <v>3.11</v>
      </c>
      <c r="AN8" s="9">
        <v>65.599999999999994</v>
      </c>
      <c r="AO8" s="9">
        <v>48.4</v>
      </c>
      <c r="AR8" s="174" t="s">
        <v>348</v>
      </c>
      <c r="AS8" s="174"/>
      <c r="AT8" s="11">
        <f>+AR117</f>
        <v>0.14333333333333334</v>
      </c>
      <c r="AU8" s="11">
        <f>+AV117</f>
        <v>34.883720930232556</v>
      </c>
      <c r="AV8" s="11">
        <f>+AU117</f>
        <v>154.69767441860469</v>
      </c>
      <c r="AY8" s="174" t="s">
        <v>348</v>
      </c>
      <c r="AZ8" s="174"/>
      <c r="BA8" s="11">
        <f>+AY117</f>
        <v>0.14333333333333334</v>
      </c>
      <c r="BB8" s="11">
        <f>+BC117</f>
        <v>34.883720930232556</v>
      </c>
      <c r="BC8" s="11">
        <v>90</v>
      </c>
      <c r="BF8" s="174" t="s">
        <v>97</v>
      </c>
      <c r="BG8" s="174"/>
      <c r="BH8" s="11">
        <v>3.11</v>
      </c>
      <c r="BI8" s="9">
        <v>158.66999999999999</v>
      </c>
      <c r="BJ8" s="9">
        <v>434.67</v>
      </c>
      <c r="BM8" s="174" t="s">
        <v>97</v>
      </c>
      <c r="BN8" s="174"/>
      <c r="BO8" s="11">
        <v>3.11</v>
      </c>
      <c r="BP8" s="9">
        <v>90</v>
      </c>
      <c r="BQ8" s="9">
        <v>90</v>
      </c>
      <c r="BT8" s="174" t="s">
        <v>126</v>
      </c>
      <c r="BU8" s="174"/>
      <c r="BV8" s="11">
        <v>8.5000000000000006E-2</v>
      </c>
      <c r="BW8" s="9">
        <v>15.833</v>
      </c>
      <c r="BX8" s="9">
        <v>27.843</v>
      </c>
      <c r="CA8" s="174" t="s">
        <v>126</v>
      </c>
      <c r="CB8" s="174"/>
      <c r="CC8" s="11">
        <v>8.5000000000000006E-2</v>
      </c>
      <c r="CD8" s="9">
        <v>15.833</v>
      </c>
      <c r="CE8" s="9">
        <v>27.843</v>
      </c>
      <c r="CH8" s="174" t="s">
        <v>363</v>
      </c>
      <c r="CI8" s="174"/>
      <c r="CJ8" s="11">
        <v>2.89</v>
      </c>
      <c r="CK8" s="9">
        <v>224.7</v>
      </c>
      <c r="CL8" s="9">
        <v>241.7</v>
      </c>
      <c r="CO8" s="174" t="s">
        <v>363</v>
      </c>
      <c r="CP8" s="174"/>
      <c r="CQ8" s="11">
        <v>2.89</v>
      </c>
      <c r="CR8" s="9">
        <v>90</v>
      </c>
      <c r="CS8" s="9">
        <v>90</v>
      </c>
      <c r="CV8" s="174" t="s">
        <v>97</v>
      </c>
      <c r="CW8" s="174"/>
      <c r="CX8" s="11">
        <v>0.32500000000000001</v>
      </c>
      <c r="CY8" s="9">
        <v>153</v>
      </c>
      <c r="CZ8" s="9">
        <v>403.33</v>
      </c>
      <c r="DC8" s="174" t="s">
        <v>97</v>
      </c>
      <c r="DD8" s="174"/>
      <c r="DE8" s="11">
        <v>0.32500000000000001</v>
      </c>
      <c r="DF8" s="9">
        <v>90</v>
      </c>
      <c r="DG8" s="9">
        <v>90</v>
      </c>
      <c r="DJ8" s="174" t="s">
        <v>38</v>
      </c>
      <c r="DK8" s="174"/>
      <c r="DL8" s="11">
        <f>+DJ51</f>
        <v>0.10000000000000002</v>
      </c>
      <c r="DM8" s="9">
        <f>+DN51</f>
        <v>293.29999999999995</v>
      </c>
      <c r="DN8" s="9">
        <f>+DM51</f>
        <v>428.29999999999995</v>
      </c>
      <c r="DQ8" s="174" t="s">
        <v>38</v>
      </c>
      <c r="DR8" s="174"/>
      <c r="DS8" s="11">
        <f>+DQ51</f>
        <v>0.10000000000000002</v>
      </c>
      <c r="DT8" s="9">
        <v>90</v>
      </c>
      <c r="DU8" s="9">
        <v>90</v>
      </c>
      <c r="DX8" s="174" t="s">
        <v>368</v>
      </c>
      <c r="DY8" s="174"/>
      <c r="DZ8" s="11">
        <v>2.8410000000000002</v>
      </c>
      <c r="EA8" s="9">
        <v>85.27</v>
      </c>
      <c r="EB8" s="9">
        <v>120.9</v>
      </c>
      <c r="EE8" s="174" t="s">
        <v>368</v>
      </c>
      <c r="EF8" s="174"/>
      <c r="EG8" s="11">
        <v>2.8410000000000002</v>
      </c>
      <c r="EH8" s="9">
        <v>85.27</v>
      </c>
      <c r="EI8" s="9">
        <v>90</v>
      </c>
      <c r="EL8" s="174" t="s">
        <v>48</v>
      </c>
      <c r="EM8" s="174"/>
      <c r="EN8" s="11">
        <f>+EL51</f>
        <v>3.0533333333333332E-2</v>
      </c>
      <c r="EO8" s="9">
        <f>+EP51</f>
        <v>236.96288209606982</v>
      </c>
      <c r="EP8" s="9">
        <f>+EO51</f>
        <v>304.19104803493445</v>
      </c>
      <c r="ES8" s="174" t="s">
        <v>48</v>
      </c>
      <c r="ET8" s="174"/>
      <c r="EU8" s="11">
        <f>+ES51</f>
        <v>3.0533333333333332E-2</v>
      </c>
      <c r="EV8" s="9">
        <v>90</v>
      </c>
      <c r="EW8" s="9">
        <v>90</v>
      </c>
      <c r="EZ8" s="174" t="s">
        <v>332</v>
      </c>
      <c r="FA8" s="174"/>
      <c r="FB8" s="11">
        <v>0.20200000000000001</v>
      </c>
      <c r="FC8" s="9">
        <v>216</v>
      </c>
      <c r="FD8" s="9">
        <v>810</v>
      </c>
      <c r="FG8" s="174" t="s">
        <v>332</v>
      </c>
      <c r="FH8" s="174"/>
      <c r="FI8" s="11">
        <v>0.20200000000000001</v>
      </c>
      <c r="FJ8" s="9">
        <v>90</v>
      </c>
      <c r="FK8" s="9">
        <v>90</v>
      </c>
      <c r="FN8" s="174" t="s">
        <v>97</v>
      </c>
      <c r="FO8" s="174"/>
      <c r="FP8" s="11">
        <v>3.9833333333333329</v>
      </c>
      <c r="FQ8" s="9">
        <v>75.118410041841003</v>
      </c>
      <c r="FR8" s="9">
        <v>112.0937238493724</v>
      </c>
      <c r="FU8" s="174" t="s">
        <v>97</v>
      </c>
      <c r="FV8" s="174"/>
      <c r="FW8" s="11">
        <v>3.9833333333333329</v>
      </c>
      <c r="FX8" s="9">
        <v>75.118410041841003</v>
      </c>
      <c r="FY8" s="9">
        <v>90</v>
      </c>
      <c r="GB8" s="174" t="s">
        <v>370</v>
      </c>
      <c r="GC8" s="174"/>
      <c r="GD8" s="11">
        <v>2.8</v>
      </c>
      <c r="GE8" s="9">
        <v>154.33000000000001</v>
      </c>
      <c r="GF8" s="9">
        <v>153</v>
      </c>
      <c r="GI8" s="174" t="s">
        <v>370</v>
      </c>
      <c r="GJ8" s="174"/>
      <c r="GK8" s="11">
        <v>2.8</v>
      </c>
      <c r="GL8" s="9">
        <v>90</v>
      </c>
      <c r="GM8" s="9">
        <v>90</v>
      </c>
      <c r="GP8" s="174" t="str">
        <f>+GP45</f>
        <v>Villa Hernandez</v>
      </c>
      <c r="GQ8" s="174"/>
      <c r="GR8" s="11">
        <f>+GP51</f>
        <v>0.49666666666666676</v>
      </c>
      <c r="GS8" s="9">
        <f>+GT51</f>
        <v>55.981208053691269</v>
      </c>
      <c r="GT8" s="9">
        <f>+GS51</f>
        <v>161.69798657718118</v>
      </c>
      <c r="GW8" s="174" t="str">
        <f>+GW45</f>
        <v>Villa Hernandez</v>
      </c>
      <c r="GX8" s="174"/>
      <c r="GY8" s="11">
        <f>+GW51</f>
        <v>0.49666666666666676</v>
      </c>
      <c r="GZ8" s="9">
        <f>+HA51</f>
        <v>55.981208053691269</v>
      </c>
      <c r="HA8" s="9">
        <f>+GZ51</f>
        <v>90</v>
      </c>
      <c r="HD8" s="174" t="s">
        <v>372</v>
      </c>
      <c r="HE8" s="174"/>
      <c r="HF8" s="11">
        <v>18.37</v>
      </c>
      <c r="HG8" s="9">
        <v>85.3</v>
      </c>
      <c r="HH8" s="9">
        <v>92.37</v>
      </c>
      <c r="HK8" s="174" t="s">
        <v>372</v>
      </c>
      <c r="HL8" s="174"/>
      <c r="HM8" s="11">
        <f>+HK51</f>
        <v>30.723333333333333</v>
      </c>
      <c r="HN8" s="9">
        <f>+HN51</f>
        <v>90</v>
      </c>
      <c r="HO8" s="9">
        <f>+HO51</f>
        <v>24.558533145275035</v>
      </c>
      <c r="HR8" s="174" t="s">
        <v>59</v>
      </c>
      <c r="HS8" s="174"/>
      <c r="HT8" s="11">
        <v>3.0510000000000002</v>
      </c>
      <c r="HU8" s="9">
        <v>177.93</v>
      </c>
      <c r="HV8" s="9">
        <v>223.33</v>
      </c>
      <c r="HY8" s="174" t="str">
        <f>+HY44</f>
        <v>Vertimiento</v>
      </c>
      <c r="HZ8" s="174"/>
      <c r="IA8" s="11">
        <f>+HY50</f>
        <v>5.6397666666666666</v>
      </c>
      <c r="IB8" s="9">
        <f>+IC50</f>
        <v>43.777359583434304</v>
      </c>
      <c r="IC8" s="9">
        <f>+IB50</f>
        <v>35.303524968527064</v>
      </c>
      <c r="IF8" s="174" t="s">
        <v>61</v>
      </c>
      <c r="IG8" s="174"/>
      <c r="IH8" s="11">
        <v>5.76</v>
      </c>
      <c r="II8" s="9">
        <v>29.8</v>
      </c>
      <c r="IJ8" s="9">
        <v>60.33</v>
      </c>
      <c r="IM8" s="174" t="s">
        <v>61</v>
      </c>
      <c r="IN8" s="174"/>
      <c r="IO8" s="11">
        <v>5.76</v>
      </c>
      <c r="IP8" s="9">
        <v>29.8</v>
      </c>
      <c r="IQ8" s="9">
        <v>60.33</v>
      </c>
      <c r="IT8" s="174" t="s">
        <v>65</v>
      </c>
      <c r="IU8" s="174"/>
      <c r="IV8" s="11">
        <v>2.19</v>
      </c>
      <c r="IW8" s="9">
        <v>13.4</v>
      </c>
      <c r="IX8" s="9">
        <v>113</v>
      </c>
      <c r="JA8" s="174" t="s">
        <v>65</v>
      </c>
      <c r="JB8" s="174"/>
      <c r="JC8" s="11">
        <v>2.19</v>
      </c>
      <c r="JD8" s="9">
        <v>13.4</v>
      </c>
      <c r="JE8" s="9">
        <v>90</v>
      </c>
      <c r="JH8" s="174" t="s">
        <v>47</v>
      </c>
      <c r="JI8" s="174"/>
      <c r="JJ8" s="11">
        <f>+JH51</f>
        <v>12.775</v>
      </c>
      <c r="JK8" s="9">
        <f>+JL51</f>
        <v>65.423352902804965</v>
      </c>
      <c r="JL8" s="9">
        <f>+JK51</f>
        <v>213.87997390737118</v>
      </c>
      <c r="JO8" s="174" t="s">
        <v>47</v>
      </c>
      <c r="JP8" s="174"/>
      <c r="JQ8" s="11">
        <f>+JO51</f>
        <v>12.775</v>
      </c>
      <c r="JR8" s="9">
        <f>+JS51</f>
        <v>65.423352902804965</v>
      </c>
      <c r="JS8" s="9">
        <v>90</v>
      </c>
      <c r="JV8" s="174" t="s">
        <v>417</v>
      </c>
      <c r="JW8" s="174"/>
      <c r="JX8" s="11">
        <v>7.77</v>
      </c>
      <c r="JY8" s="9">
        <v>213.33</v>
      </c>
      <c r="JZ8" s="9">
        <v>196.67</v>
      </c>
      <c r="KC8" s="174" t="s">
        <v>417</v>
      </c>
      <c r="KD8" s="174"/>
      <c r="KE8" s="11">
        <v>7.77</v>
      </c>
      <c r="KF8" s="9">
        <v>90</v>
      </c>
      <c r="KG8" s="9">
        <v>90</v>
      </c>
      <c r="KJ8" s="174" t="s">
        <v>84</v>
      </c>
      <c r="KK8" s="174"/>
      <c r="KL8" s="11">
        <v>1.1100000000000001</v>
      </c>
      <c r="KM8" s="9">
        <v>65.3</v>
      </c>
      <c r="KN8" s="9">
        <v>72.900000000000006</v>
      </c>
      <c r="KQ8" s="174" t="str">
        <f>+KQ44</f>
        <v>Vertimiento 1, La Zarza</v>
      </c>
      <c r="KR8" s="174"/>
      <c r="KS8" s="11">
        <f>+KQ50</f>
        <v>4.4866666666666664</v>
      </c>
      <c r="KT8" s="9">
        <f>+KU50</f>
        <v>38.389450222882616</v>
      </c>
      <c r="KU8" s="9">
        <f>+KT50</f>
        <v>35.076887072808319</v>
      </c>
      <c r="KX8" s="174" t="str">
        <f>+KX44</f>
        <v>Vertimiento 1, La Zarza</v>
      </c>
      <c r="KY8" s="174"/>
      <c r="KZ8" s="11">
        <f>+KX50</f>
        <v>4.4866666666666664</v>
      </c>
      <c r="LA8" s="9">
        <f>+LB50</f>
        <v>38.389450222882616</v>
      </c>
      <c r="LB8" s="9">
        <f>+LA50</f>
        <v>35.076887072808319</v>
      </c>
      <c r="LE8" s="174" t="s">
        <v>429</v>
      </c>
      <c r="LF8" s="174"/>
      <c r="LG8" s="11">
        <v>34.15</v>
      </c>
      <c r="LH8" s="9">
        <f>+LG91</f>
        <v>96.333333333333329</v>
      </c>
      <c r="LI8" s="9">
        <f>+LF91</f>
        <v>230</v>
      </c>
      <c r="LL8" s="174" t="s">
        <v>47</v>
      </c>
      <c r="LM8" s="174"/>
      <c r="LN8" s="11">
        <v>1.83</v>
      </c>
      <c r="LO8" s="9">
        <v>35.5</v>
      </c>
      <c r="LP8" s="9">
        <v>66.2</v>
      </c>
      <c r="LS8" s="174" t="s">
        <v>47</v>
      </c>
      <c r="LT8" s="174"/>
      <c r="LU8" s="11">
        <v>1.83</v>
      </c>
      <c r="LV8" s="9">
        <v>35.5</v>
      </c>
      <c r="LW8" s="9">
        <v>66.2</v>
      </c>
      <c r="LZ8" s="174" t="s">
        <v>47</v>
      </c>
      <c r="MA8" s="174"/>
      <c r="MB8" s="11">
        <f>+LZ51</f>
        <v>4.6250000000000009</v>
      </c>
      <c r="MC8" s="9">
        <f>+MD51</f>
        <v>21.585585585585584</v>
      </c>
      <c r="MD8" s="9">
        <f>+MC51</f>
        <v>9.8554954954954948</v>
      </c>
      <c r="MG8" s="174" t="s">
        <v>72</v>
      </c>
      <c r="MH8" s="174"/>
      <c r="MI8" s="11">
        <v>0.78</v>
      </c>
      <c r="MJ8" s="9">
        <v>179.67</v>
      </c>
      <c r="MK8" s="9">
        <v>296</v>
      </c>
      <c r="MN8" s="174" t="s">
        <v>72</v>
      </c>
      <c r="MO8" s="174"/>
      <c r="MP8" s="11">
        <v>0.78</v>
      </c>
      <c r="MQ8" s="9">
        <v>90</v>
      </c>
      <c r="MR8" s="9">
        <v>90</v>
      </c>
      <c r="MU8" s="174" t="s">
        <v>77</v>
      </c>
      <c r="MV8" s="174"/>
      <c r="MW8" s="11">
        <v>0.12</v>
      </c>
      <c r="MX8" s="9">
        <v>230.67</v>
      </c>
      <c r="MY8" s="9">
        <v>423.33</v>
      </c>
      <c r="NB8" s="174" t="s">
        <v>77</v>
      </c>
      <c r="NC8" s="174"/>
      <c r="ND8" s="11">
        <v>0.12</v>
      </c>
      <c r="NE8" s="9">
        <v>90</v>
      </c>
      <c r="NF8" s="9">
        <v>90</v>
      </c>
      <c r="NI8" s="174" t="s">
        <v>47</v>
      </c>
      <c r="NJ8" s="174"/>
      <c r="NK8" s="11">
        <v>7.82</v>
      </c>
      <c r="NL8" s="9">
        <v>38</v>
      </c>
      <c r="NM8" s="9">
        <v>66.900000000000006</v>
      </c>
      <c r="NP8" s="174" t="s">
        <v>47</v>
      </c>
      <c r="NQ8" s="174"/>
      <c r="NR8" s="11">
        <v>7.82</v>
      </c>
      <c r="NS8" s="9">
        <v>38</v>
      </c>
      <c r="NT8" s="9">
        <v>66.900000000000006</v>
      </c>
      <c r="NW8" s="174" t="str">
        <f>+NW78</f>
        <v>Puente La Empalizada</v>
      </c>
      <c r="NX8" s="174"/>
      <c r="NY8" s="11">
        <f>+NW83</f>
        <v>0.82399999999999995</v>
      </c>
      <c r="NZ8" s="9">
        <f>+NZ84</f>
        <v>29.337483818770224</v>
      </c>
      <c r="OA8" s="9">
        <f>+OA84</f>
        <v>23.911019417475725</v>
      </c>
      <c r="OD8" s="174" t="str">
        <f>+OD78</f>
        <v>Puente La Empalizada</v>
      </c>
      <c r="OE8" s="174"/>
      <c r="OF8" s="11">
        <f>+OD83</f>
        <v>0.82399999999999995</v>
      </c>
      <c r="OG8" s="9">
        <f>+OG84</f>
        <v>29.337483818770224</v>
      </c>
      <c r="OH8" s="9">
        <f>+OH84</f>
        <v>23.911019417475725</v>
      </c>
      <c r="OK8" s="174" t="s">
        <v>89</v>
      </c>
      <c r="OL8" s="174"/>
      <c r="OM8" s="11">
        <v>0.25</v>
      </c>
      <c r="ON8" s="9">
        <v>451</v>
      </c>
      <c r="OO8" s="9">
        <v>162</v>
      </c>
      <c r="OR8" s="174" t="s">
        <v>89</v>
      </c>
      <c r="OS8" s="174"/>
      <c r="OT8" s="11">
        <v>0.25</v>
      </c>
      <c r="OU8" s="9">
        <v>90</v>
      </c>
      <c r="OV8" s="9">
        <v>90</v>
      </c>
      <c r="OY8" s="174" t="s">
        <v>94</v>
      </c>
      <c r="OZ8" s="174"/>
      <c r="PA8" s="11">
        <v>2.5</v>
      </c>
      <c r="PB8" s="9">
        <v>147.33000000000001</v>
      </c>
      <c r="PC8" s="9">
        <v>131.66999999999999</v>
      </c>
      <c r="PF8" s="174" t="s">
        <v>94</v>
      </c>
      <c r="PG8" s="174"/>
      <c r="PH8" s="11">
        <v>2.5</v>
      </c>
      <c r="PI8" s="9">
        <v>90</v>
      </c>
      <c r="PJ8" s="9">
        <v>90</v>
      </c>
      <c r="PM8" s="174" t="s">
        <v>97</v>
      </c>
      <c r="PN8" s="174"/>
      <c r="PO8" s="11">
        <v>3.28</v>
      </c>
      <c r="PP8" s="9">
        <v>197.67</v>
      </c>
      <c r="PQ8" s="9">
        <v>350.67</v>
      </c>
      <c r="PT8" s="174" t="s">
        <v>97</v>
      </c>
      <c r="PU8" s="174"/>
      <c r="PV8" s="11">
        <v>3.28</v>
      </c>
      <c r="PW8" s="9">
        <v>90</v>
      </c>
      <c r="PX8" s="9">
        <v>90</v>
      </c>
      <c r="QA8" s="174" t="s">
        <v>100</v>
      </c>
      <c r="QB8" s="174"/>
      <c r="QC8" s="11">
        <v>0.19</v>
      </c>
      <c r="QD8" s="9">
        <v>231.5</v>
      </c>
      <c r="QE8" s="9">
        <v>356.5</v>
      </c>
      <c r="QH8" s="174" t="str">
        <f>+QH45</f>
        <v>Falla Geológica</v>
      </c>
      <c r="QI8" s="174"/>
      <c r="QJ8" s="11">
        <f>+QH51</f>
        <v>1.6500000000000001</v>
      </c>
      <c r="QK8" s="9">
        <f>+QL51</f>
        <v>416.59393939393942</v>
      </c>
      <c r="QL8" s="9">
        <f>+QK51</f>
        <v>166.72727272727272</v>
      </c>
      <c r="QO8" s="174" t="s">
        <v>47</v>
      </c>
      <c r="QP8" s="174"/>
      <c r="QQ8" s="11">
        <v>3.1</v>
      </c>
      <c r="QR8" s="9">
        <v>69.430000000000007</v>
      </c>
      <c r="QS8" s="9">
        <v>36.700000000000003</v>
      </c>
      <c r="QV8" s="174" t="s">
        <v>47</v>
      </c>
      <c r="QW8" s="174"/>
      <c r="QX8" s="11">
        <v>3.1</v>
      </c>
      <c r="QY8" s="9">
        <v>69.430000000000007</v>
      </c>
      <c r="QZ8" s="9">
        <v>36.700000000000003</v>
      </c>
      <c r="RC8" s="174" t="s">
        <v>107</v>
      </c>
      <c r="RD8" s="174"/>
      <c r="RE8" s="11">
        <v>1.1100000000000001</v>
      </c>
      <c r="RF8" s="9">
        <v>85.6</v>
      </c>
      <c r="RG8" s="9">
        <v>149</v>
      </c>
      <c r="RJ8" s="174" t="s">
        <v>107</v>
      </c>
      <c r="RK8" s="174"/>
      <c r="RL8" s="11">
        <v>1.1100000000000001</v>
      </c>
      <c r="RM8" s="9">
        <v>85.6</v>
      </c>
      <c r="RN8" s="9">
        <v>90</v>
      </c>
      <c r="RQ8" s="174" t="s">
        <v>30</v>
      </c>
      <c r="RR8" s="174"/>
      <c r="RS8" s="11">
        <v>0.99</v>
      </c>
      <c r="RT8" s="9">
        <v>184.63</v>
      </c>
      <c r="RU8" s="9">
        <v>164.63</v>
      </c>
      <c r="RX8" s="174" t="s">
        <v>30</v>
      </c>
      <c r="RY8" s="174"/>
      <c r="RZ8" s="11">
        <v>0.99</v>
      </c>
      <c r="SA8" s="9">
        <v>90</v>
      </c>
      <c r="SB8" s="9">
        <v>90</v>
      </c>
      <c r="SE8" s="174" t="s">
        <v>109</v>
      </c>
      <c r="SF8" s="174"/>
      <c r="SG8" s="11">
        <v>0.43</v>
      </c>
      <c r="SH8" s="9">
        <v>87.43</v>
      </c>
      <c r="SI8" s="9">
        <v>74.3</v>
      </c>
      <c r="SL8" s="174" t="s">
        <v>109</v>
      </c>
      <c r="SM8" s="174"/>
      <c r="SN8" s="11">
        <v>0.43</v>
      </c>
      <c r="SO8" s="9">
        <v>87.43</v>
      </c>
      <c r="SP8" s="9">
        <v>74.3</v>
      </c>
      <c r="SS8" s="174" t="s">
        <v>115</v>
      </c>
      <c r="ST8" s="174"/>
      <c r="SU8" s="11">
        <f>+SS54</f>
        <v>17.083333333333332</v>
      </c>
      <c r="SV8" s="9">
        <f>+SV55</f>
        <v>149.08331707317072</v>
      </c>
      <c r="SW8" s="9">
        <f>+SW55</f>
        <v>138.42478048780487</v>
      </c>
      <c r="SZ8" s="174" t="s">
        <v>115</v>
      </c>
      <c r="TA8" s="174"/>
      <c r="TB8" s="11">
        <f>+SZ54</f>
        <v>17.083333333333332</v>
      </c>
      <c r="TC8" s="9">
        <v>90</v>
      </c>
      <c r="TD8" s="9">
        <v>90</v>
      </c>
      <c r="TG8" s="174" t="str">
        <f>+TG65</f>
        <v>Centro Poblado Jordán 1</v>
      </c>
      <c r="TH8" s="174"/>
      <c r="TI8" s="11">
        <f>+TG70</f>
        <v>6.6333333333333341E-2</v>
      </c>
      <c r="TJ8" s="9">
        <f>+TJ71</f>
        <v>283.67738693467339</v>
      </c>
      <c r="TK8" s="9">
        <f>+TK71</f>
        <v>452.20251256281409</v>
      </c>
      <c r="TN8" s="174" t="str">
        <f>+TN65</f>
        <v>Centro Poblado Jordán 1</v>
      </c>
      <c r="TO8" s="174"/>
      <c r="TP8" s="11">
        <f>+TN70</f>
        <v>6.6333333333333341E-2</v>
      </c>
      <c r="TQ8" s="9">
        <v>90</v>
      </c>
      <c r="TR8" s="9">
        <v>90</v>
      </c>
      <c r="TU8" s="174" t="s">
        <v>374</v>
      </c>
      <c r="TV8" s="174"/>
      <c r="TW8" s="11">
        <v>0.435</v>
      </c>
      <c r="TX8" s="9">
        <v>216.33</v>
      </c>
      <c r="TY8" s="9">
        <v>379.33</v>
      </c>
      <c r="UB8" s="174" t="s">
        <v>374</v>
      </c>
      <c r="UC8" s="174"/>
      <c r="UD8" s="11">
        <v>0.435</v>
      </c>
      <c r="UE8" s="9">
        <v>90</v>
      </c>
      <c r="UF8" s="9">
        <v>90</v>
      </c>
      <c r="UI8" s="174" t="s">
        <v>47</v>
      </c>
      <c r="UJ8" s="174"/>
      <c r="UK8" s="11">
        <v>2.3530000000000002</v>
      </c>
      <c r="UL8" s="9">
        <v>148</v>
      </c>
      <c r="UM8" s="9">
        <v>149.5</v>
      </c>
      <c r="UP8" s="174" t="s">
        <v>47</v>
      </c>
      <c r="UQ8" s="174"/>
      <c r="UR8" s="11">
        <v>2.3530000000000002</v>
      </c>
      <c r="US8" s="9">
        <f>+US51</f>
        <v>118.484076433121</v>
      </c>
      <c r="UT8" s="9">
        <f>+UT51</f>
        <v>150.85138004246284</v>
      </c>
      <c r="UW8" s="174" t="s">
        <v>47</v>
      </c>
      <c r="UX8" s="174"/>
      <c r="UY8" s="11">
        <v>2.3530000000000002</v>
      </c>
      <c r="UZ8" s="9">
        <v>90</v>
      </c>
      <c r="VA8" s="9">
        <v>90</v>
      </c>
      <c r="VD8" s="174" t="s">
        <v>122</v>
      </c>
      <c r="VE8" s="174"/>
      <c r="VF8" s="11">
        <v>29.3</v>
      </c>
      <c r="VG8" s="9">
        <v>128.30000000000001</v>
      </c>
      <c r="VH8" s="9">
        <v>183.3</v>
      </c>
      <c r="VK8" s="174" t="s">
        <v>122</v>
      </c>
      <c r="VL8" s="174"/>
      <c r="VM8" s="11">
        <v>29.3</v>
      </c>
      <c r="VN8" s="9">
        <v>90</v>
      </c>
      <c r="VO8" s="9">
        <v>90</v>
      </c>
      <c r="VR8" s="174" t="s">
        <v>59</v>
      </c>
      <c r="VS8" s="174"/>
      <c r="VT8" s="11">
        <f>+VR51</f>
        <v>7.3666666666666671</v>
      </c>
      <c r="VU8" s="9">
        <f>+VV51</f>
        <v>38.079366515837101</v>
      </c>
      <c r="VV8" s="9">
        <f>+VU51</f>
        <v>132.81384615384613</v>
      </c>
      <c r="VY8" s="174" t="s">
        <v>59</v>
      </c>
      <c r="VZ8" s="174"/>
      <c r="WA8" s="11">
        <f>+VY51</f>
        <v>7.3666666666666671</v>
      </c>
      <c r="WB8" s="9">
        <f>+WC51</f>
        <v>38.079366515837101</v>
      </c>
      <c r="WC8" s="9">
        <v>90</v>
      </c>
      <c r="WF8" s="174" t="s">
        <v>97</v>
      </c>
      <c r="WG8" s="174"/>
      <c r="WH8" s="11">
        <v>4.82</v>
      </c>
      <c r="WI8" s="9">
        <v>117.3</v>
      </c>
      <c r="WJ8" s="9">
        <v>120.3</v>
      </c>
      <c r="WM8" s="174" t="s">
        <v>97</v>
      </c>
      <c r="WN8" s="174"/>
      <c r="WO8" s="11">
        <v>4.82</v>
      </c>
      <c r="WP8" s="9">
        <v>90</v>
      </c>
      <c r="WQ8" s="9">
        <v>90</v>
      </c>
      <c r="WT8" s="174" t="s">
        <v>47</v>
      </c>
      <c r="WU8" s="174"/>
      <c r="WV8" s="11">
        <v>2.29</v>
      </c>
      <c r="WW8" s="9">
        <v>77.5</v>
      </c>
      <c r="WX8" s="9">
        <v>72</v>
      </c>
      <c r="XA8" s="174" t="s">
        <v>47</v>
      </c>
      <c r="XB8" s="174"/>
      <c r="XC8" s="11">
        <v>2.29</v>
      </c>
      <c r="XD8" s="9">
        <v>77.5</v>
      </c>
      <c r="XE8" s="9">
        <v>72</v>
      </c>
      <c r="XH8" s="174" t="s">
        <v>97</v>
      </c>
      <c r="XI8" s="174"/>
      <c r="XJ8" s="11">
        <v>1.83</v>
      </c>
      <c r="XK8" s="9">
        <v>99.1</v>
      </c>
      <c r="XL8" s="9">
        <v>180</v>
      </c>
      <c r="XO8" s="174" t="s">
        <v>97</v>
      </c>
      <c r="XP8" s="174"/>
      <c r="XQ8" s="11">
        <v>1.83</v>
      </c>
      <c r="XR8" s="9">
        <v>90</v>
      </c>
      <c r="XS8" s="9">
        <v>90</v>
      </c>
      <c r="XV8" s="174" t="s">
        <v>47</v>
      </c>
      <c r="XW8" s="174"/>
      <c r="XX8" s="11">
        <v>1.504</v>
      </c>
      <c r="XY8" s="9">
        <v>61.4</v>
      </c>
      <c r="XZ8" s="9">
        <v>339.7</v>
      </c>
      <c r="YC8" s="174" t="s">
        <v>47</v>
      </c>
      <c r="YD8" s="174"/>
      <c r="YE8" s="11">
        <v>1.504</v>
      </c>
      <c r="YF8" s="9">
        <v>61.4</v>
      </c>
      <c r="YG8" s="9">
        <v>90</v>
      </c>
      <c r="YJ8" s="174" t="s">
        <v>47</v>
      </c>
      <c r="YK8" s="174"/>
      <c r="YL8" s="11">
        <v>1.17</v>
      </c>
      <c r="YM8" s="9">
        <v>70.3</v>
      </c>
      <c r="YN8" s="9">
        <v>44.1</v>
      </c>
      <c r="YQ8" s="174" t="s">
        <v>47</v>
      </c>
      <c r="YR8" s="174"/>
      <c r="YS8" s="11">
        <v>1.17</v>
      </c>
      <c r="YT8" s="9">
        <v>70.3</v>
      </c>
      <c r="YU8" s="9">
        <v>44.1</v>
      </c>
      <c r="YX8" s="174" t="s">
        <v>47</v>
      </c>
      <c r="YY8" s="174"/>
      <c r="YZ8" s="11">
        <v>0.69</v>
      </c>
      <c r="ZA8" s="9">
        <v>92.33</v>
      </c>
      <c r="ZB8" s="9">
        <v>159.66</v>
      </c>
      <c r="ZE8" s="174" t="s">
        <v>47</v>
      </c>
      <c r="ZF8" s="174"/>
      <c r="ZG8" s="11">
        <v>0.69</v>
      </c>
      <c r="ZH8" s="9">
        <v>90</v>
      </c>
      <c r="ZI8" s="9">
        <v>90</v>
      </c>
      <c r="ZL8" s="174" t="s">
        <v>144</v>
      </c>
      <c r="ZM8" s="174"/>
      <c r="ZN8" s="11">
        <f>+ZL59</f>
        <v>4.1176666666666675</v>
      </c>
      <c r="ZO8" s="9">
        <f>+ZO59</f>
        <v>237.9442483607221</v>
      </c>
      <c r="ZP8" s="9">
        <f>+ZP59</f>
        <v>203.95700639520763</v>
      </c>
      <c r="ZS8" s="174" t="s">
        <v>144</v>
      </c>
      <c r="ZT8" s="174"/>
      <c r="ZU8" s="11">
        <f>+ZS59</f>
        <v>4.1176666666666675</v>
      </c>
      <c r="ZV8" s="9">
        <v>90</v>
      </c>
      <c r="ZW8" s="9">
        <v>90</v>
      </c>
      <c r="ZZ8" s="174" t="s">
        <v>97</v>
      </c>
      <c r="AAA8" s="174"/>
      <c r="AAB8" s="11">
        <v>2.91</v>
      </c>
      <c r="AAC8" s="9">
        <v>157</v>
      </c>
      <c r="AAD8" s="9">
        <v>133.66999999999999</v>
      </c>
      <c r="AAG8" s="174" t="s">
        <v>97</v>
      </c>
      <c r="AAH8" s="174"/>
      <c r="AAI8" s="11">
        <v>2.91</v>
      </c>
      <c r="AAJ8" s="9">
        <v>90</v>
      </c>
      <c r="AAK8" s="9">
        <v>90</v>
      </c>
      <c r="AAN8" s="174" t="s">
        <v>150</v>
      </c>
      <c r="AAO8" s="174"/>
      <c r="AAP8" s="11">
        <v>5.18</v>
      </c>
      <c r="AAQ8" s="9">
        <v>203</v>
      </c>
      <c r="AAR8" s="9">
        <v>139</v>
      </c>
      <c r="AAU8" s="174" t="s">
        <v>150</v>
      </c>
      <c r="AAV8" s="174"/>
      <c r="AAW8" s="11">
        <v>5.18</v>
      </c>
      <c r="AAX8" s="9">
        <v>90</v>
      </c>
      <c r="AAY8" s="9">
        <v>90</v>
      </c>
      <c r="ABB8" s="174" t="s">
        <v>97</v>
      </c>
      <c r="ABC8" s="174"/>
      <c r="ABD8" s="11">
        <v>25.37</v>
      </c>
      <c r="ABE8" s="9">
        <v>147.33000000000001</v>
      </c>
      <c r="ABF8" s="9">
        <v>134</v>
      </c>
      <c r="ABI8" s="174" t="s">
        <v>97</v>
      </c>
      <c r="ABJ8" s="174"/>
      <c r="ABK8" s="11">
        <v>25.37</v>
      </c>
      <c r="ABL8" s="9">
        <v>90</v>
      </c>
      <c r="ABM8" s="9">
        <v>90</v>
      </c>
      <c r="ABP8" s="174" t="s">
        <v>156</v>
      </c>
      <c r="ABQ8" s="174"/>
      <c r="ABR8" s="11">
        <v>17.413</v>
      </c>
      <c r="ABS8" s="9">
        <v>181</v>
      </c>
      <c r="ABT8" s="9">
        <v>224.33</v>
      </c>
      <c r="ABW8" s="174" t="s">
        <v>156</v>
      </c>
      <c r="ABX8" s="174"/>
      <c r="ABY8" s="11">
        <v>17.413</v>
      </c>
      <c r="ABZ8" s="9">
        <v>90</v>
      </c>
      <c r="ACA8" s="9">
        <v>90</v>
      </c>
      <c r="ACD8" s="174" t="s">
        <v>159</v>
      </c>
      <c r="ACE8" s="174"/>
      <c r="ACF8" s="11">
        <v>6.43</v>
      </c>
      <c r="ACG8" s="9">
        <f>+ACF59</f>
        <v>172</v>
      </c>
      <c r="ACH8" s="9">
        <f>+ACE59</f>
        <v>193.33333333333334</v>
      </c>
      <c r="ACK8" s="174" t="s">
        <v>159</v>
      </c>
      <c r="ACL8" s="174"/>
      <c r="ACM8" s="11">
        <v>6.43</v>
      </c>
      <c r="ACN8" s="9">
        <v>90</v>
      </c>
      <c r="ACO8" s="9">
        <v>90</v>
      </c>
      <c r="ACR8" s="174" t="s">
        <v>163</v>
      </c>
      <c r="ACS8" s="174"/>
      <c r="ACT8" s="11">
        <v>0.55000000000000004</v>
      </c>
      <c r="ACU8" s="9">
        <v>99.1</v>
      </c>
      <c r="ACV8" s="9">
        <v>309</v>
      </c>
      <c r="ACY8" s="174" t="s">
        <v>163</v>
      </c>
      <c r="ACZ8" s="174"/>
      <c r="ADA8" s="11">
        <v>0.55000000000000004</v>
      </c>
      <c r="ADB8" s="9">
        <v>90</v>
      </c>
      <c r="ADC8" s="9">
        <v>90</v>
      </c>
      <c r="ADF8" s="174" t="s">
        <v>168</v>
      </c>
      <c r="ADG8" s="174"/>
      <c r="ADH8" s="11">
        <f>+ADF51</f>
        <v>0.55746666666666667</v>
      </c>
      <c r="ADI8" s="9">
        <f>+ADJ51</f>
        <v>90.313561348959595</v>
      </c>
      <c r="ADJ8" s="9">
        <f>+ADI51</f>
        <v>167.24541975603924</v>
      </c>
      <c r="ADM8" s="174" t="s">
        <v>168</v>
      </c>
      <c r="ADN8" s="174"/>
      <c r="ADO8" s="11">
        <f>+ADM51</f>
        <v>0.55746666666666667</v>
      </c>
      <c r="ADP8" s="9">
        <v>90</v>
      </c>
      <c r="ADQ8" s="9">
        <v>90</v>
      </c>
      <c r="ADT8" s="174" t="s">
        <v>47</v>
      </c>
      <c r="ADU8" s="174"/>
      <c r="ADV8" s="11">
        <v>3.43</v>
      </c>
      <c r="ADW8" s="9">
        <f>+ADX51</f>
        <v>26.062196307094265</v>
      </c>
      <c r="ADX8" s="9">
        <f>+ADW51</f>
        <v>50.466472303206992</v>
      </c>
      <c r="AEA8" s="174" t="s">
        <v>47</v>
      </c>
      <c r="AEB8" s="174"/>
      <c r="AEC8" s="11">
        <v>3.43</v>
      </c>
      <c r="AED8" s="9">
        <f>+AEE51</f>
        <v>26.062196307094265</v>
      </c>
      <c r="AEE8" s="9">
        <f>+AED51</f>
        <v>50.466472303206992</v>
      </c>
      <c r="AEH8" s="174" t="s">
        <v>179</v>
      </c>
      <c r="AEI8" s="174"/>
      <c r="AEJ8" s="11">
        <f>+AEH51</f>
        <v>1.1758333333333333</v>
      </c>
      <c r="AEK8" s="9">
        <f>+AEK51</f>
        <v>179.88873139617294</v>
      </c>
      <c r="AEL8" s="9">
        <f>+AEL51</f>
        <v>298.56272147413188</v>
      </c>
      <c r="AEO8" s="174" t="s">
        <v>179</v>
      </c>
      <c r="AEP8" s="174"/>
      <c r="AEQ8" s="11">
        <f>+AEO51</f>
        <v>1.1758333333333333</v>
      </c>
      <c r="AER8" s="9">
        <v>90</v>
      </c>
      <c r="AES8" s="9">
        <v>90</v>
      </c>
      <c r="AEV8" s="174" t="s">
        <v>195</v>
      </c>
      <c r="AEW8" s="174"/>
      <c r="AEX8" s="11">
        <v>1.69</v>
      </c>
      <c r="AEY8" s="9">
        <v>97.33</v>
      </c>
      <c r="AEZ8" s="9">
        <v>140</v>
      </c>
      <c r="AFC8" s="174" t="s">
        <v>195</v>
      </c>
      <c r="AFD8" s="174"/>
      <c r="AFE8" s="11">
        <v>1.69</v>
      </c>
      <c r="AFF8" s="9">
        <v>90</v>
      </c>
      <c r="AFG8" s="9">
        <v>90</v>
      </c>
      <c r="AFJ8" s="174" t="s">
        <v>205</v>
      </c>
      <c r="AFK8" s="174"/>
      <c r="AFL8" s="11">
        <v>1.1100000000000001</v>
      </c>
      <c r="AFM8" s="9">
        <v>114</v>
      </c>
      <c r="AFN8" s="9">
        <v>141</v>
      </c>
      <c r="AFQ8" s="174" t="s">
        <v>205</v>
      </c>
      <c r="AFR8" s="174"/>
      <c r="AFS8" s="11">
        <v>1.1100000000000001</v>
      </c>
      <c r="AFT8" s="9">
        <v>90</v>
      </c>
      <c r="AFU8" s="9">
        <v>90</v>
      </c>
      <c r="AFX8" s="174" t="s">
        <v>47</v>
      </c>
      <c r="AFY8" s="174"/>
      <c r="AFZ8" s="11">
        <v>2.86</v>
      </c>
      <c r="AGA8" s="9">
        <v>18.8</v>
      </c>
      <c r="AGB8" s="9">
        <v>75.2</v>
      </c>
      <c r="AGE8" s="174" t="s">
        <v>47</v>
      </c>
      <c r="AGF8" s="174"/>
      <c r="AGG8" s="11">
        <v>2.86</v>
      </c>
      <c r="AGH8" s="9">
        <v>18.8</v>
      </c>
      <c r="AGI8" s="9">
        <v>75.2</v>
      </c>
      <c r="AGL8" s="174" t="s">
        <v>216</v>
      </c>
      <c r="AGM8" s="174"/>
      <c r="AGN8" s="11">
        <v>2.7</v>
      </c>
      <c r="AGO8" s="9">
        <v>141.66999999999999</v>
      </c>
      <c r="AGP8" s="9">
        <v>102.33</v>
      </c>
      <c r="AGS8" s="174" t="s">
        <v>216</v>
      </c>
      <c r="AGT8" s="174"/>
      <c r="AGU8" s="11">
        <v>2.7</v>
      </c>
      <c r="AGV8" s="9">
        <v>90</v>
      </c>
      <c r="AGW8" s="9">
        <v>90</v>
      </c>
      <c r="AGZ8" s="174" t="s">
        <v>377</v>
      </c>
      <c r="AHA8" s="174"/>
      <c r="AHB8" s="11">
        <v>3.55</v>
      </c>
      <c r="AHC8" s="9">
        <v>166.9</v>
      </c>
      <c r="AHD8" s="9">
        <v>266</v>
      </c>
      <c r="AHG8" s="174" t="s">
        <v>377</v>
      </c>
      <c r="AHH8" s="174"/>
      <c r="AHI8" s="11">
        <v>3.55</v>
      </c>
      <c r="AHJ8" s="9">
        <v>90</v>
      </c>
      <c r="AHK8" s="9">
        <v>90</v>
      </c>
      <c r="AHN8" s="174" t="s">
        <v>380</v>
      </c>
      <c r="AHO8" s="174"/>
      <c r="AHP8" s="11">
        <v>5.42</v>
      </c>
      <c r="AHQ8" s="9">
        <v>101.5</v>
      </c>
      <c r="AHR8" s="9">
        <v>138</v>
      </c>
      <c r="AHU8" s="174" t="s">
        <v>380</v>
      </c>
      <c r="AHV8" s="174"/>
      <c r="AHW8" s="11">
        <v>5.42</v>
      </c>
      <c r="AHX8" s="9">
        <v>90</v>
      </c>
      <c r="AHY8" s="9">
        <v>90</v>
      </c>
    </row>
    <row r="9" spans="2:909" ht="15.95" customHeight="1" x14ac:dyDescent="0.2">
      <c r="B9" s="174"/>
      <c r="C9" s="174"/>
      <c r="D9" s="9"/>
      <c r="E9" s="9"/>
      <c r="F9" s="9"/>
      <c r="I9" s="174"/>
      <c r="J9" s="174"/>
      <c r="K9" s="9"/>
      <c r="L9" s="9"/>
      <c r="M9" s="9"/>
      <c r="P9" s="174" t="s">
        <v>343</v>
      </c>
      <c r="Q9" s="174"/>
      <c r="R9" s="11">
        <v>0.746</v>
      </c>
      <c r="S9" s="9">
        <v>117.8</v>
      </c>
      <c r="T9" s="9">
        <v>129.33000000000001</v>
      </c>
      <c r="W9" s="174" t="s">
        <v>343</v>
      </c>
      <c r="X9" s="174"/>
      <c r="Y9" s="11">
        <v>0.746</v>
      </c>
      <c r="Z9" s="9">
        <v>90</v>
      </c>
      <c r="AA9" s="9">
        <v>90</v>
      </c>
      <c r="AD9" s="174" t="s">
        <v>347</v>
      </c>
      <c r="AE9" s="174"/>
      <c r="AF9" s="11">
        <v>3.028</v>
      </c>
      <c r="AG9" s="9">
        <v>65.599999999999994</v>
      </c>
      <c r="AH9" s="9">
        <v>47.3</v>
      </c>
      <c r="AK9" s="174" t="s">
        <v>347</v>
      </c>
      <c r="AL9" s="174"/>
      <c r="AM9" s="11">
        <v>3.028</v>
      </c>
      <c r="AN9" s="9">
        <v>65.599999999999994</v>
      </c>
      <c r="AO9" s="9">
        <v>47.3</v>
      </c>
      <c r="AR9" s="174" t="s">
        <v>350</v>
      </c>
      <c r="AS9" s="174"/>
      <c r="AT9" s="11">
        <f>+AR125</f>
        <v>1.9033333333333333</v>
      </c>
      <c r="AU9" s="11">
        <f>+AV125</f>
        <v>152.20035026269701</v>
      </c>
      <c r="AV9" s="11">
        <f>+AU125</f>
        <v>135.06339754816111</v>
      </c>
      <c r="AY9" s="174" t="s">
        <v>350</v>
      </c>
      <c r="AZ9" s="174"/>
      <c r="BA9" s="11">
        <f>+AY125</f>
        <v>1.9033333333333333</v>
      </c>
      <c r="BB9" s="11">
        <v>90</v>
      </c>
      <c r="BC9" s="11">
        <v>90</v>
      </c>
      <c r="BF9" s="174"/>
      <c r="BG9" s="174"/>
      <c r="BH9" s="11"/>
      <c r="BI9" s="9"/>
      <c r="BJ9" s="9"/>
      <c r="BM9" s="174"/>
      <c r="BN9" s="174"/>
      <c r="BO9" s="11"/>
      <c r="BP9" s="9"/>
      <c r="BQ9" s="9"/>
      <c r="BT9" s="174" t="s">
        <v>127</v>
      </c>
      <c r="BU9" s="174"/>
      <c r="BV9" s="11">
        <v>0.59399999999999997</v>
      </c>
      <c r="BW9" s="9">
        <v>159.33000000000001</v>
      </c>
      <c r="BX9" s="9">
        <v>341.66</v>
      </c>
      <c r="CA9" s="174" t="s">
        <v>127</v>
      </c>
      <c r="CB9" s="174"/>
      <c r="CC9" s="11">
        <v>0.59399999999999997</v>
      </c>
      <c r="CD9" s="9">
        <v>90</v>
      </c>
      <c r="CE9" s="9">
        <v>90</v>
      </c>
      <c r="CH9" s="174" t="s">
        <v>364</v>
      </c>
      <c r="CI9" s="174"/>
      <c r="CJ9" s="11">
        <v>0.19</v>
      </c>
      <c r="CK9" s="9">
        <v>49</v>
      </c>
      <c r="CL9" s="9">
        <v>162.30000000000001</v>
      </c>
      <c r="CO9" s="174" t="s">
        <v>364</v>
      </c>
      <c r="CP9" s="174"/>
      <c r="CQ9" s="11">
        <v>0.19</v>
      </c>
      <c r="CR9" s="9">
        <v>49</v>
      </c>
      <c r="CS9" s="9">
        <v>90</v>
      </c>
      <c r="CV9" s="174"/>
      <c r="CW9" s="174"/>
      <c r="CX9" s="11"/>
      <c r="CY9" s="9"/>
      <c r="CZ9" s="9"/>
      <c r="DC9" s="174"/>
      <c r="DD9" s="174"/>
      <c r="DE9" s="11"/>
      <c r="DF9" s="9"/>
      <c r="DG9" s="9"/>
      <c r="DJ9" s="174" t="s">
        <v>42</v>
      </c>
      <c r="DK9" s="174"/>
      <c r="DL9" s="11">
        <f>+DJ59</f>
        <v>14.583333333333334</v>
      </c>
      <c r="DM9" s="9">
        <f>+DN59</f>
        <v>13.048571428571428</v>
      </c>
      <c r="DN9" s="9">
        <f>+DM59</f>
        <v>20.421714285714287</v>
      </c>
      <c r="DQ9" s="174" t="s">
        <v>42</v>
      </c>
      <c r="DR9" s="174"/>
      <c r="DS9" s="11">
        <f>+DQ59</f>
        <v>14.583333333333334</v>
      </c>
      <c r="DT9" s="9">
        <f>+DU59</f>
        <v>13.048571428571428</v>
      </c>
      <c r="DU9" s="9">
        <f>+DT59</f>
        <v>20.421714285714287</v>
      </c>
      <c r="DX9" s="174" t="s">
        <v>369</v>
      </c>
      <c r="DY9" s="174"/>
      <c r="DZ9" s="11">
        <v>0.16700000000000001</v>
      </c>
      <c r="EA9" s="9">
        <v>81.03</v>
      </c>
      <c r="EB9" s="9">
        <v>134.9</v>
      </c>
      <c r="EE9" s="174" t="s">
        <v>369</v>
      </c>
      <c r="EF9" s="174"/>
      <c r="EG9" s="11">
        <v>0.16700000000000001</v>
      </c>
      <c r="EH9" s="9">
        <v>81.03</v>
      </c>
      <c r="EI9" s="9">
        <v>90</v>
      </c>
      <c r="EL9" s="174" t="s">
        <v>422</v>
      </c>
      <c r="EM9" s="174"/>
      <c r="EN9" s="11">
        <f>+EL59</f>
        <v>0.11136666666666667</v>
      </c>
      <c r="EO9" s="9">
        <f>+EP59</f>
        <v>125.61269081113439</v>
      </c>
      <c r="EP9" s="9">
        <f>+EO59</f>
        <v>134.88207123615683</v>
      </c>
      <c r="ES9" s="174" t="s">
        <v>422</v>
      </c>
      <c r="ET9" s="174"/>
      <c r="EU9" s="11">
        <f>+ES59</f>
        <v>0.11136666666666667</v>
      </c>
      <c r="EV9" s="9">
        <v>90</v>
      </c>
      <c r="EW9" s="9">
        <v>90</v>
      </c>
      <c r="EZ9" s="174" t="s">
        <v>334</v>
      </c>
      <c r="FA9" s="174"/>
      <c r="FB9" s="11">
        <v>1.4390000000000001</v>
      </c>
      <c r="FC9" s="9">
        <f>+FD59</f>
        <v>93.225088757396463</v>
      </c>
      <c r="FD9" s="9">
        <f>+FC59</f>
        <v>185.57869822485208</v>
      </c>
      <c r="FG9" s="174" t="s">
        <v>334</v>
      </c>
      <c r="FH9" s="174"/>
      <c r="FI9" s="11">
        <v>1.4390000000000001</v>
      </c>
      <c r="FJ9" s="9">
        <v>90</v>
      </c>
      <c r="FK9" s="9">
        <v>90</v>
      </c>
      <c r="FN9" s="174"/>
      <c r="FO9" s="174"/>
      <c r="FP9" s="11"/>
      <c r="FQ9" s="9"/>
      <c r="FR9" s="9"/>
      <c r="FU9" s="174"/>
      <c r="FV9" s="174"/>
      <c r="FW9" s="11"/>
      <c r="FX9" s="9"/>
      <c r="FY9" s="9"/>
      <c r="GB9" s="174"/>
      <c r="GC9" s="174"/>
      <c r="GD9" s="11"/>
      <c r="GE9" s="9"/>
      <c r="GF9" s="9"/>
      <c r="GI9" s="174"/>
      <c r="GJ9" s="174"/>
      <c r="GK9" s="11"/>
      <c r="GL9" s="9"/>
      <c r="GM9" s="9"/>
      <c r="GP9" s="174" t="str">
        <f>+GP53</f>
        <v>El Bolsillo</v>
      </c>
      <c r="GQ9" s="174"/>
      <c r="GR9" s="11">
        <f>+GP59</f>
        <v>3.9166666666666665</v>
      </c>
      <c r="GS9" s="9">
        <f>+GT59</f>
        <v>48.299744680851056</v>
      </c>
      <c r="GT9" s="9">
        <f>+GS59</f>
        <v>86.674723404255303</v>
      </c>
      <c r="GW9" s="174" t="str">
        <f>+GW53</f>
        <v>El Bolsillo</v>
      </c>
      <c r="GX9" s="174"/>
      <c r="GY9" s="11">
        <f>+GW59</f>
        <v>3.9166666666666665</v>
      </c>
      <c r="GZ9" s="9">
        <f>+HA59</f>
        <v>48.299744680851056</v>
      </c>
      <c r="HA9" s="9">
        <f>+GZ59</f>
        <v>86.674723404255303</v>
      </c>
      <c r="HD9" s="174"/>
      <c r="HE9" s="174"/>
      <c r="HF9" s="11"/>
      <c r="HG9" s="9"/>
      <c r="HH9" s="9"/>
      <c r="HK9" s="174"/>
      <c r="HL9" s="174"/>
      <c r="HM9" s="11"/>
      <c r="HN9" s="9"/>
      <c r="HO9" s="9"/>
      <c r="HR9" s="174"/>
      <c r="HS9" s="174"/>
      <c r="HT9" s="11"/>
      <c r="HU9" s="9"/>
      <c r="HV9" s="9"/>
      <c r="HY9" s="174"/>
      <c r="HZ9" s="174"/>
      <c r="IA9" s="11"/>
      <c r="IB9" s="9"/>
      <c r="IC9" s="9"/>
      <c r="IF9" s="174" t="s">
        <v>62</v>
      </c>
      <c r="IG9" s="174"/>
      <c r="IH9" s="11">
        <v>0.33800000000000002</v>
      </c>
      <c r="II9" s="9">
        <v>201.43</v>
      </c>
      <c r="IJ9" s="9">
        <v>58.86</v>
      </c>
      <c r="IM9" s="174" t="s">
        <v>62</v>
      </c>
      <c r="IN9" s="174"/>
      <c r="IO9" s="11">
        <v>0.33800000000000002</v>
      </c>
      <c r="IP9" s="9">
        <v>90</v>
      </c>
      <c r="IQ9" s="9">
        <v>58.86</v>
      </c>
      <c r="IT9" s="174" t="s">
        <v>66</v>
      </c>
      <c r="IU9" s="174"/>
      <c r="IV9" s="11">
        <v>0.49</v>
      </c>
      <c r="IW9" s="9">
        <v>42.33</v>
      </c>
      <c r="IX9" s="9">
        <v>25.83</v>
      </c>
      <c r="JA9" s="174" t="s">
        <v>66</v>
      </c>
      <c r="JB9" s="174"/>
      <c r="JC9" s="11">
        <v>0.49</v>
      </c>
      <c r="JD9" s="9">
        <v>42.33</v>
      </c>
      <c r="JE9" s="9">
        <v>25.83</v>
      </c>
      <c r="JH9" s="174"/>
      <c r="JI9" s="174"/>
      <c r="JJ9" s="11"/>
      <c r="JK9" s="9"/>
      <c r="JL9" s="9"/>
      <c r="JO9" s="174"/>
      <c r="JP9" s="174"/>
      <c r="JQ9" s="11"/>
      <c r="JR9" s="9"/>
      <c r="JS9" s="9"/>
      <c r="JV9" s="174"/>
      <c r="JW9" s="174"/>
      <c r="JX9" s="11"/>
      <c r="JY9" s="9"/>
      <c r="JZ9" s="9"/>
      <c r="KC9" s="174"/>
      <c r="KD9" s="174"/>
      <c r="KE9" s="11"/>
      <c r="KF9" s="9"/>
      <c r="KG9" s="9"/>
      <c r="KJ9" s="174" t="s">
        <v>83</v>
      </c>
      <c r="KK9" s="174"/>
      <c r="KL9" s="11">
        <v>5.3</v>
      </c>
      <c r="KM9" s="9">
        <v>44.6</v>
      </c>
      <c r="KN9" s="9">
        <v>94.8</v>
      </c>
      <c r="KQ9" s="174" t="str">
        <f>+KQ52</f>
        <v>Vertimiento 2, Los Lavaderos</v>
      </c>
      <c r="KR9" s="174"/>
      <c r="KS9" s="11">
        <f>+KQ58</f>
        <v>0.4965</v>
      </c>
      <c r="KT9" s="9">
        <f>+KU58</f>
        <v>68.664149043303127</v>
      </c>
      <c r="KU9" s="9">
        <f>+KT58</f>
        <v>108.56203423967774</v>
      </c>
      <c r="KX9" s="174" t="str">
        <f>+KX52</f>
        <v>Vertimiento 2, Los Lavaderos</v>
      </c>
      <c r="KY9" s="174"/>
      <c r="KZ9" s="11">
        <f>+KX58</f>
        <v>0.4965</v>
      </c>
      <c r="LA9" s="9">
        <f>+LB58</f>
        <v>68.664149043303127</v>
      </c>
      <c r="LB9" s="9">
        <v>90</v>
      </c>
      <c r="LE9" s="174" t="s">
        <v>201</v>
      </c>
      <c r="LF9" s="174"/>
      <c r="LG9" s="11">
        <v>1.53</v>
      </c>
      <c r="LH9" s="9">
        <f>+LG59</f>
        <v>29</v>
      </c>
      <c r="LI9" s="9">
        <f>+LF59</f>
        <v>120</v>
      </c>
      <c r="LL9" s="174"/>
      <c r="LM9" s="174"/>
      <c r="LN9" s="11"/>
      <c r="LO9" s="9"/>
      <c r="LP9" s="9"/>
      <c r="LS9" s="174"/>
      <c r="LT9" s="174"/>
      <c r="LU9" s="11"/>
      <c r="LV9" s="9"/>
      <c r="LW9" s="9"/>
      <c r="LZ9" s="174"/>
      <c r="MA9" s="174"/>
      <c r="MB9" s="11"/>
      <c r="MC9" s="9"/>
      <c r="MD9" s="9"/>
      <c r="MG9" s="174" t="s">
        <v>73</v>
      </c>
      <c r="MH9" s="174"/>
      <c r="MI9" s="11">
        <v>0.89</v>
      </c>
      <c r="MJ9" s="9">
        <v>150.1</v>
      </c>
      <c r="MK9" s="9">
        <v>260.67</v>
      </c>
      <c r="MN9" s="174" t="s">
        <v>73</v>
      </c>
      <c r="MO9" s="174"/>
      <c r="MP9" s="11">
        <v>0.89</v>
      </c>
      <c r="MQ9" s="9">
        <v>90</v>
      </c>
      <c r="MR9" s="9">
        <v>90</v>
      </c>
      <c r="MU9" s="174" t="s">
        <v>78</v>
      </c>
      <c r="MV9" s="174"/>
      <c r="MW9" s="11">
        <v>1.1200000000000001</v>
      </c>
      <c r="MX9" s="9">
        <v>213.67</v>
      </c>
      <c r="MY9" s="9">
        <v>251.33</v>
      </c>
      <c r="NB9" s="174" t="s">
        <v>78</v>
      </c>
      <c r="NC9" s="174"/>
      <c r="ND9" s="11">
        <v>1.1200000000000001</v>
      </c>
      <c r="NE9" s="9">
        <v>90</v>
      </c>
      <c r="NF9" s="9">
        <v>90</v>
      </c>
      <c r="NI9" s="174"/>
      <c r="NJ9" s="174"/>
      <c r="NK9" s="11"/>
      <c r="NL9" s="9"/>
      <c r="NM9" s="9"/>
      <c r="NP9" s="174"/>
      <c r="NQ9" s="174"/>
      <c r="NR9" s="11"/>
      <c r="NS9" s="9"/>
      <c r="NT9" s="9"/>
      <c r="NW9" s="174" t="str">
        <f>+NW86</f>
        <v>Cementerio</v>
      </c>
      <c r="NX9" s="174"/>
      <c r="NY9" s="11">
        <f>+NW91</f>
        <v>1.9936666666666667</v>
      </c>
      <c r="NZ9" s="9">
        <f>+NZ92</f>
        <v>147.95291757231229</v>
      </c>
      <c r="OA9" s="9">
        <f>+OA92</f>
        <v>134.05942484534359</v>
      </c>
      <c r="OD9" s="174" t="str">
        <f>+OD86</f>
        <v>Cementerio</v>
      </c>
      <c r="OE9" s="174"/>
      <c r="OF9" s="11">
        <f>+OD91</f>
        <v>1.9936666666666667</v>
      </c>
      <c r="OG9" s="9">
        <v>90</v>
      </c>
      <c r="OH9" s="9">
        <v>90</v>
      </c>
      <c r="OK9" s="174" t="s">
        <v>87</v>
      </c>
      <c r="OL9" s="174"/>
      <c r="OM9" s="11">
        <v>0.91</v>
      </c>
      <c r="ON9" s="9">
        <v>31.5</v>
      </c>
      <c r="OO9" s="9">
        <v>26.63</v>
      </c>
      <c r="OR9" s="174" t="s">
        <v>87</v>
      </c>
      <c r="OS9" s="174"/>
      <c r="OT9" s="11">
        <v>0.91</v>
      </c>
      <c r="OU9" s="9">
        <v>31.5</v>
      </c>
      <c r="OV9" s="9">
        <v>26.63</v>
      </c>
      <c r="OY9" s="174"/>
      <c r="OZ9" s="174"/>
      <c r="PA9" s="11"/>
      <c r="PB9" s="9"/>
      <c r="PC9" s="9"/>
      <c r="PF9" s="174"/>
      <c r="PG9" s="174"/>
      <c r="PH9" s="11"/>
      <c r="PI9" s="9"/>
      <c r="PJ9" s="9"/>
      <c r="PM9" s="174"/>
      <c r="PN9" s="174"/>
      <c r="PO9" s="11"/>
      <c r="PP9" s="9"/>
      <c r="PQ9" s="9"/>
      <c r="PT9" s="174"/>
      <c r="PU9" s="174"/>
      <c r="PV9" s="11"/>
      <c r="PW9" s="9"/>
      <c r="PX9" s="9"/>
      <c r="QA9" s="174" t="s">
        <v>101</v>
      </c>
      <c r="QB9" s="174"/>
      <c r="QC9" s="11">
        <v>0.47</v>
      </c>
      <c r="QD9" s="9">
        <v>179</v>
      </c>
      <c r="QE9" s="9">
        <v>245</v>
      </c>
      <c r="QH9" s="174" t="str">
        <f>+QH53</f>
        <v>Planta de Bombeo</v>
      </c>
      <c r="QI9" s="174"/>
      <c r="QJ9" s="11">
        <f>+QH59</f>
        <v>0.122</v>
      </c>
      <c r="QK9" s="9">
        <f>+QL59</f>
        <v>579.11475409836055</v>
      </c>
      <c r="QL9" s="9">
        <f>+QK59</f>
        <v>347.88524590163934</v>
      </c>
      <c r="QO9" s="174"/>
      <c r="QP9" s="174"/>
      <c r="QQ9" s="11"/>
      <c r="QR9" s="9"/>
      <c r="QS9" s="9"/>
      <c r="QV9" s="174"/>
      <c r="QW9" s="174"/>
      <c r="QX9" s="11"/>
      <c r="QY9" s="9"/>
      <c r="QZ9" s="9"/>
      <c r="RC9" s="174" t="s">
        <v>108</v>
      </c>
      <c r="RD9" s="174"/>
      <c r="RE9" s="11">
        <v>3.33</v>
      </c>
      <c r="RF9" s="9">
        <v>312</v>
      </c>
      <c r="RG9" s="9">
        <v>275</v>
      </c>
      <c r="RJ9" s="174" t="s">
        <v>108</v>
      </c>
      <c r="RK9" s="174"/>
      <c r="RL9" s="11">
        <v>3.33</v>
      </c>
      <c r="RM9" s="9">
        <v>90</v>
      </c>
      <c r="RN9" s="9">
        <v>90</v>
      </c>
      <c r="RQ9" s="174" t="s">
        <v>31</v>
      </c>
      <c r="RR9" s="174"/>
      <c r="RS9" s="11">
        <v>0.11</v>
      </c>
      <c r="RT9" s="9">
        <v>46.83</v>
      </c>
      <c r="RU9" s="9">
        <v>32.83</v>
      </c>
      <c r="RX9" s="174" t="s">
        <v>31</v>
      </c>
      <c r="RY9" s="174"/>
      <c r="RZ9" s="11">
        <v>0.11</v>
      </c>
      <c r="SA9" s="9">
        <v>46.83</v>
      </c>
      <c r="SB9" s="9">
        <v>32.83</v>
      </c>
      <c r="SE9" s="174" t="s">
        <v>111</v>
      </c>
      <c r="SF9" s="174"/>
      <c r="SG9" s="11">
        <v>0.08</v>
      </c>
      <c r="SH9" s="9">
        <v>406.67</v>
      </c>
      <c r="SI9" s="9">
        <v>247</v>
      </c>
      <c r="SL9" s="174" t="s">
        <v>111</v>
      </c>
      <c r="SM9" s="174"/>
      <c r="SN9" s="11">
        <v>0.08</v>
      </c>
      <c r="SO9" s="9">
        <v>90</v>
      </c>
      <c r="SP9" s="9">
        <v>90</v>
      </c>
      <c r="SS9" s="174" t="s">
        <v>116</v>
      </c>
      <c r="ST9" s="174"/>
      <c r="SU9" s="11">
        <f>+SS62</f>
        <v>0.24833333333333332</v>
      </c>
      <c r="SV9" s="9">
        <f>+SV63</f>
        <v>472.51543624161076</v>
      </c>
      <c r="SW9" s="9">
        <f>+SW63</f>
        <v>374.50389261744965</v>
      </c>
      <c r="SZ9" s="174" t="s">
        <v>116</v>
      </c>
      <c r="TA9" s="174"/>
      <c r="TB9" s="11">
        <f>+SZ62</f>
        <v>0.24833333333333332</v>
      </c>
      <c r="TC9" s="9">
        <v>90</v>
      </c>
      <c r="TD9" s="9">
        <v>90</v>
      </c>
      <c r="TG9" s="174" t="str">
        <f>+TG73</f>
        <v>Centro Poblado Jordán 2</v>
      </c>
      <c r="TH9" s="174"/>
      <c r="TI9" s="11">
        <f>+TG78</f>
        <v>6.6566666666666663E-2</v>
      </c>
      <c r="TJ9" s="9">
        <f>+TJ79</f>
        <v>324.47721582373566</v>
      </c>
      <c r="TK9" s="9">
        <f>+TK79</f>
        <v>576.78067100650981</v>
      </c>
      <c r="TN9" s="174" t="str">
        <f>+TN73</f>
        <v>Centro Poblado Jordán 2</v>
      </c>
      <c r="TO9" s="174"/>
      <c r="TP9" s="11">
        <f>+TN78</f>
        <v>6.6566666666666663E-2</v>
      </c>
      <c r="TQ9" s="9">
        <v>90</v>
      </c>
      <c r="TR9" s="9">
        <v>90</v>
      </c>
      <c r="TU9" s="174" t="s">
        <v>375</v>
      </c>
      <c r="TV9" s="174"/>
      <c r="TW9" s="11">
        <v>0.75900000000000001</v>
      </c>
      <c r="TX9" s="9">
        <v>86.1</v>
      </c>
      <c r="TY9" s="9">
        <v>245</v>
      </c>
      <c r="UB9" s="174" t="s">
        <v>375</v>
      </c>
      <c r="UC9" s="174"/>
      <c r="UD9" s="11">
        <v>0.75900000000000001</v>
      </c>
      <c r="UE9" s="9">
        <v>86.1</v>
      </c>
      <c r="UF9" s="9">
        <v>90</v>
      </c>
      <c r="UI9" s="174"/>
      <c r="UJ9" s="174"/>
      <c r="UK9" s="11"/>
      <c r="UL9" s="9"/>
      <c r="UM9" s="9"/>
      <c r="UP9" s="174"/>
      <c r="UQ9" s="174"/>
      <c r="UR9" s="11"/>
      <c r="US9" s="9"/>
      <c r="UT9" s="9"/>
      <c r="UW9" s="174"/>
      <c r="UX9" s="174"/>
      <c r="UY9" s="11"/>
      <c r="UZ9" s="9"/>
      <c r="VA9" s="9"/>
      <c r="VD9" s="174" t="s">
        <v>123</v>
      </c>
      <c r="VE9" s="174"/>
      <c r="VF9" s="11">
        <v>20.8</v>
      </c>
      <c r="VG9" s="9">
        <v>240.7</v>
      </c>
      <c r="VH9" s="9">
        <v>330</v>
      </c>
      <c r="VK9" s="174" t="s">
        <v>123</v>
      </c>
      <c r="VL9" s="174"/>
      <c r="VM9" s="11">
        <v>20.8</v>
      </c>
      <c r="VN9" s="9">
        <v>90</v>
      </c>
      <c r="VO9" s="9">
        <v>90</v>
      </c>
      <c r="VR9" s="174"/>
      <c r="VS9" s="174"/>
      <c r="VT9" s="11"/>
      <c r="VU9" s="9"/>
      <c r="VV9" s="9"/>
      <c r="VY9" s="174"/>
      <c r="VZ9" s="174"/>
      <c r="WA9" s="11"/>
      <c r="WB9" s="9"/>
      <c r="WC9" s="9"/>
      <c r="WF9" s="174"/>
      <c r="WG9" s="174"/>
      <c r="WH9" s="11"/>
      <c r="WI9" s="9"/>
      <c r="WJ9" s="9"/>
      <c r="WM9" s="174"/>
      <c r="WN9" s="174"/>
      <c r="WO9" s="11"/>
      <c r="WP9" s="9"/>
      <c r="WQ9" s="9"/>
      <c r="WT9" s="174" t="s">
        <v>134</v>
      </c>
      <c r="WU9" s="174"/>
      <c r="WV9" s="11">
        <v>0.22</v>
      </c>
      <c r="WW9" s="9">
        <v>120.5</v>
      </c>
      <c r="WX9" s="9">
        <v>117</v>
      </c>
      <c r="XA9" s="174" t="s">
        <v>134</v>
      </c>
      <c r="XB9" s="174"/>
      <c r="XC9" s="11">
        <v>0.22</v>
      </c>
      <c r="XD9" s="9">
        <v>90</v>
      </c>
      <c r="XE9" s="9">
        <v>90</v>
      </c>
      <c r="XH9" s="174" t="s">
        <v>136</v>
      </c>
      <c r="XI9" s="174"/>
      <c r="XJ9" s="11">
        <v>0.61</v>
      </c>
      <c r="XK9" s="9">
        <v>67.3</v>
      </c>
      <c r="XL9" s="9">
        <v>152</v>
      </c>
      <c r="XO9" s="174" t="s">
        <v>136</v>
      </c>
      <c r="XP9" s="174"/>
      <c r="XQ9" s="11">
        <v>0.61</v>
      </c>
      <c r="XR9" s="9">
        <v>67.3</v>
      </c>
      <c r="XS9" s="9">
        <v>90</v>
      </c>
      <c r="XV9" s="174"/>
      <c r="XW9" s="174"/>
      <c r="XX9" s="11"/>
      <c r="XY9" s="9"/>
      <c r="XZ9" s="9"/>
      <c r="YC9" s="174"/>
      <c r="YD9" s="174"/>
      <c r="YE9" s="11"/>
      <c r="YF9" s="9"/>
      <c r="YG9" s="9"/>
      <c r="YJ9" s="174"/>
      <c r="YK9" s="174"/>
      <c r="YL9" s="11"/>
      <c r="YM9" s="9"/>
      <c r="YN9" s="9"/>
      <c r="YQ9" s="174"/>
      <c r="YR9" s="174"/>
      <c r="YS9" s="11"/>
      <c r="YT9" s="9"/>
      <c r="YU9" s="9"/>
      <c r="YX9" s="174"/>
      <c r="YY9" s="174"/>
      <c r="YZ9" s="11"/>
      <c r="ZA9" s="9"/>
      <c r="ZB9" s="9"/>
      <c r="ZE9" s="174"/>
      <c r="ZF9" s="174"/>
      <c r="ZG9" s="11"/>
      <c r="ZH9" s="9"/>
      <c r="ZI9" s="9"/>
      <c r="ZL9" s="174" t="s">
        <v>145</v>
      </c>
      <c r="ZM9" s="174"/>
      <c r="ZN9" s="11">
        <f>+ZL51</f>
        <v>1.3070000000000002</v>
      </c>
      <c r="ZO9" s="9">
        <f>+ZO51</f>
        <v>183.56235654169853</v>
      </c>
      <c r="ZP9" s="9">
        <f>+ZP51</f>
        <v>218.51874521805661</v>
      </c>
      <c r="ZS9" s="174" t="s">
        <v>145</v>
      </c>
      <c r="ZT9" s="174"/>
      <c r="ZU9" s="11">
        <f>+ZS51</f>
        <v>1.3070000000000002</v>
      </c>
      <c r="ZV9" s="9">
        <v>90</v>
      </c>
      <c r="ZW9" s="9">
        <v>90</v>
      </c>
      <c r="ZZ9" s="174"/>
      <c r="AAA9" s="174"/>
      <c r="AAB9" s="11"/>
      <c r="AAC9" s="9"/>
      <c r="AAD9" s="9"/>
      <c r="AAG9" s="174"/>
      <c r="AAH9" s="174"/>
      <c r="AAI9" s="11"/>
      <c r="AAJ9" s="9"/>
      <c r="AAK9" s="9"/>
      <c r="AAN9" s="174" t="s">
        <v>151</v>
      </c>
      <c r="AAO9" s="174"/>
      <c r="AAP9" s="11">
        <v>0.57999999999999996</v>
      </c>
      <c r="AAQ9" s="9">
        <v>168</v>
      </c>
      <c r="AAR9" s="9">
        <v>133</v>
      </c>
      <c r="AAU9" s="174" t="s">
        <v>151</v>
      </c>
      <c r="AAV9" s="174"/>
      <c r="AAW9" s="11">
        <v>0.57999999999999996</v>
      </c>
      <c r="AAX9" s="9">
        <v>90</v>
      </c>
      <c r="AAY9" s="9">
        <v>90</v>
      </c>
      <c r="ABB9" s="174"/>
      <c r="ABC9" s="174"/>
      <c r="ABD9" s="11"/>
      <c r="ABE9" s="9"/>
      <c r="ABF9" s="9"/>
      <c r="ABI9" s="174"/>
      <c r="ABJ9" s="174"/>
      <c r="ABK9" s="11"/>
      <c r="ABL9" s="9"/>
      <c r="ABM9" s="9"/>
      <c r="ABP9" s="174" t="s">
        <v>157</v>
      </c>
      <c r="ABQ9" s="174"/>
      <c r="ABR9" s="11">
        <v>3.1469999999999998</v>
      </c>
      <c r="ABS9" s="9">
        <v>133.33000000000001</v>
      </c>
      <c r="ABT9" s="9">
        <v>264.67</v>
      </c>
      <c r="ABW9" s="174" t="s">
        <v>157</v>
      </c>
      <c r="ABX9" s="174"/>
      <c r="ABY9" s="11">
        <v>3.1469999999999998</v>
      </c>
      <c r="ABZ9" s="9">
        <v>90</v>
      </c>
      <c r="ACA9" s="9">
        <v>90</v>
      </c>
      <c r="ACD9" s="174" t="s">
        <v>160</v>
      </c>
      <c r="ACE9" s="174"/>
      <c r="ACF9" s="11"/>
      <c r="ACG9" s="9"/>
      <c r="ACH9" s="9"/>
      <c r="ACK9" s="174" t="s">
        <v>160</v>
      </c>
      <c r="ACL9" s="174"/>
      <c r="ACM9" s="11"/>
      <c r="ACN9" s="9"/>
      <c r="ACO9" s="9"/>
      <c r="ACR9" s="174"/>
      <c r="ACS9" s="174"/>
      <c r="ACT9" s="11"/>
      <c r="ACU9" s="9"/>
      <c r="ACV9" s="9"/>
      <c r="ACY9" s="174"/>
      <c r="ACZ9" s="174"/>
      <c r="ADA9" s="11"/>
      <c r="ADB9" s="9"/>
      <c r="ADC9" s="9"/>
      <c r="ADF9" s="174" t="s">
        <v>169</v>
      </c>
      <c r="ADG9" s="174"/>
      <c r="ADH9" s="11">
        <f>+ADF59</f>
        <v>61.5</v>
      </c>
      <c r="ADI9" s="9">
        <f>+ADJ59</f>
        <v>224.34959349593495</v>
      </c>
      <c r="ADJ9" s="9">
        <f>+ADI59</f>
        <v>111.12710027100269</v>
      </c>
      <c r="ADM9" s="174" t="s">
        <v>169</v>
      </c>
      <c r="ADN9" s="174"/>
      <c r="ADO9" s="11">
        <f>+ADM59</f>
        <v>61.5</v>
      </c>
      <c r="ADP9" s="9">
        <v>90</v>
      </c>
      <c r="ADQ9" s="9">
        <v>90</v>
      </c>
      <c r="ADT9" s="174"/>
      <c r="ADU9" s="174"/>
      <c r="ADV9" s="11"/>
      <c r="ADW9" s="9"/>
      <c r="ADX9" s="9"/>
      <c r="AEA9" s="174"/>
      <c r="AEB9" s="174"/>
      <c r="AEC9" s="11"/>
      <c r="AED9" s="9"/>
      <c r="AEE9" s="9"/>
      <c r="AEH9" s="174" t="s">
        <v>180</v>
      </c>
      <c r="AEI9" s="174"/>
      <c r="AEJ9" s="11">
        <f>+AEH59</f>
        <v>0.19416666666666668</v>
      </c>
      <c r="AEK9" s="9">
        <f>+AEK59</f>
        <v>149.01502145922748</v>
      </c>
      <c r="AEL9" s="9">
        <f>+AEL59</f>
        <v>129.61802575107296</v>
      </c>
      <c r="AEO9" s="174" t="s">
        <v>180</v>
      </c>
      <c r="AEP9" s="174"/>
      <c r="AEQ9" s="11">
        <f>+AEO59</f>
        <v>0.19416666666666668</v>
      </c>
      <c r="AER9" s="9">
        <v>90</v>
      </c>
      <c r="AES9" s="9">
        <v>90</v>
      </c>
      <c r="AEV9" s="174" t="s">
        <v>196</v>
      </c>
      <c r="AEW9" s="174"/>
      <c r="AEX9" s="11">
        <v>1.26</v>
      </c>
      <c r="AEY9" s="9">
        <v>108</v>
      </c>
      <c r="AEZ9" s="9">
        <v>162</v>
      </c>
      <c r="AFC9" s="174" t="s">
        <v>196</v>
      </c>
      <c r="AFD9" s="174"/>
      <c r="AFE9" s="11">
        <v>1.26</v>
      </c>
      <c r="AFF9" s="9">
        <v>90</v>
      </c>
      <c r="AFG9" s="9">
        <v>90</v>
      </c>
      <c r="AFJ9" s="174" t="s">
        <v>206</v>
      </c>
      <c r="AFK9" s="174"/>
      <c r="AFL9" s="11">
        <v>0.12</v>
      </c>
      <c r="AFM9" s="9">
        <v>98.4</v>
      </c>
      <c r="AFN9" s="9">
        <v>136</v>
      </c>
      <c r="AFQ9" s="174" t="s">
        <v>206</v>
      </c>
      <c r="AFR9" s="174"/>
      <c r="AFS9" s="11">
        <v>0.12</v>
      </c>
      <c r="AFT9" s="9">
        <v>90</v>
      </c>
      <c r="AFU9" s="9">
        <v>90</v>
      </c>
      <c r="AFX9" s="174" t="s">
        <v>47</v>
      </c>
      <c r="AFY9" s="174"/>
      <c r="AFZ9" s="11">
        <v>0.18</v>
      </c>
      <c r="AGA9" s="9">
        <v>59</v>
      </c>
      <c r="AGB9" s="9">
        <v>113</v>
      </c>
      <c r="AGE9" s="174" t="s">
        <v>47</v>
      </c>
      <c r="AGF9" s="174"/>
      <c r="AGG9" s="11">
        <v>0.18</v>
      </c>
      <c r="AGH9" s="9">
        <v>59</v>
      </c>
      <c r="AGI9" s="9">
        <v>90</v>
      </c>
      <c r="AGL9" s="174" t="s">
        <v>217</v>
      </c>
      <c r="AGM9" s="174"/>
      <c r="AGN9" s="11">
        <v>2.79</v>
      </c>
      <c r="AGO9" s="9">
        <v>192.67</v>
      </c>
      <c r="AGP9" s="9">
        <v>132.66999999999999</v>
      </c>
      <c r="AGS9" s="174" t="s">
        <v>217</v>
      </c>
      <c r="AGT9" s="174"/>
      <c r="AGU9" s="11">
        <v>2.79</v>
      </c>
      <c r="AGV9" s="9">
        <v>90</v>
      </c>
      <c r="AGW9" s="9">
        <v>90</v>
      </c>
      <c r="AGZ9" s="174" t="s">
        <v>378</v>
      </c>
      <c r="AHA9" s="174"/>
      <c r="AHB9" s="11">
        <v>5.0999999999999996</v>
      </c>
      <c r="AHC9" s="9">
        <v>176</v>
      </c>
      <c r="AHD9" s="9">
        <v>233.3</v>
      </c>
      <c r="AHG9" s="174" t="s">
        <v>378</v>
      </c>
      <c r="AHH9" s="174"/>
      <c r="AHI9" s="11">
        <v>5.0999999999999996</v>
      </c>
      <c r="AHJ9" s="9">
        <v>90</v>
      </c>
      <c r="AHK9" s="9">
        <v>90</v>
      </c>
      <c r="AHN9" s="174" t="s">
        <v>381</v>
      </c>
      <c r="AHO9" s="174"/>
      <c r="AHP9" s="11">
        <v>4.0199999999999996</v>
      </c>
      <c r="AHQ9" s="9">
        <v>97</v>
      </c>
      <c r="AHR9" s="9">
        <v>127</v>
      </c>
      <c r="AHU9" s="174" t="s">
        <v>381</v>
      </c>
      <c r="AHV9" s="174"/>
      <c r="AHW9" s="11">
        <v>4.0199999999999996</v>
      </c>
      <c r="AHX9" s="9">
        <v>90</v>
      </c>
      <c r="AHY9" s="9">
        <v>90</v>
      </c>
    </row>
    <row r="10" spans="2:909" ht="15.95" customHeight="1" x14ac:dyDescent="0.2">
      <c r="B10" s="174"/>
      <c r="C10" s="174"/>
      <c r="D10" s="9"/>
      <c r="E10" s="9"/>
      <c r="F10" s="9"/>
      <c r="I10" s="174"/>
      <c r="J10" s="174"/>
      <c r="K10" s="9"/>
      <c r="L10" s="9"/>
      <c r="M10" s="9"/>
      <c r="P10" s="174" t="s">
        <v>344</v>
      </c>
      <c r="Q10" s="174"/>
      <c r="R10" s="11">
        <v>1.1100000000000001</v>
      </c>
      <c r="S10" s="9">
        <v>90.6</v>
      </c>
      <c r="T10" s="9">
        <v>99.87</v>
      </c>
      <c r="W10" s="174" t="s">
        <v>344</v>
      </c>
      <c r="X10" s="174"/>
      <c r="Y10" s="11">
        <v>1.1100000000000001</v>
      </c>
      <c r="Z10" s="9">
        <v>90</v>
      </c>
      <c r="AA10" s="9">
        <v>90</v>
      </c>
      <c r="AD10" s="174"/>
      <c r="AE10" s="174"/>
      <c r="AF10" s="11"/>
      <c r="AG10" s="9"/>
      <c r="AH10" s="9"/>
      <c r="AK10" s="174"/>
      <c r="AL10" s="174"/>
      <c r="AM10" s="11"/>
      <c r="AN10" s="9"/>
      <c r="AO10" s="9"/>
      <c r="AR10" s="174" t="s">
        <v>351</v>
      </c>
      <c r="AS10" s="174"/>
      <c r="AT10" s="11">
        <f>+AR197</f>
        <v>18.236666666666668</v>
      </c>
      <c r="AU10" s="11">
        <f>+AV197</f>
        <v>98.347651252056295</v>
      </c>
      <c r="AV10" s="11">
        <f>+AU197</f>
        <v>107.75927618351307</v>
      </c>
      <c r="AY10" s="174" t="s">
        <v>351</v>
      </c>
      <c r="AZ10" s="174"/>
      <c r="BA10" s="11">
        <f>+AY197</f>
        <v>18.236666666666668</v>
      </c>
      <c r="BB10" s="11">
        <v>90</v>
      </c>
      <c r="BC10" s="11">
        <v>90</v>
      </c>
      <c r="BF10" s="174"/>
      <c r="BG10" s="174"/>
      <c r="BH10" s="11"/>
      <c r="BI10" s="9"/>
      <c r="BJ10" s="9"/>
      <c r="BM10" s="174"/>
      <c r="BN10" s="174"/>
      <c r="BO10" s="11"/>
      <c r="BP10" s="9"/>
      <c r="BQ10" s="9"/>
      <c r="BT10" s="174" t="s">
        <v>362</v>
      </c>
      <c r="BU10" s="174"/>
      <c r="BV10" s="11">
        <v>0.42699999999999999</v>
      </c>
      <c r="BW10" s="9">
        <v>233.33</v>
      </c>
      <c r="BX10" s="9">
        <v>367</v>
      </c>
      <c r="CA10" s="174" t="s">
        <v>362</v>
      </c>
      <c r="CB10" s="174"/>
      <c r="CC10" s="11">
        <v>0.42699999999999999</v>
      </c>
      <c r="CD10" s="9">
        <v>90</v>
      </c>
      <c r="CE10" s="9">
        <v>90</v>
      </c>
      <c r="CH10" s="174"/>
      <c r="CI10" s="174"/>
      <c r="CJ10" s="11"/>
      <c r="CK10" s="9"/>
      <c r="CL10" s="9"/>
      <c r="CO10" s="174"/>
      <c r="CP10" s="174"/>
      <c r="CQ10" s="11"/>
      <c r="CR10" s="9"/>
      <c r="CS10" s="9"/>
      <c r="CV10" s="174"/>
      <c r="CW10" s="174"/>
      <c r="CX10" s="11"/>
      <c r="CY10" s="9"/>
      <c r="CZ10" s="9"/>
      <c r="DC10" s="174"/>
      <c r="DD10" s="174"/>
      <c r="DE10" s="11"/>
      <c r="DF10" s="9"/>
      <c r="DG10" s="9"/>
      <c r="DJ10" s="174" t="s">
        <v>39</v>
      </c>
      <c r="DK10" s="174"/>
      <c r="DL10" s="11">
        <f>+DJ67</f>
        <v>1.8233333333333333</v>
      </c>
      <c r="DM10" s="9">
        <f>+DN67</f>
        <v>131.25594149908594</v>
      </c>
      <c r="DN10" s="9">
        <f>+DM67</f>
        <v>190.22321755027423</v>
      </c>
      <c r="DQ10" s="174" t="s">
        <v>39</v>
      </c>
      <c r="DR10" s="174"/>
      <c r="DS10" s="11">
        <f>+DQ67</f>
        <v>1.8233333333333333</v>
      </c>
      <c r="DT10" s="9">
        <v>90</v>
      </c>
      <c r="DU10" s="9">
        <v>90</v>
      </c>
      <c r="DX10" s="174"/>
      <c r="DY10" s="174"/>
      <c r="DZ10" s="11"/>
      <c r="EA10" s="9"/>
      <c r="EB10" s="9"/>
      <c r="EE10" s="174"/>
      <c r="EF10" s="174"/>
      <c r="EG10" s="11"/>
      <c r="EH10" s="9"/>
      <c r="EI10" s="9"/>
      <c r="EL10" s="174" t="s">
        <v>49</v>
      </c>
      <c r="EM10" s="174"/>
      <c r="EN10" s="11">
        <f>+EL67</f>
        <v>2.3744333333333336</v>
      </c>
      <c r="EO10" s="9">
        <f>+EP67</f>
        <v>43.987379444920194</v>
      </c>
      <c r="EP10" s="9">
        <f>+EO67</f>
        <v>47.446493900299018</v>
      </c>
      <c r="ES10" s="174" t="s">
        <v>49</v>
      </c>
      <c r="ET10" s="174"/>
      <c r="EU10" s="11">
        <f>+ES67</f>
        <v>2.3744333333333336</v>
      </c>
      <c r="EV10" s="9">
        <f>+EW67</f>
        <v>43.987379444920194</v>
      </c>
      <c r="EW10" s="9">
        <f>+EV67</f>
        <v>47.446493900299018</v>
      </c>
      <c r="EZ10" s="174" t="s">
        <v>333</v>
      </c>
      <c r="FA10" s="174"/>
      <c r="FB10" s="11">
        <f>+EZ67</f>
        <v>0.79849999999999999</v>
      </c>
      <c r="FC10" s="9">
        <f>+FD67</f>
        <v>346.12648716343142</v>
      </c>
      <c r="FD10" s="9">
        <f>+FC67</f>
        <v>264.52097683155921</v>
      </c>
      <c r="FG10" s="174" t="s">
        <v>333</v>
      </c>
      <c r="FH10" s="174"/>
      <c r="FI10" s="11">
        <f>+FG67</f>
        <v>0.79849999999999999</v>
      </c>
      <c r="FJ10" s="9">
        <v>90</v>
      </c>
      <c r="FK10" s="9">
        <v>90</v>
      </c>
      <c r="FN10" s="174"/>
      <c r="FO10" s="174"/>
      <c r="FP10" s="11"/>
      <c r="FQ10" s="9"/>
      <c r="FR10" s="9"/>
      <c r="FU10" s="174"/>
      <c r="FV10" s="174"/>
      <c r="FW10" s="11"/>
      <c r="FX10" s="9"/>
      <c r="FY10" s="9"/>
      <c r="GB10" s="174"/>
      <c r="GC10" s="174"/>
      <c r="GD10" s="11"/>
      <c r="GE10" s="9"/>
      <c r="GF10" s="9"/>
      <c r="GI10" s="174"/>
      <c r="GJ10" s="174"/>
      <c r="GK10" s="11"/>
      <c r="GL10" s="9"/>
      <c r="GM10" s="9"/>
      <c r="GP10" s="174" t="str">
        <f>+GP61</f>
        <v>Antiguo Matadero</v>
      </c>
      <c r="GQ10" s="174"/>
      <c r="GR10" s="11">
        <f>+GP67</f>
        <v>0.12</v>
      </c>
      <c r="GS10" s="9">
        <f>+GT67</f>
        <v>29.433333333333334</v>
      </c>
      <c r="GT10" s="9">
        <f>+GS67</f>
        <v>31.31666666666667</v>
      </c>
      <c r="GW10" s="174" t="str">
        <f>+GW61</f>
        <v>Antiguo Matadero</v>
      </c>
      <c r="GX10" s="174"/>
      <c r="GY10" s="11">
        <f>+GW67</f>
        <v>0.12</v>
      </c>
      <c r="GZ10" s="9">
        <f>+HA67</f>
        <v>29.433333333333334</v>
      </c>
      <c r="HA10" s="9">
        <f>+GZ67</f>
        <v>31.31666666666667</v>
      </c>
      <c r="HD10" s="174"/>
      <c r="HE10" s="174"/>
      <c r="HF10" s="11"/>
      <c r="HG10" s="9"/>
      <c r="HH10" s="9"/>
      <c r="HK10" s="174"/>
      <c r="HL10" s="174"/>
      <c r="HM10" s="11"/>
      <c r="HN10" s="9"/>
      <c r="HO10" s="9"/>
      <c r="HR10" s="174"/>
      <c r="HS10" s="174"/>
      <c r="HT10" s="11"/>
      <c r="HU10" s="9"/>
      <c r="HV10" s="9"/>
      <c r="HY10" s="174"/>
      <c r="HZ10" s="174"/>
      <c r="IA10" s="11"/>
      <c r="IB10" s="9"/>
      <c r="IC10" s="9"/>
      <c r="IF10" s="174"/>
      <c r="IG10" s="174"/>
      <c r="IH10" s="11"/>
      <c r="II10" s="9"/>
      <c r="IJ10" s="9"/>
      <c r="IM10" s="174"/>
      <c r="IN10" s="174"/>
      <c r="IO10" s="11"/>
      <c r="IP10" s="9"/>
      <c r="IQ10" s="9"/>
      <c r="IT10" s="174"/>
      <c r="IU10" s="174"/>
      <c r="IV10" s="11"/>
      <c r="IW10" s="9"/>
      <c r="IX10" s="9"/>
      <c r="JA10" s="174"/>
      <c r="JB10" s="174"/>
      <c r="JC10" s="11"/>
      <c r="JD10" s="9"/>
      <c r="JE10" s="9"/>
      <c r="JH10" s="174"/>
      <c r="JI10" s="174"/>
      <c r="JJ10" s="11"/>
      <c r="JK10" s="9"/>
      <c r="JL10" s="9"/>
      <c r="JO10" s="174"/>
      <c r="JP10" s="174"/>
      <c r="JQ10" s="11"/>
      <c r="JR10" s="9"/>
      <c r="JS10" s="9"/>
      <c r="JV10" s="174"/>
      <c r="JW10" s="174"/>
      <c r="JX10" s="11"/>
      <c r="JY10" s="9"/>
      <c r="JZ10" s="9"/>
      <c r="KC10" s="174"/>
      <c r="KD10" s="174"/>
      <c r="KE10" s="11"/>
      <c r="KF10" s="9"/>
      <c r="KG10" s="9"/>
      <c r="KJ10" s="174"/>
      <c r="KK10" s="174"/>
      <c r="KL10" s="11"/>
      <c r="KM10" s="9"/>
      <c r="KN10" s="9"/>
      <c r="KQ10" s="174"/>
      <c r="KR10" s="174"/>
      <c r="KS10" s="11"/>
      <c r="KT10" s="9"/>
      <c r="KU10" s="9"/>
      <c r="KX10" s="174"/>
      <c r="KY10" s="174"/>
      <c r="KZ10" s="11"/>
      <c r="LA10" s="9"/>
      <c r="LB10" s="9"/>
      <c r="LE10" s="174" t="s">
        <v>427</v>
      </c>
      <c r="LF10" s="174"/>
      <c r="LG10" s="11">
        <v>5.29</v>
      </c>
      <c r="LH10" s="9">
        <f>+LG75</f>
        <v>47</v>
      </c>
      <c r="LI10" s="9">
        <f>+LF75</f>
        <v>200</v>
      </c>
      <c r="LL10" s="174"/>
      <c r="LM10" s="174"/>
      <c r="LN10" s="11"/>
      <c r="LO10" s="9"/>
      <c r="LP10" s="9"/>
      <c r="LS10" s="174"/>
      <c r="LT10" s="174"/>
      <c r="LU10" s="11"/>
      <c r="LV10" s="9"/>
      <c r="LW10" s="9"/>
      <c r="LZ10" s="174"/>
      <c r="MA10" s="174"/>
      <c r="MB10" s="11"/>
      <c r="MC10" s="9"/>
      <c r="MD10" s="9"/>
      <c r="MG10" s="174" t="s">
        <v>74</v>
      </c>
      <c r="MH10" s="174"/>
      <c r="MI10" s="11">
        <v>0.89</v>
      </c>
      <c r="MJ10" s="9">
        <v>5.7</v>
      </c>
      <c r="MK10" s="9">
        <v>2.87</v>
      </c>
      <c r="MN10" s="174" t="s">
        <v>74</v>
      </c>
      <c r="MO10" s="174"/>
      <c r="MP10" s="11">
        <v>0.89</v>
      </c>
      <c r="MQ10" s="9">
        <v>5.7</v>
      </c>
      <c r="MR10" s="9">
        <v>2.87</v>
      </c>
      <c r="MU10" s="174" t="s">
        <v>47</v>
      </c>
      <c r="MV10" s="174"/>
      <c r="MW10" s="11">
        <v>3.42</v>
      </c>
      <c r="MX10" s="9">
        <v>175.43</v>
      </c>
      <c r="MY10" s="9">
        <v>131.30000000000001</v>
      </c>
      <c r="NB10" s="174" t="s">
        <v>47</v>
      </c>
      <c r="NC10" s="174"/>
      <c r="ND10" s="11">
        <v>3.42</v>
      </c>
      <c r="NE10" s="9">
        <v>90</v>
      </c>
      <c r="NF10" s="9">
        <v>90</v>
      </c>
      <c r="NI10" s="174"/>
      <c r="NJ10" s="174"/>
      <c r="NK10" s="11"/>
      <c r="NL10" s="9"/>
      <c r="NM10" s="9"/>
      <c r="NP10" s="174"/>
      <c r="NQ10" s="174"/>
      <c r="NR10" s="11"/>
      <c r="NS10" s="9"/>
      <c r="NT10" s="9"/>
      <c r="NW10" s="174" t="str">
        <f>+NW94</f>
        <v>Hospital</v>
      </c>
      <c r="NX10" s="174"/>
      <c r="NY10" s="11">
        <f>+NW99</f>
        <v>1.7181</v>
      </c>
      <c r="NZ10" s="9">
        <f>+NZ100</f>
        <v>87.084608967270043</v>
      </c>
      <c r="OA10" s="9">
        <f>+OA100</f>
        <v>60.875723182585403</v>
      </c>
      <c r="OD10" s="174" t="str">
        <f>+OD94</f>
        <v>Hospital</v>
      </c>
      <c r="OE10" s="174"/>
      <c r="OF10" s="11">
        <f>+OD99</f>
        <v>1.7181</v>
      </c>
      <c r="OG10" s="9">
        <f>+OG100</f>
        <v>87.084608967270043</v>
      </c>
      <c r="OH10" s="9">
        <f>+OH100</f>
        <v>60.875723182585403</v>
      </c>
      <c r="OK10" s="174" t="s">
        <v>88</v>
      </c>
      <c r="OL10" s="174"/>
      <c r="OM10" s="11">
        <v>0.98</v>
      </c>
      <c r="ON10" s="9">
        <v>203</v>
      </c>
      <c r="OO10" s="9">
        <v>129</v>
      </c>
      <c r="OR10" s="174" t="s">
        <v>88</v>
      </c>
      <c r="OS10" s="174"/>
      <c r="OT10" s="11">
        <v>0.98</v>
      </c>
      <c r="OU10" s="9">
        <v>90</v>
      </c>
      <c r="OV10" s="9">
        <v>90</v>
      </c>
      <c r="OY10" s="174"/>
      <c r="OZ10" s="174"/>
      <c r="PA10" s="11"/>
      <c r="PB10" s="9"/>
      <c r="PC10" s="9"/>
      <c r="PF10" s="174"/>
      <c r="PG10" s="174"/>
      <c r="PH10" s="11"/>
      <c r="PI10" s="9"/>
      <c r="PJ10" s="9"/>
      <c r="PM10" s="174"/>
      <c r="PN10" s="174"/>
      <c r="PO10" s="11"/>
      <c r="PP10" s="9"/>
      <c r="PQ10" s="9"/>
      <c r="PT10" s="174"/>
      <c r="PU10" s="174"/>
      <c r="PV10" s="11"/>
      <c r="PW10" s="9"/>
      <c r="PX10" s="9"/>
      <c r="QA10" s="174" t="s">
        <v>102</v>
      </c>
      <c r="QB10" s="174"/>
      <c r="QC10" s="11">
        <v>0.19</v>
      </c>
      <c r="QD10" s="9">
        <v>92.1</v>
      </c>
      <c r="QE10" s="9">
        <v>124.15</v>
      </c>
      <c r="QH10" s="174" t="str">
        <f>+QH61</f>
        <v>Cementerio</v>
      </c>
      <c r="QI10" s="174"/>
      <c r="QJ10" s="11">
        <f>+QH67</f>
        <v>0.10999999999999999</v>
      </c>
      <c r="QK10" s="9">
        <f>+QL67</f>
        <v>192.36363636363635</v>
      </c>
      <c r="QL10" s="9">
        <f>+QK67</f>
        <v>82.272727272727266</v>
      </c>
      <c r="QO10" s="174"/>
      <c r="QP10" s="174"/>
      <c r="QQ10" s="11"/>
      <c r="QR10" s="9"/>
      <c r="QS10" s="9"/>
      <c r="QV10" s="174"/>
      <c r="QW10" s="174"/>
      <c r="QX10" s="11"/>
      <c r="QY10" s="9"/>
      <c r="QZ10" s="9"/>
      <c r="RC10" s="174"/>
      <c r="RD10" s="174"/>
      <c r="RE10" s="11"/>
      <c r="RF10" s="9"/>
      <c r="RG10" s="9"/>
      <c r="RJ10" s="174"/>
      <c r="RK10" s="174"/>
      <c r="RL10" s="11"/>
      <c r="RM10" s="9"/>
      <c r="RN10" s="9"/>
      <c r="RQ10" s="174" t="s">
        <v>32</v>
      </c>
      <c r="RR10" s="174"/>
      <c r="RS10" s="11">
        <v>3.13</v>
      </c>
      <c r="RT10" s="9">
        <v>368.5</v>
      </c>
      <c r="RU10" s="9">
        <v>173.53</v>
      </c>
      <c r="RX10" s="174" t="s">
        <v>32</v>
      </c>
      <c r="RY10" s="174"/>
      <c r="RZ10" s="11">
        <v>3.13</v>
      </c>
      <c r="SA10" s="9">
        <v>90</v>
      </c>
      <c r="SB10" s="9">
        <v>90</v>
      </c>
      <c r="SE10" s="174" t="s">
        <v>110</v>
      </c>
      <c r="SF10" s="174"/>
      <c r="SG10" s="11">
        <v>0.06</v>
      </c>
      <c r="SH10" s="9">
        <v>110.83</v>
      </c>
      <c r="SI10" s="9">
        <v>72.33</v>
      </c>
      <c r="SL10" s="174" t="s">
        <v>110</v>
      </c>
      <c r="SM10" s="174"/>
      <c r="SN10" s="11">
        <v>0.06</v>
      </c>
      <c r="SO10" s="9">
        <v>90</v>
      </c>
      <c r="SP10" s="9">
        <v>90</v>
      </c>
      <c r="SS10" s="174" t="s">
        <v>517</v>
      </c>
      <c r="ST10" s="174"/>
      <c r="SU10" s="11">
        <v>6.6333333333333341E-2</v>
      </c>
      <c r="SV10" s="9">
        <v>283.67738693467339</v>
      </c>
      <c r="SW10" s="9">
        <v>452.20251256281409</v>
      </c>
      <c r="SZ10" s="174" t="s">
        <v>517</v>
      </c>
      <c r="TA10" s="174"/>
      <c r="TB10" s="11">
        <v>6.6333333333333341E-2</v>
      </c>
      <c r="TC10" s="9">
        <v>90</v>
      </c>
      <c r="TD10" s="9">
        <v>90</v>
      </c>
      <c r="TG10" s="174" t="str">
        <f>+TG81</f>
        <v>Centro Poblado Miralindo</v>
      </c>
      <c r="TH10" s="174"/>
      <c r="TI10" s="11">
        <f>+TG86</f>
        <v>0.24666666666666667</v>
      </c>
      <c r="TJ10" s="9">
        <f>+TJ87</f>
        <v>134.2608108108108</v>
      </c>
      <c r="TK10" s="9">
        <f>+TK87</f>
        <v>195.84864864864863</v>
      </c>
      <c r="TN10" s="174" t="str">
        <f>+TN81</f>
        <v>Centro Poblado Miralindo</v>
      </c>
      <c r="TO10" s="174"/>
      <c r="TP10" s="11">
        <f>+TN86</f>
        <v>0.24666666666666667</v>
      </c>
      <c r="TQ10" s="9">
        <v>90</v>
      </c>
      <c r="TR10" s="9">
        <v>90</v>
      </c>
      <c r="TU10" s="174" t="s">
        <v>376</v>
      </c>
      <c r="TV10" s="174"/>
      <c r="TW10" s="11">
        <v>1.5880000000000001</v>
      </c>
      <c r="TX10" s="9">
        <v>152.66999999999999</v>
      </c>
      <c r="TY10" s="9">
        <v>77</v>
      </c>
      <c r="UB10" s="174" t="s">
        <v>376</v>
      </c>
      <c r="UC10" s="174"/>
      <c r="UD10" s="11">
        <v>1.5880000000000001</v>
      </c>
      <c r="UE10" s="9">
        <v>90</v>
      </c>
      <c r="UF10" s="9">
        <v>77</v>
      </c>
      <c r="UI10" s="174"/>
      <c r="UJ10" s="174"/>
      <c r="UK10" s="11"/>
      <c r="UL10" s="9"/>
      <c r="UM10" s="9"/>
      <c r="UP10" s="174"/>
      <c r="UQ10" s="174"/>
      <c r="UR10" s="11"/>
      <c r="US10" s="9"/>
      <c r="UT10" s="9"/>
      <c r="UW10" s="174"/>
      <c r="UX10" s="174"/>
      <c r="UY10" s="11"/>
      <c r="UZ10" s="9"/>
      <c r="VA10" s="9"/>
      <c r="VD10" s="174" t="s">
        <v>124</v>
      </c>
      <c r="VE10" s="174"/>
      <c r="VF10" s="11">
        <v>0.75</v>
      </c>
      <c r="VG10" s="9">
        <v>196.7</v>
      </c>
      <c r="VH10" s="9">
        <v>273.3</v>
      </c>
      <c r="VK10" s="174" t="s">
        <v>124</v>
      </c>
      <c r="VL10" s="174"/>
      <c r="VM10" s="11">
        <v>0.75</v>
      </c>
      <c r="VN10" s="9">
        <v>90</v>
      </c>
      <c r="VO10" s="9">
        <v>90</v>
      </c>
      <c r="VR10" s="174"/>
      <c r="VS10" s="174"/>
      <c r="VT10" s="11"/>
      <c r="VU10" s="9"/>
      <c r="VV10" s="9"/>
      <c r="VY10" s="174"/>
      <c r="VZ10" s="174"/>
      <c r="WA10" s="11"/>
      <c r="WB10" s="9"/>
      <c r="WC10" s="9"/>
      <c r="WF10" s="174"/>
      <c r="WG10" s="174"/>
      <c r="WH10" s="11"/>
      <c r="WI10" s="9"/>
      <c r="WJ10" s="9"/>
      <c r="WM10" s="174"/>
      <c r="WN10" s="174"/>
      <c r="WO10" s="11"/>
      <c r="WP10" s="9"/>
      <c r="WQ10" s="9"/>
      <c r="WT10" s="174"/>
      <c r="WU10" s="174"/>
      <c r="WV10" s="11"/>
      <c r="WW10" s="9"/>
      <c r="WX10" s="9"/>
      <c r="XA10" s="174"/>
      <c r="XB10" s="174"/>
      <c r="XC10" s="11"/>
      <c r="XD10" s="9"/>
      <c r="XE10" s="9"/>
      <c r="XH10" s="174" t="s">
        <v>137</v>
      </c>
      <c r="XI10" s="174"/>
      <c r="XJ10" s="11">
        <v>0.55000000000000004</v>
      </c>
      <c r="XK10" s="9">
        <v>77.900000000000006</v>
      </c>
      <c r="XL10" s="9">
        <v>176</v>
      </c>
      <c r="XO10" s="174" t="s">
        <v>137</v>
      </c>
      <c r="XP10" s="174"/>
      <c r="XQ10" s="11">
        <v>0.55000000000000004</v>
      </c>
      <c r="XR10" s="9">
        <v>77.900000000000006</v>
      </c>
      <c r="XS10" s="9">
        <v>90</v>
      </c>
      <c r="XV10" s="174"/>
      <c r="XW10" s="174"/>
      <c r="XX10" s="11"/>
      <c r="XY10" s="9"/>
      <c r="XZ10" s="9"/>
      <c r="YC10" s="174"/>
      <c r="YD10" s="174"/>
      <c r="YE10" s="11"/>
      <c r="YF10" s="9"/>
      <c r="YG10" s="9"/>
      <c r="YJ10" s="174"/>
      <c r="YK10" s="174"/>
      <c r="YL10" s="11"/>
      <c r="YM10" s="9"/>
      <c r="YN10" s="9"/>
      <c r="YQ10" s="174"/>
      <c r="YR10" s="174"/>
      <c r="YS10" s="11"/>
      <c r="YT10" s="9"/>
      <c r="YU10" s="9"/>
      <c r="YX10" s="174"/>
      <c r="YY10" s="174"/>
      <c r="YZ10" s="11"/>
      <c r="ZA10" s="9"/>
      <c r="ZB10" s="9"/>
      <c r="ZE10" s="174"/>
      <c r="ZF10" s="174"/>
      <c r="ZG10" s="11"/>
      <c r="ZH10" s="9"/>
      <c r="ZI10" s="9"/>
      <c r="ZL10" s="174"/>
      <c r="ZM10" s="174"/>
      <c r="ZN10" s="11"/>
      <c r="ZO10" s="9"/>
      <c r="ZP10" s="9"/>
      <c r="ZS10" s="174"/>
      <c r="ZT10" s="174"/>
      <c r="ZU10" s="11"/>
      <c r="ZV10" s="9"/>
      <c r="ZW10" s="9"/>
      <c r="ZZ10" s="174"/>
      <c r="AAA10" s="174"/>
      <c r="AAB10" s="11"/>
      <c r="AAC10" s="9"/>
      <c r="AAD10" s="9"/>
      <c r="AAG10" s="174"/>
      <c r="AAH10" s="174"/>
      <c r="AAI10" s="11"/>
      <c r="AAJ10" s="9"/>
      <c r="AAK10" s="9"/>
      <c r="AAN10" s="174"/>
      <c r="AAO10" s="174"/>
      <c r="AAP10" s="11"/>
      <c r="AAQ10" s="9"/>
      <c r="AAR10" s="9"/>
      <c r="AAU10" s="174"/>
      <c r="AAV10" s="174"/>
      <c r="AAW10" s="11"/>
      <c r="AAX10" s="9"/>
      <c r="AAY10" s="9"/>
      <c r="ABB10" s="174"/>
      <c r="ABC10" s="174"/>
      <c r="ABD10" s="11"/>
      <c r="ABE10" s="9"/>
      <c r="ABF10" s="9"/>
      <c r="ABI10" s="174"/>
      <c r="ABJ10" s="174"/>
      <c r="ABK10" s="11"/>
      <c r="ABL10" s="9"/>
      <c r="ABM10" s="9"/>
      <c r="ABP10" s="174"/>
      <c r="ABQ10" s="174"/>
      <c r="ABR10" s="11"/>
      <c r="ABS10" s="9"/>
      <c r="ABT10" s="9"/>
      <c r="ABW10" s="174"/>
      <c r="ABX10" s="174"/>
      <c r="ABY10" s="11"/>
      <c r="ABZ10" s="9"/>
      <c r="ACA10" s="9"/>
      <c r="ACD10" s="174" t="s">
        <v>161</v>
      </c>
      <c r="ACE10" s="174"/>
      <c r="ACF10" s="11">
        <v>1.18</v>
      </c>
      <c r="ACG10" s="9">
        <f>+ACF51</f>
        <v>70</v>
      </c>
      <c r="ACH10" s="9">
        <f>+ACE51</f>
        <v>456.66666666666669</v>
      </c>
      <c r="ACK10" s="174" t="s">
        <v>161</v>
      </c>
      <c r="ACL10" s="174"/>
      <c r="ACM10" s="11">
        <v>1.18</v>
      </c>
      <c r="ACN10" s="9">
        <f>+ACM51</f>
        <v>70</v>
      </c>
      <c r="ACO10" s="9">
        <v>90</v>
      </c>
      <c r="ACR10" s="174"/>
      <c r="ACS10" s="174"/>
      <c r="ACT10" s="11"/>
      <c r="ACU10" s="9"/>
      <c r="ACV10" s="9"/>
      <c r="ACY10" s="174"/>
      <c r="ACZ10" s="174"/>
      <c r="ADA10" s="11"/>
      <c r="ADB10" s="9"/>
      <c r="ADC10" s="9"/>
      <c r="ADF10" s="174" t="s">
        <v>170</v>
      </c>
      <c r="ADG10" s="174"/>
      <c r="ADH10" s="11">
        <f>+ADF67</f>
        <v>4.8396666666666661</v>
      </c>
      <c r="ADI10" s="9">
        <f>+ADJ67</f>
        <v>216.01894069839523</v>
      </c>
      <c r="ADJ10" s="9">
        <f>+ADI67</f>
        <v>197.84527171292791</v>
      </c>
      <c r="ADM10" s="174" t="s">
        <v>170</v>
      </c>
      <c r="ADN10" s="174"/>
      <c r="ADO10" s="11">
        <f>+ADM67</f>
        <v>4.8396666666666661</v>
      </c>
      <c r="ADP10" s="9">
        <v>90</v>
      </c>
      <c r="ADQ10" s="9">
        <v>90</v>
      </c>
      <c r="ADT10" s="174"/>
      <c r="ADU10" s="174"/>
      <c r="ADV10" s="11"/>
      <c r="ADW10" s="9"/>
      <c r="ADX10" s="9"/>
      <c r="AEA10" s="174"/>
      <c r="AEB10" s="174"/>
      <c r="AEC10" s="11"/>
      <c r="AED10" s="9"/>
      <c r="AEE10" s="9"/>
      <c r="AEH10" s="174" t="s">
        <v>181</v>
      </c>
      <c r="AEI10" s="174"/>
      <c r="AEJ10" s="11">
        <f>+AEH67</f>
        <v>3.9200000000000004</v>
      </c>
      <c r="AEK10" s="9">
        <f>+AEK67</f>
        <v>170.80718537414964</v>
      </c>
      <c r="AEL10" s="9">
        <f>+AEL67</f>
        <v>283.30782312925163</v>
      </c>
      <c r="AEO10" s="174" t="s">
        <v>181</v>
      </c>
      <c r="AEP10" s="174"/>
      <c r="AEQ10" s="11">
        <f>+AEO67</f>
        <v>3.9200000000000004</v>
      </c>
      <c r="AER10" s="9">
        <v>90</v>
      </c>
      <c r="AES10" s="9">
        <v>90</v>
      </c>
      <c r="AEV10" s="174" t="s">
        <v>483</v>
      </c>
      <c r="AEW10" s="174"/>
      <c r="AEX10" s="11">
        <v>0.64</v>
      </c>
      <c r="AEY10" s="9">
        <v>121</v>
      </c>
      <c r="AEZ10" s="9">
        <v>182</v>
      </c>
      <c r="AFC10" s="174" t="s">
        <v>483</v>
      </c>
      <c r="AFD10" s="174"/>
      <c r="AFE10" s="11">
        <v>0.64</v>
      </c>
      <c r="AFF10" s="9">
        <v>90</v>
      </c>
      <c r="AFG10" s="9">
        <v>90</v>
      </c>
      <c r="AFJ10" s="174" t="s">
        <v>207</v>
      </c>
      <c r="AFK10" s="174"/>
      <c r="AFL10" s="11">
        <v>0.78</v>
      </c>
      <c r="AFM10" s="9">
        <v>99.1</v>
      </c>
      <c r="AFN10" s="9">
        <v>120</v>
      </c>
      <c r="AFQ10" s="174" t="s">
        <v>207</v>
      </c>
      <c r="AFR10" s="174"/>
      <c r="AFS10" s="11">
        <v>0.78</v>
      </c>
      <c r="AFT10" s="9">
        <v>90</v>
      </c>
      <c r="AFU10" s="9">
        <v>90</v>
      </c>
      <c r="AFX10" s="174"/>
      <c r="AFY10" s="174"/>
      <c r="AFZ10" s="11"/>
      <c r="AGA10" s="9"/>
      <c r="AGB10" s="9"/>
      <c r="AGE10" s="174"/>
      <c r="AGF10" s="174"/>
      <c r="AGG10" s="11"/>
      <c r="AGH10" s="9"/>
      <c r="AGI10" s="9"/>
      <c r="AGL10" s="174" t="s">
        <v>218</v>
      </c>
      <c r="AGM10" s="174"/>
      <c r="AGN10" s="11">
        <v>3.79</v>
      </c>
      <c r="AGO10" s="9">
        <v>187</v>
      </c>
      <c r="AGP10" s="9">
        <v>97.33</v>
      </c>
      <c r="AGS10" s="174" t="s">
        <v>218</v>
      </c>
      <c r="AGT10" s="174"/>
      <c r="AGU10" s="11">
        <v>3.79</v>
      </c>
      <c r="AGV10" s="9">
        <v>90</v>
      </c>
      <c r="AGW10" s="9">
        <v>90</v>
      </c>
      <c r="AGZ10" s="174"/>
      <c r="AHA10" s="174"/>
      <c r="AHB10" s="11"/>
      <c r="AHC10" s="9"/>
      <c r="AHD10" s="9"/>
      <c r="AHG10" s="174"/>
      <c r="AHH10" s="174"/>
      <c r="AHI10" s="11"/>
      <c r="AHJ10" s="9"/>
      <c r="AHK10" s="9"/>
      <c r="AHN10" s="174"/>
      <c r="AHO10" s="174"/>
      <c r="AHP10" s="11"/>
      <c r="AHQ10" s="9"/>
      <c r="AHR10" s="9"/>
      <c r="AHU10" s="174"/>
      <c r="AHV10" s="174"/>
      <c r="AHW10" s="11"/>
      <c r="AHX10" s="9"/>
      <c r="AHY10" s="9"/>
    </row>
    <row r="11" spans="2:909" ht="15.95" customHeight="1" x14ac:dyDescent="0.2">
      <c r="B11" s="174"/>
      <c r="C11" s="174"/>
      <c r="D11" s="9"/>
      <c r="E11" s="9"/>
      <c r="F11" s="9"/>
      <c r="I11" s="174"/>
      <c r="J11" s="174"/>
      <c r="K11" s="9"/>
      <c r="L11" s="9"/>
      <c r="M11" s="9"/>
      <c r="P11" s="174" t="s">
        <v>345</v>
      </c>
      <c r="Q11" s="174"/>
      <c r="R11" s="11">
        <v>1.52</v>
      </c>
      <c r="S11" s="9">
        <v>124</v>
      </c>
      <c r="T11" s="9">
        <v>145.06</v>
      </c>
      <c r="W11" s="174" t="s">
        <v>345</v>
      </c>
      <c r="X11" s="174"/>
      <c r="Y11" s="11">
        <v>1.52</v>
      </c>
      <c r="Z11" s="9">
        <v>90</v>
      </c>
      <c r="AA11" s="9">
        <v>90</v>
      </c>
      <c r="AD11" s="174"/>
      <c r="AE11" s="174"/>
      <c r="AF11" s="11"/>
      <c r="AG11" s="9"/>
      <c r="AH11" s="9"/>
      <c r="AK11" s="174"/>
      <c r="AL11" s="174"/>
      <c r="AM11" s="11"/>
      <c r="AN11" s="9"/>
      <c r="AO11" s="9"/>
      <c r="AR11" s="174" t="s">
        <v>349</v>
      </c>
      <c r="AS11" s="174"/>
      <c r="AT11" s="11">
        <f>+AR133</f>
        <v>7.3633333333333333</v>
      </c>
      <c r="AU11" s="11">
        <f>+AV133</f>
        <v>150.75916704391125</v>
      </c>
      <c r="AV11" s="11">
        <f>+AU133</f>
        <v>182.78813942960616</v>
      </c>
      <c r="AY11" s="174" t="s">
        <v>349</v>
      </c>
      <c r="AZ11" s="174"/>
      <c r="BA11" s="11">
        <f>+AY133</f>
        <v>7.3633333333333333</v>
      </c>
      <c r="BB11" s="11">
        <v>90</v>
      </c>
      <c r="BC11" s="11">
        <v>90</v>
      </c>
      <c r="BF11" s="174"/>
      <c r="BG11" s="174"/>
      <c r="BH11" s="11"/>
      <c r="BI11" s="9"/>
      <c r="BJ11" s="9"/>
      <c r="BM11" s="174"/>
      <c r="BN11" s="174"/>
      <c r="BO11" s="11"/>
      <c r="BP11" s="9"/>
      <c r="BQ11" s="9"/>
      <c r="BT11" s="174" t="s">
        <v>128</v>
      </c>
      <c r="BU11" s="174"/>
      <c r="BV11" s="11">
        <v>1.264</v>
      </c>
      <c r="BW11" s="9">
        <v>356</v>
      </c>
      <c r="BX11" s="9">
        <v>338.43</v>
      </c>
      <c r="CA11" s="174" t="s">
        <v>128</v>
      </c>
      <c r="CB11" s="174"/>
      <c r="CC11" s="11">
        <v>1.264</v>
      </c>
      <c r="CD11" s="9">
        <v>90</v>
      </c>
      <c r="CE11" s="9">
        <v>90</v>
      </c>
      <c r="CH11" s="174"/>
      <c r="CI11" s="174"/>
      <c r="CJ11" s="11"/>
      <c r="CK11" s="9"/>
      <c r="CL11" s="9"/>
      <c r="CO11" s="174"/>
      <c r="CP11" s="174"/>
      <c r="CQ11" s="11"/>
      <c r="CR11" s="9"/>
      <c r="CS11" s="9"/>
      <c r="CV11" s="174"/>
      <c r="CW11" s="174"/>
      <c r="CX11" s="11"/>
      <c r="CY11" s="9"/>
      <c r="CZ11" s="9"/>
      <c r="DC11" s="174"/>
      <c r="DD11" s="174"/>
      <c r="DE11" s="11"/>
      <c r="DF11" s="9"/>
      <c r="DG11" s="9"/>
      <c r="DJ11" s="174" t="s">
        <v>40</v>
      </c>
      <c r="DK11" s="174"/>
      <c r="DL11" s="11">
        <f>+DJ75</f>
        <v>1.7666666666666667E-2</v>
      </c>
      <c r="DM11" s="9">
        <f>+DN75</f>
        <v>119.88679245283019</v>
      </c>
      <c r="DN11" s="9">
        <f>+DM75</f>
        <v>39.856603773584908</v>
      </c>
      <c r="DQ11" s="174" t="s">
        <v>40</v>
      </c>
      <c r="DR11" s="174"/>
      <c r="DS11" s="11">
        <f>+DQ75</f>
        <v>1.7666666666666667E-2</v>
      </c>
      <c r="DT11" s="9">
        <v>90</v>
      </c>
      <c r="DU11" s="9">
        <f>+DT75</f>
        <v>39.856603773584908</v>
      </c>
      <c r="DX11" s="174"/>
      <c r="DY11" s="174"/>
      <c r="DZ11" s="11"/>
      <c r="EA11" s="9"/>
      <c r="EB11" s="9"/>
      <c r="EE11" s="174"/>
      <c r="EF11" s="174"/>
      <c r="EG11" s="11"/>
      <c r="EH11" s="9"/>
      <c r="EI11" s="9"/>
      <c r="EL11" s="174" t="s">
        <v>50</v>
      </c>
      <c r="EM11" s="174"/>
      <c r="EN11" s="11">
        <f>+EL75</f>
        <v>8.3000000000000001E-3</v>
      </c>
      <c r="EO11" s="9">
        <f>+EP75</f>
        <v>151.1441767068273</v>
      </c>
      <c r="EP11" s="9">
        <f>+EO75</f>
        <v>195.81927710843371</v>
      </c>
      <c r="ES11" s="174" t="s">
        <v>50</v>
      </c>
      <c r="ET11" s="174"/>
      <c r="EU11" s="11">
        <f>+ES75</f>
        <v>8.3000000000000001E-3</v>
      </c>
      <c r="EV11" s="9">
        <v>90</v>
      </c>
      <c r="EW11" s="9">
        <v>90</v>
      </c>
      <c r="EZ11" s="174" t="s">
        <v>335</v>
      </c>
      <c r="FA11" s="174"/>
      <c r="FB11" s="11">
        <v>0.313</v>
      </c>
      <c r="FC11" s="9">
        <v>240</v>
      </c>
      <c r="FD11" s="9">
        <v>440</v>
      </c>
      <c r="FG11" s="174" t="s">
        <v>335</v>
      </c>
      <c r="FH11" s="174"/>
      <c r="FI11" s="11">
        <v>0.313</v>
      </c>
      <c r="FJ11" s="9">
        <v>90</v>
      </c>
      <c r="FK11" s="9">
        <v>90</v>
      </c>
      <c r="FN11" s="174"/>
      <c r="FO11" s="174"/>
      <c r="FP11" s="11"/>
      <c r="FQ11" s="9"/>
      <c r="FR11" s="9"/>
      <c r="FU11" s="174"/>
      <c r="FV11" s="174"/>
      <c r="FW11" s="11"/>
      <c r="FX11" s="9"/>
      <c r="FY11" s="9"/>
      <c r="GB11" s="174"/>
      <c r="GC11" s="174"/>
      <c r="GD11" s="11"/>
      <c r="GE11" s="9"/>
      <c r="GF11" s="9"/>
      <c r="GI11" s="174"/>
      <c r="GJ11" s="174"/>
      <c r="GK11" s="11"/>
      <c r="GL11" s="9"/>
      <c r="GM11" s="9"/>
      <c r="GP11" s="174" t="str">
        <f>+GP69</f>
        <v>Calle Ciega</v>
      </c>
      <c r="GQ11" s="174"/>
      <c r="GR11" s="11">
        <f>+GP75</f>
        <v>4.5066666666666668</v>
      </c>
      <c r="GS11" s="9">
        <f>+GT75</f>
        <v>123.56508875739647</v>
      </c>
      <c r="GT11" s="9">
        <f>+GS75</f>
        <v>266.22707100591714</v>
      </c>
      <c r="GW11" s="174" t="str">
        <f>+GW69</f>
        <v>Calle Ciega</v>
      </c>
      <c r="GX11" s="174"/>
      <c r="GY11" s="11">
        <f>+GW75</f>
        <v>4.5066666666666668</v>
      </c>
      <c r="GZ11" s="9">
        <f>+HA75</f>
        <v>90</v>
      </c>
      <c r="HA11" s="9">
        <f>+GZ75</f>
        <v>90</v>
      </c>
      <c r="HD11" s="174"/>
      <c r="HE11" s="174"/>
      <c r="HF11" s="11"/>
      <c r="HG11" s="9"/>
      <c r="HH11" s="9"/>
      <c r="HK11" s="174"/>
      <c r="HL11" s="174"/>
      <c r="HM11" s="11"/>
      <c r="HN11" s="9"/>
      <c r="HO11" s="9"/>
      <c r="HR11" s="174"/>
      <c r="HS11" s="174"/>
      <c r="HT11" s="11"/>
      <c r="HU11" s="9"/>
      <c r="HV11" s="9"/>
      <c r="HY11" s="174"/>
      <c r="HZ11" s="174"/>
      <c r="IA11" s="11"/>
      <c r="IB11" s="9"/>
      <c r="IC11" s="9"/>
      <c r="IF11" s="174"/>
      <c r="IG11" s="174"/>
      <c r="IH11" s="11"/>
      <c r="II11" s="9"/>
      <c r="IJ11" s="9"/>
      <c r="IM11" s="174"/>
      <c r="IN11" s="174"/>
      <c r="IO11" s="11"/>
      <c r="IP11" s="9"/>
      <c r="IQ11" s="9"/>
      <c r="IT11" s="174"/>
      <c r="IU11" s="174"/>
      <c r="IV11" s="11"/>
      <c r="IW11" s="9"/>
      <c r="IX11" s="9"/>
      <c r="JA11" s="174"/>
      <c r="JB11" s="174"/>
      <c r="JC11" s="11"/>
      <c r="JD11" s="9"/>
      <c r="JE11" s="9"/>
      <c r="JH11" s="174"/>
      <c r="JI11" s="174"/>
      <c r="JJ11" s="11"/>
      <c r="JK11" s="9"/>
      <c r="JL11" s="9"/>
      <c r="JO11" s="174"/>
      <c r="JP11" s="174"/>
      <c r="JQ11" s="11"/>
      <c r="JR11" s="9"/>
      <c r="JS11" s="9"/>
      <c r="JV11" s="174"/>
      <c r="JW11" s="174"/>
      <c r="JX11" s="11"/>
      <c r="JY11" s="9"/>
      <c r="JZ11" s="9"/>
      <c r="KC11" s="174"/>
      <c r="KD11" s="174"/>
      <c r="KE11" s="11"/>
      <c r="KF11" s="9"/>
      <c r="KG11" s="9"/>
      <c r="KJ11" s="174"/>
      <c r="KK11" s="174"/>
      <c r="KL11" s="11"/>
      <c r="KM11" s="9"/>
      <c r="KN11" s="9"/>
      <c r="KQ11" s="174"/>
      <c r="KR11" s="174"/>
      <c r="KS11" s="11"/>
      <c r="KT11" s="9"/>
      <c r="KU11" s="9"/>
      <c r="KX11" s="174"/>
      <c r="KY11" s="174"/>
      <c r="KZ11" s="11"/>
      <c r="LA11" s="9"/>
      <c r="LB11" s="9"/>
      <c r="LE11" s="174" t="s">
        <v>202</v>
      </c>
      <c r="LF11" s="174"/>
      <c r="LG11" s="11">
        <v>37.200000000000003</v>
      </c>
      <c r="LH11" s="9">
        <f>+LG51</f>
        <v>76</v>
      </c>
      <c r="LI11" s="9">
        <f>+LF51</f>
        <v>140</v>
      </c>
      <c r="LL11" s="174"/>
      <c r="LM11" s="174"/>
      <c r="LN11" s="11"/>
      <c r="LO11" s="9"/>
      <c r="LP11" s="9"/>
      <c r="LS11" s="174"/>
      <c r="LT11" s="174"/>
      <c r="LU11" s="11"/>
      <c r="LV11" s="9"/>
      <c r="LW11" s="9"/>
      <c r="LZ11" s="174"/>
      <c r="MA11" s="174"/>
      <c r="MB11" s="11"/>
      <c r="MC11" s="9"/>
      <c r="MD11" s="9"/>
      <c r="MG11" s="174"/>
      <c r="MH11" s="174"/>
      <c r="MI11" s="11"/>
      <c r="MJ11" s="9"/>
      <c r="MK11" s="9"/>
      <c r="MN11" s="174"/>
      <c r="MO11" s="174"/>
      <c r="MP11" s="11"/>
      <c r="MQ11" s="9"/>
      <c r="MR11" s="9"/>
      <c r="MU11" s="174"/>
      <c r="MV11" s="174"/>
      <c r="MW11" s="11"/>
      <c r="MX11" s="9"/>
      <c r="MY11" s="9"/>
      <c r="NB11" s="174"/>
      <c r="NC11" s="174"/>
      <c r="ND11" s="11"/>
      <c r="NE11" s="9"/>
      <c r="NF11" s="9"/>
      <c r="NI11" s="174"/>
      <c r="NJ11" s="174"/>
      <c r="NK11" s="11"/>
      <c r="NL11" s="9"/>
      <c r="NM11" s="9"/>
      <c r="NP11" s="174"/>
      <c r="NQ11" s="174"/>
      <c r="NR11" s="11"/>
      <c r="NS11" s="9"/>
      <c r="NT11" s="9"/>
      <c r="NW11" s="174" t="str">
        <f>+NW102</f>
        <v>Polideportivo 1</v>
      </c>
      <c r="NX11" s="174"/>
      <c r="NY11" s="11">
        <f>+NW107</f>
        <v>1.1668666666666667</v>
      </c>
      <c r="NZ11" s="9">
        <f>+NZ108</f>
        <v>91.601868251156944</v>
      </c>
      <c r="OA11" s="9">
        <f>+OA108</f>
        <v>94.597240473061774</v>
      </c>
      <c r="OD11" s="174" t="str">
        <f>+OD102</f>
        <v>Polideportivo 1</v>
      </c>
      <c r="OE11" s="174"/>
      <c r="OF11" s="11">
        <f>+OD107</f>
        <v>1.1668666666666667</v>
      </c>
      <c r="OG11" s="9">
        <v>90</v>
      </c>
      <c r="OH11" s="9">
        <v>90</v>
      </c>
      <c r="OK11" s="174" t="s">
        <v>90</v>
      </c>
      <c r="OL11" s="174"/>
      <c r="OM11" s="11">
        <v>0.03</v>
      </c>
      <c r="ON11" s="9">
        <v>11.5</v>
      </c>
      <c r="OO11" s="9">
        <v>19.93</v>
      </c>
      <c r="OR11" s="174" t="s">
        <v>90</v>
      </c>
      <c r="OS11" s="174"/>
      <c r="OT11" s="11">
        <v>0.03</v>
      </c>
      <c r="OU11" s="9">
        <v>11.5</v>
      </c>
      <c r="OV11" s="9">
        <v>19.93</v>
      </c>
      <c r="OY11" s="174"/>
      <c r="OZ11" s="174"/>
      <c r="PA11" s="11"/>
      <c r="PB11" s="9"/>
      <c r="PC11" s="9"/>
      <c r="PF11" s="174"/>
      <c r="PG11" s="174"/>
      <c r="PH11" s="11"/>
      <c r="PI11" s="9"/>
      <c r="PJ11" s="9"/>
      <c r="PM11" s="174"/>
      <c r="PN11" s="174"/>
      <c r="PO11" s="11"/>
      <c r="PP11" s="9"/>
      <c r="PQ11" s="9"/>
      <c r="PT11" s="174"/>
      <c r="PU11" s="174"/>
      <c r="PV11" s="11"/>
      <c r="PW11" s="9"/>
      <c r="PX11" s="9"/>
      <c r="QA11" s="174" t="s">
        <v>88</v>
      </c>
      <c r="QB11" s="174"/>
      <c r="QC11" s="11">
        <v>0.2</v>
      </c>
      <c r="QD11" s="9">
        <v>77.400000000000006</v>
      </c>
      <c r="QE11" s="9">
        <v>228.5</v>
      </c>
      <c r="QH11" s="174" t="str">
        <f>+QH69</f>
        <v>Piscina</v>
      </c>
      <c r="QI11" s="174"/>
      <c r="QJ11" s="11">
        <f>+QH75</f>
        <v>0.53</v>
      </c>
      <c r="QK11" s="9">
        <f>+QL75</f>
        <v>70.898113207547183</v>
      </c>
      <c r="QL11" s="9">
        <f>+QK75</f>
        <v>70.622641509433961</v>
      </c>
      <c r="QO11" s="174"/>
      <c r="QP11" s="174"/>
      <c r="QQ11" s="11"/>
      <c r="QR11" s="9"/>
      <c r="QS11" s="9"/>
      <c r="QV11" s="174"/>
      <c r="QW11" s="174"/>
      <c r="QX11" s="11"/>
      <c r="QY11" s="9"/>
      <c r="QZ11" s="9"/>
      <c r="RC11" s="174"/>
      <c r="RD11" s="174"/>
      <c r="RE11" s="11"/>
      <c r="RF11" s="9"/>
      <c r="RG11" s="9"/>
      <c r="RJ11" s="174"/>
      <c r="RK11" s="174"/>
      <c r="RL11" s="11"/>
      <c r="RM11" s="9"/>
      <c r="RN11" s="9"/>
      <c r="RQ11" s="174" t="s">
        <v>109</v>
      </c>
      <c r="RR11" s="174"/>
      <c r="RS11" s="11">
        <v>0.43</v>
      </c>
      <c r="RT11" s="9">
        <v>87.43</v>
      </c>
      <c r="RU11" s="9">
        <v>74.3</v>
      </c>
      <c r="RX11" s="174" t="s">
        <v>109</v>
      </c>
      <c r="RY11" s="174"/>
      <c r="RZ11" s="11">
        <v>0.43</v>
      </c>
      <c r="SA11" s="9">
        <v>87.43</v>
      </c>
      <c r="SB11" s="9">
        <v>74.3</v>
      </c>
      <c r="SE11" s="178"/>
      <c r="SF11" s="179"/>
      <c r="SG11" s="11"/>
      <c r="SH11" s="9"/>
      <c r="SI11" s="9"/>
      <c r="SL11" s="174"/>
      <c r="SM11" s="174"/>
      <c r="SN11" s="11"/>
      <c r="SO11" s="9"/>
      <c r="SP11" s="9"/>
      <c r="SS11" s="174" t="s">
        <v>518</v>
      </c>
      <c r="ST11" s="174"/>
      <c r="SU11" s="11">
        <v>6.6566666666666663E-2</v>
      </c>
      <c r="SV11" s="9">
        <v>324.47721582373566</v>
      </c>
      <c r="SW11" s="9">
        <v>576.78067100650981</v>
      </c>
      <c r="SZ11" s="174" t="s">
        <v>518</v>
      </c>
      <c r="TA11" s="174"/>
      <c r="TB11" s="11">
        <v>6.6566666666666663E-2</v>
      </c>
      <c r="TC11" s="9">
        <v>90</v>
      </c>
      <c r="TD11" s="9">
        <v>90</v>
      </c>
      <c r="TG11" s="174" t="str">
        <f>+TG89</f>
        <v>Centro Poblado San Ignacio</v>
      </c>
      <c r="TH11" s="174"/>
      <c r="TI11" s="11">
        <f>+TG94</f>
        <v>0.52333333333333332</v>
      </c>
      <c r="TJ11" s="9">
        <f>+TJ95</f>
        <v>189.27388535031847</v>
      </c>
      <c r="TK11" s="9">
        <f>+TK95</f>
        <v>209.17961783439492</v>
      </c>
      <c r="TN11" s="174" t="str">
        <f>+TN89</f>
        <v>Centro Poblado San Ignacio</v>
      </c>
      <c r="TO11" s="174"/>
      <c r="TP11" s="11">
        <f>+TN94</f>
        <v>0.52333333333333332</v>
      </c>
      <c r="TQ11" s="9">
        <v>90</v>
      </c>
      <c r="TR11" s="9">
        <v>90</v>
      </c>
      <c r="TU11" s="174"/>
      <c r="TV11" s="174"/>
      <c r="TW11" s="11"/>
      <c r="TX11" s="9"/>
      <c r="TY11" s="9"/>
      <c r="UB11" s="174"/>
      <c r="UC11" s="174"/>
      <c r="UD11" s="11"/>
      <c r="UE11" s="9"/>
      <c r="UF11" s="9"/>
      <c r="UI11" s="174"/>
      <c r="UJ11" s="174"/>
      <c r="UK11" s="11"/>
      <c r="UL11" s="9"/>
      <c r="UM11" s="9"/>
      <c r="UP11" s="174"/>
      <c r="UQ11" s="174"/>
      <c r="UR11" s="11"/>
      <c r="US11" s="9"/>
      <c r="UT11" s="9"/>
      <c r="UW11" s="174"/>
      <c r="UX11" s="174"/>
      <c r="UY11" s="11"/>
      <c r="UZ11" s="9"/>
      <c r="VA11" s="9"/>
      <c r="VD11" s="174"/>
      <c r="VE11" s="174"/>
      <c r="VF11" s="11"/>
      <c r="VG11" s="9"/>
      <c r="VH11" s="9"/>
      <c r="VK11" s="174"/>
      <c r="VL11" s="174"/>
      <c r="VM11" s="11"/>
      <c r="VN11" s="9"/>
      <c r="VO11" s="9"/>
      <c r="VR11" s="174"/>
      <c r="VS11" s="174"/>
      <c r="VT11" s="11"/>
      <c r="VU11" s="9"/>
      <c r="VV11" s="9"/>
      <c r="VY11" s="174"/>
      <c r="VZ11" s="174"/>
      <c r="WA11" s="11"/>
      <c r="WB11" s="9"/>
      <c r="WC11" s="9"/>
      <c r="WF11" s="174"/>
      <c r="WG11" s="174"/>
      <c r="WH11" s="11"/>
      <c r="WI11" s="9"/>
      <c r="WJ11" s="9"/>
      <c r="WM11" s="174"/>
      <c r="WN11" s="174"/>
      <c r="WO11" s="11"/>
      <c r="WP11" s="9"/>
      <c r="WQ11" s="9"/>
      <c r="WT11" s="174"/>
      <c r="WU11" s="174"/>
      <c r="WV11" s="11"/>
      <c r="WW11" s="9"/>
      <c r="WX11" s="9"/>
      <c r="XA11" s="174"/>
      <c r="XB11" s="174"/>
      <c r="XC11" s="11"/>
      <c r="XD11" s="9"/>
      <c r="XE11" s="9"/>
      <c r="XH11" s="174"/>
      <c r="XI11" s="174"/>
      <c r="XJ11" s="11"/>
      <c r="XK11" s="9"/>
      <c r="XL11" s="9"/>
      <c r="XO11" s="174"/>
      <c r="XP11" s="174"/>
      <c r="XQ11" s="11"/>
      <c r="XR11" s="9"/>
      <c r="XS11" s="9"/>
      <c r="XV11" s="174"/>
      <c r="XW11" s="174"/>
      <c r="XX11" s="11"/>
      <c r="XY11" s="9"/>
      <c r="XZ11" s="9"/>
      <c r="YC11" s="174"/>
      <c r="YD11" s="174"/>
      <c r="YE11" s="11"/>
      <c r="YF11" s="9"/>
      <c r="YG11" s="9"/>
      <c r="YJ11" s="174"/>
      <c r="YK11" s="174"/>
      <c r="YL11" s="11"/>
      <c r="YM11" s="9"/>
      <c r="YN11" s="9"/>
      <c r="YQ11" s="174"/>
      <c r="YR11" s="174"/>
      <c r="YS11" s="11"/>
      <c r="YT11" s="9"/>
      <c r="YU11" s="9"/>
      <c r="YX11" s="174"/>
      <c r="YY11" s="174"/>
      <c r="YZ11" s="11"/>
      <c r="ZA11" s="9"/>
      <c r="ZB11" s="9"/>
      <c r="ZE11" s="174"/>
      <c r="ZF11" s="174"/>
      <c r="ZG11" s="11"/>
      <c r="ZH11" s="9"/>
      <c r="ZI11" s="9"/>
      <c r="ZL11" s="174"/>
      <c r="ZM11" s="174"/>
      <c r="ZN11" s="11"/>
      <c r="ZO11" s="9"/>
      <c r="ZP11" s="9"/>
      <c r="ZS11" s="174"/>
      <c r="ZT11" s="174"/>
      <c r="ZU11" s="11"/>
      <c r="ZV11" s="9"/>
      <c r="ZW11" s="9"/>
      <c r="ZZ11" s="174"/>
      <c r="AAA11" s="174"/>
      <c r="AAB11" s="11"/>
      <c r="AAC11" s="9"/>
      <c r="AAD11" s="9"/>
      <c r="AAG11" s="174"/>
      <c r="AAH11" s="174"/>
      <c r="AAI11" s="11"/>
      <c r="AAJ11" s="9"/>
      <c r="AAK11" s="9"/>
      <c r="AAN11" s="174"/>
      <c r="AAO11" s="174"/>
      <c r="AAP11" s="11"/>
      <c r="AAQ11" s="9"/>
      <c r="AAR11" s="9"/>
      <c r="AAU11" s="174"/>
      <c r="AAV11" s="174"/>
      <c r="AAW11" s="11"/>
      <c r="AAX11" s="9"/>
      <c r="AAY11" s="9"/>
      <c r="ABB11" s="174"/>
      <c r="ABC11" s="174"/>
      <c r="ABD11" s="11"/>
      <c r="ABE11" s="9"/>
      <c r="ABF11" s="9"/>
      <c r="ABI11" s="174"/>
      <c r="ABJ11" s="174"/>
      <c r="ABK11" s="11"/>
      <c r="ABL11" s="9"/>
      <c r="ABM11" s="9"/>
      <c r="ABP11" s="174"/>
      <c r="ABQ11" s="174"/>
      <c r="ABR11" s="11"/>
      <c r="ABS11" s="9"/>
      <c r="ABT11" s="9"/>
      <c r="ABW11" s="174"/>
      <c r="ABX11" s="174"/>
      <c r="ABY11" s="11"/>
      <c r="ABZ11" s="9"/>
      <c r="ACA11" s="9"/>
      <c r="ACD11" s="174" t="s">
        <v>162</v>
      </c>
      <c r="ACE11" s="174"/>
      <c r="ACF11" s="11"/>
      <c r="ACG11" s="9"/>
      <c r="ACH11" s="9"/>
      <c r="ACK11" s="174" t="s">
        <v>162</v>
      </c>
      <c r="ACL11" s="174"/>
      <c r="ACM11" s="11"/>
      <c r="ACN11" s="9"/>
      <c r="ACO11" s="9"/>
      <c r="ACR11" s="174"/>
      <c r="ACS11" s="174"/>
      <c r="ACT11" s="11"/>
      <c r="ACU11" s="9"/>
      <c r="ACV11" s="9"/>
      <c r="ACY11" s="174"/>
      <c r="ACZ11" s="174"/>
      <c r="ADA11" s="11"/>
      <c r="ADB11" s="9"/>
      <c r="ADC11" s="9"/>
      <c r="ADF11" s="174" t="s">
        <v>171</v>
      </c>
      <c r="ADG11" s="174"/>
      <c r="ADH11" s="11">
        <f>+ADF75</f>
        <v>5.4646666666666661</v>
      </c>
      <c r="ADI11" s="9">
        <f>+ADJ75</f>
        <v>172.91100402586315</v>
      </c>
      <c r="ADJ11" s="9">
        <f>+ADI75</f>
        <v>227.75700866170553</v>
      </c>
      <c r="ADM11" s="174" t="s">
        <v>171</v>
      </c>
      <c r="ADN11" s="174"/>
      <c r="ADO11" s="11">
        <f>+ADM75</f>
        <v>5.4646666666666661</v>
      </c>
      <c r="ADP11" s="9">
        <v>90</v>
      </c>
      <c r="ADQ11" s="9">
        <v>90</v>
      </c>
      <c r="ADT11" s="174"/>
      <c r="ADU11" s="174"/>
      <c r="ADV11" s="11"/>
      <c r="ADW11" s="9"/>
      <c r="ADX11" s="9"/>
      <c r="AEA11" s="174"/>
      <c r="AEB11" s="174"/>
      <c r="AEC11" s="11"/>
      <c r="AED11" s="9"/>
      <c r="AEE11" s="9"/>
      <c r="AEH11" s="174" t="s">
        <v>182</v>
      </c>
      <c r="AEI11" s="174"/>
      <c r="AEJ11" s="11">
        <f>+AEH75</f>
        <v>3.063333333333333</v>
      </c>
      <c r="AEK11" s="9">
        <f>+AEK75</f>
        <v>122.47336779107727</v>
      </c>
      <c r="AEL11" s="9">
        <f>+AEL75</f>
        <v>202.26414581066376</v>
      </c>
      <c r="AEO11" s="174" t="s">
        <v>182</v>
      </c>
      <c r="AEP11" s="174"/>
      <c r="AEQ11" s="11">
        <f>+AEO75</f>
        <v>3.063333333333333</v>
      </c>
      <c r="AER11" s="9">
        <v>90</v>
      </c>
      <c r="AES11" s="9">
        <v>90</v>
      </c>
      <c r="AEV11" s="174" t="s">
        <v>197</v>
      </c>
      <c r="AEW11" s="174"/>
      <c r="AEX11" s="11">
        <v>0.23</v>
      </c>
      <c r="AEY11" s="9">
        <v>722.67</v>
      </c>
      <c r="AEZ11" s="9">
        <v>1134</v>
      </c>
      <c r="AFC11" s="174" t="s">
        <v>197</v>
      </c>
      <c r="AFD11" s="174"/>
      <c r="AFE11" s="11">
        <v>0.23</v>
      </c>
      <c r="AFF11" s="9">
        <v>90</v>
      </c>
      <c r="AFG11" s="9">
        <v>90</v>
      </c>
      <c r="AFJ11" s="174" t="s">
        <v>208</v>
      </c>
      <c r="AFK11" s="174"/>
      <c r="AFL11" s="11">
        <v>0.46</v>
      </c>
      <c r="AFM11" s="9">
        <v>52.1</v>
      </c>
      <c r="AFN11" s="9">
        <v>55.3</v>
      </c>
      <c r="AFQ11" s="174" t="s">
        <v>208</v>
      </c>
      <c r="AFR11" s="174"/>
      <c r="AFS11" s="11">
        <v>0.46</v>
      </c>
      <c r="AFT11" s="9">
        <v>52.1</v>
      </c>
      <c r="AFU11" s="9">
        <v>55.3</v>
      </c>
      <c r="AFX11" s="174"/>
      <c r="AFY11" s="174"/>
      <c r="AFZ11" s="11"/>
      <c r="AGA11" s="9"/>
      <c r="AGB11" s="9"/>
      <c r="AGE11" s="174"/>
      <c r="AGF11" s="174"/>
      <c r="AGG11" s="11"/>
      <c r="AGH11" s="9"/>
      <c r="AGI11" s="9"/>
      <c r="AGL11" s="174" t="s">
        <v>219</v>
      </c>
      <c r="AGM11" s="174"/>
      <c r="AGN11" s="11">
        <v>3</v>
      </c>
      <c r="AGO11" s="9">
        <v>262.67</v>
      </c>
      <c r="AGP11" s="9">
        <v>137</v>
      </c>
      <c r="AGS11" s="174" t="s">
        <v>219</v>
      </c>
      <c r="AGT11" s="174"/>
      <c r="AGU11" s="11">
        <v>3</v>
      </c>
      <c r="AGV11" s="9">
        <v>90</v>
      </c>
      <c r="AGW11" s="9">
        <v>90</v>
      </c>
      <c r="AGZ11" s="174"/>
      <c r="AHA11" s="174"/>
      <c r="AHB11" s="11"/>
      <c r="AHC11" s="9"/>
      <c r="AHD11" s="9"/>
      <c r="AHG11" s="174"/>
      <c r="AHH11" s="174"/>
      <c r="AHI11" s="11"/>
      <c r="AHJ11" s="9"/>
      <c r="AHK11" s="9"/>
      <c r="AHN11" s="174"/>
      <c r="AHO11" s="174"/>
      <c r="AHP11" s="11"/>
      <c r="AHQ11" s="9"/>
      <c r="AHR11" s="9"/>
      <c r="AHU11" s="174"/>
      <c r="AHV11" s="174"/>
      <c r="AHW11" s="11"/>
      <c r="AHX11" s="9"/>
      <c r="AHY11" s="9"/>
    </row>
    <row r="12" spans="2:909" ht="15.95" customHeight="1" x14ac:dyDescent="0.2">
      <c r="B12" s="174"/>
      <c r="C12" s="174"/>
      <c r="D12" s="9"/>
      <c r="E12" s="9"/>
      <c r="F12" s="9"/>
      <c r="I12" s="174"/>
      <c r="J12" s="174"/>
      <c r="K12" s="9"/>
      <c r="L12" s="9"/>
      <c r="M12" s="9"/>
      <c r="P12" s="174"/>
      <c r="Q12" s="174"/>
      <c r="R12" s="11"/>
      <c r="S12" s="9"/>
      <c r="T12" s="9"/>
      <c r="W12" s="174"/>
      <c r="X12" s="174"/>
      <c r="Y12" s="11"/>
      <c r="Z12" s="9"/>
      <c r="AA12" s="9"/>
      <c r="AD12" s="174"/>
      <c r="AE12" s="174"/>
      <c r="AF12" s="11"/>
      <c r="AG12" s="9"/>
      <c r="AH12" s="9"/>
      <c r="AK12" s="174"/>
      <c r="AL12" s="174"/>
      <c r="AM12" s="11"/>
      <c r="AN12" s="9"/>
      <c r="AO12" s="9"/>
      <c r="AR12" s="174" t="s">
        <v>359</v>
      </c>
      <c r="AS12" s="174"/>
      <c r="AT12" s="11">
        <f>+AR141</f>
        <v>0.10416666666666667</v>
      </c>
      <c r="AU12" s="11">
        <f>+AV141</f>
        <v>168.96672000000001</v>
      </c>
      <c r="AV12" s="11">
        <f>+AU141</f>
        <v>330.06431999999995</v>
      </c>
      <c r="AY12" s="174" t="s">
        <v>359</v>
      </c>
      <c r="AZ12" s="174"/>
      <c r="BA12" s="11">
        <f>+AY141</f>
        <v>0.10416666666666667</v>
      </c>
      <c r="BB12" s="11">
        <v>90</v>
      </c>
      <c r="BC12" s="11">
        <v>90</v>
      </c>
      <c r="BF12" s="174"/>
      <c r="BG12" s="174"/>
      <c r="BH12" s="11"/>
      <c r="BI12" s="9"/>
      <c r="BJ12" s="9"/>
      <c r="BM12" s="174"/>
      <c r="BN12" s="174"/>
      <c r="BO12" s="11"/>
      <c r="BP12" s="9"/>
      <c r="BQ12" s="9"/>
      <c r="BT12" s="174" t="s">
        <v>129</v>
      </c>
      <c r="BU12" s="174"/>
      <c r="BV12" s="11">
        <v>0.54300000000000004</v>
      </c>
      <c r="BW12" s="9">
        <v>131.66999999999999</v>
      </c>
      <c r="BX12" s="9">
        <v>208.33</v>
      </c>
      <c r="CA12" s="174" t="s">
        <v>129</v>
      </c>
      <c r="CB12" s="174"/>
      <c r="CC12" s="11">
        <v>0.54300000000000004</v>
      </c>
      <c r="CD12" s="9">
        <v>90</v>
      </c>
      <c r="CE12" s="9">
        <v>90</v>
      </c>
      <c r="CH12" s="174"/>
      <c r="CI12" s="174"/>
      <c r="CJ12" s="11"/>
      <c r="CK12" s="9"/>
      <c r="CL12" s="9"/>
      <c r="CO12" s="174"/>
      <c r="CP12" s="174"/>
      <c r="CQ12" s="11"/>
      <c r="CR12" s="9"/>
      <c r="CS12" s="9"/>
      <c r="CV12" s="174"/>
      <c r="CW12" s="174"/>
      <c r="CX12" s="11"/>
      <c r="CY12" s="9"/>
      <c r="CZ12" s="9"/>
      <c r="DC12" s="174"/>
      <c r="DD12" s="174"/>
      <c r="DE12" s="11"/>
      <c r="DF12" s="9"/>
      <c r="DG12" s="9"/>
      <c r="DJ12" s="174" t="s">
        <v>41</v>
      </c>
      <c r="DK12" s="174"/>
      <c r="DL12" s="11">
        <f>+DJ83</f>
        <v>1.2100000000000002</v>
      </c>
      <c r="DM12" s="9">
        <f>+DN83</f>
        <v>211.85950413223139</v>
      </c>
      <c r="DN12" s="9">
        <f>+DM83</f>
        <v>208.64187327823691</v>
      </c>
      <c r="DQ12" s="174" t="s">
        <v>41</v>
      </c>
      <c r="DR12" s="174"/>
      <c r="DS12" s="11">
        <f>+DQ83</f>
        <v>1.2100000000000002</v>
      </c>
      <c r="DT12" s="9">
        <v>90</v>
      </c>
      <c r="DU12" s="9">
        <v>90</v>
      </c>
      <c r="DX12" s="174"/>
      <c r="DY12" s="174"/>
      <c r="DZ12" s="11"/>
      <c r="EA12" s="9"/>
      <c r="EB12" s="9"/>
      <c r="EE12" s="174"/>
      <c r="EF12" s="174"/>
      <c r="EG12" s="11"/>
      <c r="EH12" s="9"/>
      <c r="EI12" s="9"/>
      <c r="EL12" s="174" t="s">
        <v>424</v>
      </c>
      <c r="EM12" s="174"/>
      <c r="EN12" s="11">
        <f>+EL83</f>
        <v>1.1433333333333332E-2</v>
      </c>
      <c r="EO12" s="9">
        <f>+EP83</f>
        <v>227.24781341107874</v>
      </c>
      <c r="EP12" s="9">
        <f>+EO83</f>
        <v>288.41982507288628</v>
      </c>
      <c r="ES12" s="174" t="s">
        <v>424</v>
      </c>
      <c r="ET12" s="174"/>
      <c r="EU12" s="11">
        <f>+ES83</f>
        <v>1.1433333333333332E-2</v>
      </c>
      <c r="EV12" s="9">
        <v>90</v>
      </c>
      <c r="EW12" s="9">
        <v>90</v>
      </c>
      <c r="EZ12" s="174" t="s">
        <v>336</v>
      </c>
      <c r="FA12" s="174"/>
      <c r="FB12" s="11">
        <f>+EZ83</f>
        <v>6.0465</v>
      </c>
      <c r="FC12" s="9">
        <f>+FD83</f>
        <v>70.089473248987019</v>
      </c>
      <c r="FD12" s="9">
        <f>+FC83</f>
        <v>125.96708839824693</v>
      </c>
      <c r="FG12" s="174" t="s">
        <v>336</v>
      </c>
      <c r="FH12" s="174"/>
      <c r="FI12" s="11">
        <f>+FG83</f>
        <v>6.0465</v>
      </c>
      <c r="FJ12" s="9">
        <f>+FK83</f>
        <v>70.089473248987019</v>
      </c>
      <c r="FK12" s="9">
        <v>90</v>
      </c>
      <c r="FN12" s="174"/>
      <c r="FO12" s="174"/>
      <c r="FP12" s="11"/>
      <c r="FQ12" s="9"/>
      <c r="FR12" s="9"/>
      <c r="FU12" s="174"/>
      <c r="FV12" s="174"/>
      <c r="FW12" s="11"/>
      <c r="FX12" s="9"/>
      <c r="FY12" s="9"/>
      <c r="GB12" s="174"/>
      <c r="GC12" s="174"/>
      <c r="GD12" s="11"/>
      <c r="GE12" s="9"/>
      <c r="GF12" s="9"/>
      <c r="GI12" s="174"/>
      <c r="GJ12" s="174"/>
      <c r="GK12" s="11"/>
      <c r="GL12" s="9"/>
      <c r="GM12" s="9"/>
      <c r="GP12" s="174" t="str">
        <f>+GP77</f>
        <v>Calle 1 con Carrera 8</v>
      </c>
      <c r="GQ12" s="174"/>
      <c r="GR12" s="11">
        <f>+GP83</f>
        <v>4.5566666666666666</v>
      </c>
      <c r="GS12" s="9">
        <f>+GT83</f>
        <v>136.68602779809802</v>
      </c>
      <c r="GT12" s="9">
        <f>+GS83</f>
        <v>214.21741038771032</v>
      </c>
      <c r="GW12" s="174" t="str">
        <f>+GW77</f>
        <v>Calle 1 con Carrera 8</v>
      </c>
      <c r="GX12" s="174"/>
      <c r="GY12" s="11">
        <f>+GW83</f>
        <v>4.5566666666666666</v>
      </c>
      <c r="GZ12" s="9">
        <f>+HA83</f>
        <v>90</v>
      </c>
      <c r="HA12" s="9">
        <f>+GZ83</f>
        <v>90</v>
      </c>
      <c r="HD12" s="174"/>
      <c r="HE12" s="174"/>
      <c r="HF12" s="11"/>
      <c r="HG12" s="9"/>
      <c r="HH12" s="9"/>
      <c r="HK12" s="174"/>
      <c r="HL12" s="174"/>
      <c r="HM12" s="11"/>
      <c r="HN12" s="9"/>
      <c r="HO12" s="9"/>
      <c r="HR12" s="174"/>
      <c r="HS12" s="174"/>
      <c r="HT12" s="11"/>
      <c r="HU12" s="9"/>
      <c r="HV12" s="9"/>
      <c r="HY12" s="174"/>
      <c r="HZ12" s="174"/>
      <c r="IA12" s="11"/>
      <c r="IB12" s="9"/>
      <c r="IC12" s="9"/>
      <c r="IF12" s="174"/>
      <c r="IG12" s="174"/>
      <c r="IH12" s="11"/>
      <c r="II12" s="9"/>
      <c r="IJ12" s="9"/>
      <c r="IM12" s="174"/>
      <c r="IN12" s="174"/>
      <c r="IO12" s="11"/>
      <c r="IP12" s="9"/>
      <c r="IQ12" s="9"/>
      <c r="IT12" s="174"/>
      <c r="IU12" s="174"/>
      <c r="IV12" s="11"/>
      <c r="IW12" s="9"/>
      <c r="IX12" s="9"/>
      <c r="JA12" s="174"/>
      <c r="JB12" s="174"/>
      <c r="JC12" s="11"/>
      <c r="JD12" s="9"/>
      <c r="JE12" s="9"/>
      <c r="JH12" s="174"/>
      <c r="JI12" s="174"/>
      <c r="JJ12" s="11"/>
      <c r="JK12" s="9"/>
      <c r="JL12" s="9"/>
      <c r="JO12" s="174"/>
      <c r="JP12" s="174"/>
      <c r="JQ12" s="11"/>
      <c r="JR12" s="9"/>
      <c r="JS12" s="9"/>
      <c r="JV12" s="174"/>
      <c r="JW12" s="174"/>
      <c r="JX12" s="11"/>
      <c r="JY12" s="9"/>
      <c r="JZ12" s="9"/>
      <c r="KC12" s="174"/>
      <c r="KD12" s="174"/>
      <c r="KE12" s="11"/>
      <c r="KF12" s="9"/>
      <c r="KG12" s="9"/>
      <c r="KJ12" s="174"/>
      <c r="KK12" s="174"/>
      <c r="KL12" s="11"/>
      <c r="KM12" s="9"/>
      <c r="KN12" s="9"/>
      <c r="KQ12" s="174"/>
      <c r="KR12" s="174"/>
      <c r="KS12" s="11"/>
      <c r="KT12" s="9"/>
      <c r="KU12" s="9"/>
      <c r="KX12" s="174"/>
      <c r="KY12" s="174"/>
      <c r="KZ12" s="11"/>
      <c r="LA12" s="9"/>
      <c r="LB12" s="9"/>
      <c r="LE12" s="174" t="s">
        <v>428</v>
      </c>
      <c r="LF12" s="174"/>
      <c r="LG12" s="11">
        <v>42.6</v>
      </c>
      <c r="LH12" s="9">
        <f>+LG83</f>
        <v>96.333333333333329</v>
      </c>
      <c r="LI12" s="9">
        <f>+LF83</f>
        <v>186.66666666666666</v>
      </c>
      <c r="LL12" s="174"/>
      <c r="LM12" s="174"/>
      <c r="LN12" s="11"/>
      <c r="LO12" s="9"/>
      <c r="LP12" s="9"/>
      <c r="LS12" s="174"/>
      <c r="LT12" s="174"/>
      <c r="LU12" s="11"/>
      <c r="LV12" s="9"/>
      <c r="LW12" s="9"/>
      <c r="LZ12" s="174"/>
      <c r="MA12" s="174"/>
      <c r="MB12" s="11"/>
      <c r="MC12" s="9"/>
      <c r="MD12" s="9"/>
      <c r="MG12" s="174"/>
      <c r="MH12" s="174"/>
      <c r="MI12" s="11"/>
      <c r="MJ12" s="9"/>
      <c r="MK12" s="9"/>
      <c r="MN12" s="174"/>
      <c r="MO12" s="174"/>
      <c r="MP12" s="11"/>
      <c r="MQ12" s="9"/>
      <c r="MR12" s="9"/>
      <c r="MU12" s="174"/>
      <c r="MV12" s="174"/>
      <c r="MW12" s="11"/>
      <c r="MX12" s="9"/>
      <c r="MY12" s="9"/>
      <c r="NB12" s="174"/>
      <c r="NC12" s="174"/>
      <c r="ND12" s="11"/>
      <c r="NE12" s="9"/>
      <c r="NF12" s="9"/>
      <c r="NI12" s="174"/>
      <c r="NJ12" s="174"/>
      <c r="NK12" s="11"/>
      <c r="NL12" s="9"/>
      <c r="NM12" s="9"/>
      <c r="NP12" s="174"/>
      <c r="NQ12" s="174"/>
      <c r="NR12" s="11"/>
      <c r="NS12" s="9"/>
      <c r="NT12" s="9"/>
      <c r="NW12" s="174" t="str">
        <f>+NW110</f>
        <v>Polideportivo 2</v>
      </c>
      <c r="NX12" s="174"/>
      <c r="NY12" s="11">
        <f>+NW115</f>
        <v>0.20030000000000001</v>
      </c>
      <c r="NZ12" s="9">
        <f>+NZ116</f>
        <v>144.39940089865203</v>
      </c>
      <c r="OA12" s="9">
        <f>+OA116</f>
        <v>155.58612081877183</v>
      </c>
      <c r="OD12" s="174" t="str">
        <f>+OD110</f>
        <v>Polideportivo 2</v>
      </c>
      <c r="OE12" s="174"/>
      <c r="OF12" s="11">
        <f>+OD115</f>
        <v>0.20030000000000001</v>
      </c>
      <c r="OG12" s="9">
        <v>90</v>
      </c>
      <c r="OH12" s="9">
        <v>90</v>
      </c>
      <c r="OK12" s="174" t="s">
        <v>91</v>
      </c>
      <c r="OL12" s="174"/>
      <c r="OM12" s="11">
        <v>0.69</v>
      </c>
      <c r="ON12" s="9">
        <v>162</v>
      </c>
      <c r="OO12" s="9">
        <v>238</v>
      </c>
      <c r="OR12" s="174" t="s">
        <v>91</v>
      </c>
      <c r="OS12" s="174"/>
      <c r="OT12" s="11">
        <v>0.69</v>
      </c>
      <c r="OU12" s="9">
        <v>90</v>
      </c>
      <c r="OV12" s="9">
        <v>90</v>
      </c>
      <c r="OY12" s="174"/>
      <c r="OZ12" s="174"/>
      <c r="PA12" s="11"/>
      <c r="PB12" s="9"/>
      <c r="PC12" s="9"/>
      <c r="PF12" s="174"/>
      <c r="PG12" s="174"/>
      <c r="PH12" s="11"/>
      <c r="PI12" s="9"/>
      <c r="PJ12" s="9"/>
      <c r="PM12" s="174"/>
      <c r="PN12" s="174"/>
      <c r="PO12" s="11"/>
      <c r="PP12" s="9"/>
      <c r="PQ12" s="9"/>
      <c r="PT12" s="174"/>
      <c r="PU12" s="174"/>
      <c r="PV12" s="11"/>
      <c r="PW12" s="9"/>
      <c r="PX12" s="9"/>
      <c r="QA12" s="174" t="s">
        <v>103</v>
      </c>
      <c r="QB12" s="174"/>
      <c r="QC12" s="11">
        <v>0.215</v>
      </c>
      <c r="QD12" s="9">
        <v>379</v>
      </c>
      <c r="QE12" s="9">
        <v>289</v>
      </c>
      <c r="QH12" s="174" t="str">
        <f>+QH77</f>
        <v>Kalichal</v>
      </c>
      <c r="QI12" s="174"/>
      <c r="QJ12" s="11">
        <f>+QH83</f>
        <v>13.979999999999999</v>
      </c>
      <c r="QK12" s="9">
        <f>+QL83</f>
        <v>58.984835479256084</v>
      </c>
      <c r="QL12" s="9">
        <f>+QK83</f>
        <v>19.288268955650931</v>
      </c>
      <c r="QO12" s="174"/>
      <c r="QP12" s="174"/>
      <c r="QQ12" s="11"/>
      <c r="QR12" s="9"/>
      <c r="QS12" s="9"/>
      <c r="QV12" s="174"/>
      <c r="QW12" s="174"/>
      <c r="QX12" s="11"/>
      <c r="QY12" s="9"/>
      <c r="QZ12" s="9"/>
      <c r="RC12" s="174"/>
      <c r="RD12" s="174"/>
      <c r="RE12" s="11"/>
      <c r="RF12" s="9"/>
      <c r="RG12" s="9"/>
      <c r="RJ12" s="174"/>
      <c r="RK12" s="174"/>
      <c r="RL12" s="11"/>
      <c r="RM12" s="9"/>
      <c r="RN12" s="9"/>
      <c r="RQ12" s="174" t="s">
        <v>111</v>
      </c>
      <c r="RR12" s="174"/>
      <c r="RS12" s="11">
        <v>0.08</v>
      </c>
      <c r="RT12" s="9">
        <v>406.67</v>
      </c>
      <c r="RU12" s="9">
        <v>247</v>
      </c>
      <c r="RX12" s="174" t="s">
        <v>111</v>
      </c>
      <c r="RY12" s="174"/>
      <c r="RZ12" s="11">
        <v>0.08</v>
      </c>
      <c r="SA12" s="9">
        <v>90</v>
      </c>
      <c r="SB12" s="9">
        <v>90</v>
      </c>
      <c r="SE12" s="178"/>
      <c r="SF12" s="179"/>
      <c r="SG12" s="11"/>
      <c r="SH12" s="9"/>
      <c r="SI12" s="9"/>
      <c r="SL12" s="174"/>
      <c r="SM12" s="174"/>
      <c r="SN12" s="11"/>
      <c r="SO12" s="9"/>
      <c r="SP12" s="9"/>
      <c r="SS12" s="174" t="s">
        <v>467</v>
      </c>
      <c r="ST12" s="174"/>
      <c r="SU12" s="11">
        <v>0.24666666666666667</v>
      </c>
      <c r="SV12" s="9">
        <v>134.2608108108108</v>
      </c>
      <c r="SW12" s="9">
        <v>195.84864864864863</v>
      </c>
      <c r="SZ12" s="174" t="s">
        <v>467</v>
      </c>
      <c r="TA12" s="174"/>
      <c r="TB12" s="11">
        <v>0.24666666666666667</v>
      </c>
      <c r="TC12" s="9">
        <v>90</v>
      </c>
      <c r="TD12" s="9">
        <v>90</v>
      </c>
      <c r="TG12" s="174" t="str">
        <f>+TG97</f>
        <v>Centro Poblado Plan de Armas</v>
      </c>
      <c r="TH12" s="174"/>
      <c r="TI12" s="11">
        <f>+TG102</f>
        <v>4.6666666666666669E-2</v>
      </c>
      <c r="TJ12" s="9">
        <f>+TJ103</f>
        <v>345.71428571428572</v>
      </c>
      <c r="TK12" s="9">
        <f>+TK103</f>
        <v>117.5642857142857</v>
      </c>
      <c r="TN12" s="174" t="str">
        <f>+TN97</f>
        <v>Centro Poblado Plan de Armas</v>
      </c>
      <c r="TO12" s="174"/>
      <c r="TP12" s="11">
        <f>+TN102</f>
        <v>4.6666666666666669E-2</v>
      </c>
      <c r="TQ12" s="9">
        <v>90</v>
      </c>
      <c r="TR12" s="9">
        <v>90</v>
      </c>
      <c r="TU12" s="174"/>
      <c r="TV12" s="174"/>
      <c r="TW12" s="11"/>
      <c r="TX12" s="9"/>
      <c r="TY12" s="9"/>
      <c r="UB12" s="174"/>
      <c r="UC12" s="174"/>
      <c r="UD12" s="11"/>
      <c r="UE12" s="9"/>
      <c r="UF12" s="9"/>
      <c r="UI12" s="174"/>
      <c r="UJ12" s="174"/>
      <c r="UK12" s="11"/>
      <c r="UL12" s="9"/>
      <c r="UM12" s="9"/>
      <c r="UP12" s="174"/>
      <c r="UQ12" s="174"/>
      <c r="UR12" s="11"/>
      <c r="US12" s="9"/>
      <c r="UT12" s="9"/>
      <c r="UW12" s="174"/>
      <c r="UX12" s="174"/>
      <c r="UY12" s="11"/>
      <c r="UZ12" s="9"/>
      <c r="VA12" s="9"/>
      <c r="VD12" s="174"/>
      <c r="VE12" s="174"/>
      <c r="VF12" s="11"/>
      <c r="VG12" s="9"/>
      <c r="VH12" s="9"/>
      <c r="VK12" s="174"/>
      <c r="VL12" s="174"/>
      <c r="VM12" s="11"/>
      <c r="VN12" s="9"/>
      <c r="VO12" s="9"/>
      <c r="VR12" s="174"/>
      <c r="VS12" s="174"/>
      <c r="VT12" s="11"/>
      <c r="VU12" s="9"/>
      <c r="VV12" s="9"/>
      <c r="VY12" s="174"/>
      <c r="VZ12" s="174"/>
      <c r="WA12" s="11"/>
      <c r="WB12" s="9"/>
      <c r="WC12" s="9"/>
      <c r="WF12" s="174"/>
      <c r="WG12" s="174"/>
      <c r="WH12" s="11"/>
      <c r="WI12" s="9"/>
      <c r="WJ12" s="9"/>
      <c r="WM12" s="174"/>
      <c r="WN12" s="174"/>
      <c r="WO12" s="11"/>
      <c r="WP12" s="9"/>
      <c r="WQ12" s="9"/>
      <c r="WT12" s="174"/>
      <c r="WU12" s="174"/>
      <c r="WV12" s="11"/>
      <c r="WW12" s="9"/>
      <c r="WX12" s="9"/>
      <c r="XA12" s="174"/>
      <c r="XB12" s="174"/>
      <c r="XC12" s="11"/>
      <c r="XD12" s="9"/>
      <c r="XE12" s="9"/>
      <c r="XH12" s="174"/>
      <c r="XI12" s="174"/>
      <c r="XJ12" s="11"/>
      <c r="XK12" s="9"/>
      <c r="XL12" s="9"/>
      <c r="XO12" s="174"/>
      <c r="XP12" s="174"/>
      <c r="XQ12" s="11"/>
      <c r="XR12" s="9"/>
      <c r="XS12" s="9"/>
      <c r="XV12" s="174"/>
      <c r="XW12" s="174"/>
      <c r="XX12" s="11"/>
      <c r="XY12" s="9"/>
      <c r="XZ12" s="9"/>
      <c r="YC12" s="174"/>
      <c r="YD12" s="174"/>
      <c r="YE12" s="11"/>
      <c r="YF12" s="9"/>
      <c r="YG12" s="9"/>
      <c r="YJ12" s="174"/>
      <c r="YK12" s="174"/>
      <c r="YL12" s="11"/>
      <c r="YM12" s="9"/>
      <c r="YN12" s="9"/>
      <c r="YQ12" s="174"/>
      <c r="YR12" s="174"/>
      <c r="YS12" s="11"/>
      <c r="YT12" s="9"/>
      <c r="YU12" s="9"/>
      <c r="YX12" s="174"/>
      <c r="YY12" s="174"/>
      <c r="YZ12" s="11"/>
      <c r="ZA12" s="9"/>
      <c r="ZB12" s="9"/>
      <c r="ZE12" s="174"/>
      <c r="ZF12" s="174"/>
      <c r="ZG12" s="11"/>
      <c r="ZH12" s="9"/>
      <c r="ZI12" s="9"/>
      <c r="ZL12" s="174"/>
      <c r="ZM12" s="174"/>
      <c r="ZN12" s="11"/>
      <c r="ZO12" s="9"/>
      <c r="ZP12" s="9"/>
      <c r="ZS12" s="174"/>
      <c r="ZT12" s="174"/>
      <c r="ZU12" s="11"/>
      <c r="ZV12" s="9"/>
      <c r="ZW12" s="9"/>
      <c r="ZZ12" s="174"/>
      <c r="AAA12" s="174"/>
      <c r="AAB12" s="11"/>
      <c r="AAC12" s="9"/>
      <c r="AAD12" s="9"/>
      <c r="AAG12" s="174"/>
      <c r="AAH12" s="174"/>
      <c r="AAI12" s="11"/>
      <c r="AAJ12" s="9"/>
      <c r="AAK12" s="9"/>
      <c r="AAN12" s="174"/>
      <c r="AAO12" s="174"/>
      <c r="AAP12" s="11"/>
      <c r="AAQ12" s="9"/>
      <c r="AAR12" s="9"/>
      <c r="AAU12" s="174"/>
      <c r="AAV12" s="174"/>
      <c r="AAW12" s="11"/>
      <c r="AAX12" s="9"/>
      <c r="AAY12" s="9"/>
      <c r="ABB12" s="174"/>
      <c r="ABC12" s="174"/>
      <c r="ABD12" s="11"/>
      <c r="ABE12" s="9"/>
      <c r="ABF12" s="9"/>
      <c r="ABI12" s="174"/>
      <c r="ABJ12" s="174"/>
      <c r="ABK12" s="11"/>
      <c r="ABL12" s="9"/>
      <c r="ABM12" s="9"/>
      <c r="ABP12" s="174"/>
      <c r="ABQ12" s="174"/>
      <c r="ABR12" s="11"/>
      <c r="ABS12" s="9"/>
      <c r="ABT12" s="9"/>
      <c r="ABW12" s="174"/>
      <c r="ABX12" s="174"/>
      <c r="ABY12" s="11"/>
      <c r="ABZ12" s="9"/>
      <c r="ACA12" s="9"/>
      <c r="ACD12" s="174"/>
      <c r="ACE12" s="174"/>
      <c r="ACF12" s="11"/>
      <c r="ACG12" s="9"/>
      <c r="ACH12" s="9"/>
      <c r="ACK12" s="174"/>
      <c r="ACL12" s="174"/>
      <c r="ACM12" s="11"/>
      <c r="ACN12" s="9"/>
      <c r="ACO12" s="9"/>
      <c r="ACR12" s="174"/>
      <c r="ACS12" s="174"/>
      <c r="ACT12" s="11"/>
      <c r="ACU12" s="9"/>
      <c r="ACV12" s="9"/>
      <c r="ACY12" s="174"/>
      <c r="ACZ12" s="174"/>
      <c r="ADA12" s="11"/>
      <c r="ADB12" s="9"/>
      <c r="ADC12" s="9"/>
      <c r="ADF12" s="174" t="s">
        <v>172</v>
      </c>
      <c r="ADG12" s="174"/>
      <c r="ADH12" s="11">
        <f>+ADF83</f>
        <v>0.28866666666666668</v>
      </c>
      <c r="ADI12" s="9">
        <f>+ADJ83</f>
        <v>246.57159353348729</v>
      </c>
      <c r="ADJ12" s="9">
        <f>+ADI83</f>
        <v>257.44087759815238</v>
      </c>
      <c r="ADM12" s="174" t="s">
        <v>172</v>
      </c>
      <c r="ADN12" s="174"/>
      <c r="ADO12" s="11">
        <f>+ADM83</f>
        <v>0.28866666666666668</v>
      </c>
      <c r="ADP12" s="9">
        <v>90</v>
      </c>
      <c r="ADQ12" s="9">
        <v>90</v>
      </c>
      <c r="ADT12" s="174"/>
      <c r="ADU12" s="174"/>
      <c r="ADV12" s="11"/>
      <c r="ADW12" s="9"/>
      <c r="ADX12" s="9"/>
      <c r="AEA12" s="174"/>
      <c r="AEB12" s="174"/>
      <c r="AEC12" s="11"/>
      <c r="AED12" s="9"/>
      <c r="AEE12" s="9"/>
      <c r="AEH12" s="174" t="s">
        <v>183</v>
      </c>
      <c r="AEI12" s="174"/>
      <c r="AEJ12" s="11">
        <f>+AEH83</f>
        <v>0.22333333333333336</v>
      </c>
      <c r="AEK12" s="9">
        <f>+AEK83</f>
        <v>191.08955223880596</v>
      </c>
      <c r="AEL12" s="9">
        <f>+AEL83</f>
        <v>263.49626865671644</v>
      </c>
      <c r="AEO12" s="174" t="s">
        <v>183</v>
      </c>
      <c r="AEP12" s="174"/>
      <c r="AEQ12" s="11">
        <f>+AEO83</f>
        <v>0.22333333333333336</v>
      </c>
      <c r="AER12" s="9">
        <v>90</v>
      </c>
      <c r="AES12" s="9">
        <v>90</v>
      </c>
      <c r="AEV12" s="174"/>
      <c r="AEW12" s="174"/>
      <c r="AEX12" s="11"/>
      <c r="AEY12" s="9"/>
      <c r="AEZ12" s="9"/>
      <c r="AFC12" s="174"/>
      <c r="AFD12" s="174"/>
      <c r="AFE12" s="11"/>
      <c r="AFF12" s="9"/>
      <c r="AFG12" s="9"/>
      <c r="AFJ12" s="174" t="s">
        <v>209</v>
      </c>
      <c r="AFK12" s="174"/>
      <c r="AFL12" s="11">
        <v>0.3</v>
      </c>
      <c r="AFM12" s="9">
        <v>55.3</v>
      </c>
      <c r="AFN12" s="9">
        <v>86.6</v>
      </c>
      <c r="AFQ12" s="174" t="s">
        <v>209</v>
      </c>
      <c r="AFR12" s="174"/>
      <c r="AFS12" s="11">
        <v>0.3</v>
      </c>
      <c r="AFT12" s="9">
        <v>55.3</v>
      </c>
      <c r="AFU12" s="9">
        <v>86.6</v>
      </c>
      <c r="AFX12" s="174"/>
      <c r="AFY12" s="174"/>
      <c r="AFZ12" s="11"/>
      <c r="AGA12" s="9"/>
      <c r="AGB12" s="9"/>
      <c r="AGE12" s="174"/>
      <c r="AGF12" s="174"/>
      <c r="AGG12" s="11"/>
      <c r="AGH12" s="9"/>
      <c r="AGI12" s="9"/>
      <c r="AGL12" s="174" t="s">
        <v>220</v>
      </c>
      <c r="AGM12" s="174"/>
      <c r="AGN12" s="11">
        <v>2</v>
      </c>
      <c r="AGO12" s="9">
        <v>227.67</v>
      </c>
      <c r="AGP12" s="9">
        <v>155.33000000000001</v>
      </c>
      <c r="AGS12" s="174" t="s">
        <v>220</v>
      </c>
      <c r="AGT12" s="174"/>
      <c r="AGU12" s="11">
        <v>2</v>
      </c>
      <c r="AGV12" s="9">
        <v>90</v>
      </c>
      <c r="AGW12" s="9">
        <v>90</v>
      </c>
      <c r="AGZ12" s="174"/>
      <c r="AHA12" s="174"/>
      <c r="AHB12" s="11"/>
      <c r="AHC12" s="9"/>
      <c r="AHD12" s="9"/>
      <c r="AHG12" s="174"/>
      <c r="AHH12" s="174"/>
      <c r="AHI12" s="11"/>
      <c r="AHJ12" s="9"/>
      <c r="AHK12" s="9"/>
      <c r="AHN12" s="174"/>
      <c r="AHO12" s="174"/>
      <c r="AHP12" s="11"/>
      <c r="AHQ12" s="9"/>
      <c r="AHR12" s="9"/>
      <c r="AHU12" s="174"/>
      <c r="AHV12" s="174"/>
      <c r="AHW12" s="11"/>
      <c r="AHX12" s="9"/>
      <c r="AHY12" s="9"/>
    </row>
    <row r="13" spans="2:909" ht="15.95" customHeight="1" x14ac:dyDescent="0.2">
      <c r="B13" s="174"/>
      <c r="C13" s="174"/>
      <c r="D13" s="9"/>
      <c r="E13" s="9"/>
      <c r="F13" s="9"/>
      <c r="I13" s="174"/>
      <c r="J13" s="174"/>
      <c r="K13" s="9"/>
      <c r="L13" s="9"/>
      <c r="M13" s="9"/>
      <c r="P13" s="174"/>
      <c r="Q13" s="174"/>
      <c r="R13" s="11"/>
      <c r="S13" s="9"/>
      <c r="T13" s="9"/>
      <c r="W13" s="174"/>
      <c r="X13" s="174"/>
      <c r="Y13" s="11"/>
      <c r="Z13" s="9"/>
      <c r="AA13" s="9"/>
      <c r="AD13" s="174"/>
      <c r="AE13" s="174"/>
      <c r="AF13" s="11"/>
      <c r="AG13" s="9"/>
      <c r="AH13" s="9"/>
      <c r="AK13" s="174"/>
      <c r="AL13" s="174"/>
      <c r="AM13" s="11"/>
      <c r="AN13" s="9"/>
      <c r="AO13" s="9"/>
      <c r="AR13" s="174" t="s">
        <v>353</v>
      </c>
      <c r="AS13" s="174"/>
      <c r="AT13" s="11">
        <f>+AR149</f>
        <v>16.956666666666667</v>
      </c>
      <c r="AU13" s="11">
        <f>+AV149</f>
        <v>267.50461961863567</v>
      </c>
      <c r="AV13" s="11">
        <f>+AU149</f>
        <v>298.17181049734614</v>
      </c>
      <c r="AY13" s="174" t="s">
        <v>353</v>
      </c>
      <c r="AZ13" s="174"/>
      <c r="BA13" s="11">
        <f>+AY149</f>
        <v>16.956666666666667</v>
      </c>
      <c r="BB13" s="11">
        <v>90</v>
      </c>
      <c r="BC13" s="11">
        <v>90</v>
      </c>
      <c r="BF13" s="174"/>
      <c r="BG13" s="174"/>
      <c r="BH13" s="11"/>
      <c r="BI13" s="9"/>
      <c r="BJ13" s="9"/>
      <c r="BM13" s="174"/>
      <c r="BN13" s="174"/>
      <c r="BO13" s="11"/>
      <c r="BP13" s="9"/>
      <c r="BQ13" s="9"/>
      <c r="BT13" s="174"/>
      <c r="BU13" s="174"/>
      <c r="BV13" s="11"/>
      <c r="BW13" s="9"/>
      <c r="BX13" s="9"/>
      <c r="CA13" s="174"/>
      <c r="CB13" s="174"/>
      <c r="CC13" s="11"/>
      <c r="CD13" s="9"/>
      <c r="CE13" s="9"/>
      <c r="CH13" s="174"/>
      <c r="CI13" s="174"/>
      <c r="CJ13" s="11"/>
      <c r="CK13" s="9"/>
      <c r="CL13" s="9"/>
      <c r="CO13" s="174"/>
      <c r="CP13" s="174"/>
      <c r="CQ13" s="11"/>
      <c r="CR13" s="9"/>
      <c r="CS13" s="9"/>
      <c r="CV13" s="174"/>
      <c r="CW13" s="174"/>
      <c r="CX13" s="11"/>
      <c r="CY13" s="9"/>
      <c r="CZ13" s="9"/>
      <c r="DC13" s="174"/>
      <c r="DD13" s="174"/>
      <c r="DE13" s="11"/>
      <c r="DF13" s="9"/>
      <c r="DG13" s="9"/>
      <c r="DJ13" s="174" t="s">
        <v>43</v>
      </c>
      <c r="DK13" s="174"/>
      <c r="DL13" s="11">
        <f>+DJ91</f>
        <v>0.21666666666666667</v>
      </c>
      <c r="DM13" s="9">
        <f>+DN91</f>
        <v>150.09230769230768</v>
      </c>
      <c r="DN13" s="9">
        <f>+DM91</f>
        <v>224.5846153846154</v>
      </c>
      <c r="DQ13" s="174" t="s">
        <v>43</v>
      </c>
      <c r="DR13" s="174"/>
      <c r="DS13" s="11">
        <f>+DQ91</f>
        <v>0.21666666666666667</v>
      </c>
      <c r="DT13" s="9">
        <v>90</v>
      </c>
      <c r="DU13" s="9">
        <v>90</v>
      </c>
      <c r="DX13" s="174"/>
      <c r="DY13" s="174"/>
      <c r="DZ13" s="11"/>
      <c r="EA13" s="9"/>
      <c r="EB13" s="9"/>
      <c r="EE13" s="174"/>
      <c r="EF13" s="174"/>
      <c r="EG13" s="11"/>
      <c r="EH13" s="9"/>
      <c r="EI13" s="9"/>
      <c r="EL13" s="174" t="s">
        <v>51</v>
      </c>
      <c r="EM13" s="174"/>
      <c r="EN13" s="11">
        <f>+EL91</f>
        <v>0.13086666666666666</v>
      </c>
      <c r="EO13" s="9">
        <f>+EP91</f>
        <v>194.14161996943454</v>
      </c>
      <c r="EP13" s="9">
        <f>+EO91</f>
        <v>234.59857361181864</v>
      </c>
      <c r="ES13" s="174" t="s">
        <v>51</v>
      </c>
      <c r="ET13" s="174"/>
      <c r="EU13" s="11">
        <f>+ES91</f>
        <v>0.13086666666666666</v>
      </c>
      <c r="EV13" s="9">
        <v>90</v>
      </c>
      <c r="EW13" s="9">
        <v>90</v>
      </c>
      <c r="EZ13" s="174" t="s">
        <v>337</v>
      </c>
      <c r="FA13" s="174"/>
      <c r="FB13" s="11">
        <f>+EZ91</f>
        <v>2.5416666666666665</v>
      </c>
      <c r="FC13" s="9">
        <f>+FD91</f>
        <v>194.26596721311475</v>
      </c>
      <c r="FD13" s="9">
        <f>+FC91</f>
        <v>394.96393442622951</v>
      </c>
      <c r="FG13" s="174" t="s">
        <v>337</v>
      </c>
      <c r="FH13" s="174"/>
      <c r="FI13" s="11">
        <f>+FG91</f>
        <v>2.5416666666666665</v>
      </c>
      <c r="FJ13" s="9">
        <v>90</v>
      </c>
      <c r="FK13" s="9">
        <v>90</v>
      </c>
      <c r="FN13" s="174"/>
      <c r="FO13" s="174"/>
      <c r="FP13" s="11"/>
      <c r="FQ13" s="9"/>
      <c r="FR13" s="9"/>
      <c r="FU13" s="174"/>
      <c r="FV13" s="174"/>
      <c r="FW13" s="11"/>
      <c r="FX13" s="9"/>
      <c r="FY13" s="9"/>
      <c r="GB13" s="174"/>
      <c r="GC13" s="174"/>
      <c r="GD13" s="11"/>
      <c r="GE13" s="9"/>
      <c r="GF13" s="9"/>
      <c r="GI13" s="174"/>
      <c r="GJ13" s="174"/>
      <c r="GK13" s="11"/>
      <c r="GL13" s="9"/>
      <c r="GM13" s="9"/>
      <c r="GP13" s="174" t="str">
        <f>+GP85</f>
        <v>Antigua Balastrera</v>
      </c>
      <c r="GQ13" s="174"/>
      <c r="GR13" s="11">
        <f>+GP91</f>
        <v>2.6733333333333333</v>
      </c>
      <c r="GS13" s="9">
        <f>+GT91</f>
        <v>100.50985037406484</v>
      </c>
      <c r="GT13" s="9">
        <f>+GS91</f>
        <v>180.56608478802991</v>
      </c>
      <c r="GW13" s="174" t="str">
        <f>+GW85</f>
        <v>Antigua Balastrera</v>
      </c>
      <c r="GX13" s="174"/>
      <c r="GY13" s="11">
        <f>+GW91</f>
        <v>2.6733333333333333</v>
      </c>
      <c r="GZ13" s="9">
        <f>+HA91</f>
        <v>90</v>
      </c>
      <c r="HA13" s="9">
        <f>+GZ91</f>
        <v>90</v>
      </c>
      <c r="HD13" s="174"/>
      <c r="HE13" s="174"/>
      <c r="HF13" s="11"/>
      <c r="HG13" s="9"/>
      <c r="HH13" s="9"/>
      <c r="HK13" s="174"/>
      <c r="HL13" s="174"/>
      <c r="HM13" s="11"/>
      <c r="HN13" s="9"/>
      <c r="HO13" s="9"/>
      <c r="HR13" s="174"/>
      <c r="HS13" s="174"/>
      <c r="HT13" s="11"/>
      <c r="HU13" s="9"/>
      <c r="HV13" s="9"/>
      <c r="HY13" s="174"/>
      <c r="HZ13" s="174"/>
      <c r="IA13" s="11"/>
      <c r="IB13" s="9"/>
      <c r="IC13" s="9"/>
      <c r="IF13" s="174"/>
      <c r="IG13" s="174"/>
      <c r="IH13" s="11"/>
      <c r="II13" s="9"/>
      <c r="IJ13" s="9"/>
      <c r="IM13" s="174"/>
      <c r="IN13" s="174"/>
      <c r="IO13" s="11"/>
      <c r="IP13" s="9"/>
      <c r="IQ13" s="9"/>
      <c r="IT13" s="174"/>
      <c r="IU13" s="174"/>
      <c r="IV13" s="11"/>
      <c r="IW13" s="9"/>
      <c r="IX13" s="9"/>
      <c r="JA13" s="174"/>
      <c r="JB13" s="174"/>
      <c r="JC13" s="11"/>
      <c r="JD13" s="9"/>
      <c r="JE13" s="9"/>
      <c r="JH13" s="174"/>
      <c r="JI13" s="174"/>
      <c r="JJ13" s="11"/>
      <c r="JK13" s="9"/>
      <c r="JL13" s="9"/>
      <c r="JO13" s="174"/>
      <c r="JP13" s="174"/>
      <c r="JQ13" s="11"/>
      <c r="JR13" s="9"/>
      <c r="JS13" s="9"/>
      <c r="JV13" s="174"/>
      <c r="JW13" s="174"/>
      <c r="JX13" s="11"/>
      <c r="JY13" s="9"/>
      <c r="JZ13" s="9"/>
      <c r="KC13" s="174"/>
      <c r="KD13" s="174"/>
      <c r="KE13" s="11"/>
      <c r="KF13" s="9"/>
      <c r="KG13" s="9"/>
      <c r="KJ13" s="174"/>
      <c r="KK13" s="174"/>
      <c r="KL13" s="11"/>
      <c r="KM13" s="9"/>
      <c r="KN13" s="9"/>
      <c r="KQ13" s="174"/>
      <c r="KR13" s="174"/>
      <c r="KS13" s="11"/>
      <c r="KT13" s="9"/>
      <c r="KU13" s="9"/>
      <c r="KX13" s="174"/>
      <c r="KY13" s="174"/>
      <c r="KZ13" s="11"/>
      <c r="LA13" s="9"/>
      <c r="LB13" s="9"/>
      <c r="LE13" s="174" t="s">
        <v>426</v>
      </c>
      <c r="LF13" s="174"/>
      <c r="LG13" s="11">
        <v>1.48</v>
      </c>
      <c r="LH13" s="9">
        <f>+LG67</f>
        <v>129.66666666666666</v>
      </c>
      <c r="LI13" s="9">
        <f>+LF67</f>
        <v>133.33333333333334</v>
      </c>
      <c r="LL13" s="174"/>
      <c r="LM13" s="174"/>
      <c r="LN13" s="11"/>
      <c r="LO13" s="9"/>
      <c r="LP13" s="9"/>
      <c r="LS13" s="174"/>
      <c r="LT13" s="174"/>
      <c r="LU13" s="11"/>
      <c r="LV13" s="9"/>
      <c r="LW13" s="9"/>
      <c r="LZ13" s="174"/>
      <c r="MA13" s="174"/>
      <c r="MB13" s="11"/>
      <c r="MC13" s="9"/>
      <c r="MD13" s="9"/>
      <c r="MG13" s="174"/>
      <c r="MH13" s="174"/>
      <c r="MI13" s="11"/>
      <c r="MJ13" s="9"/>
      <c r="MK13" s="9"/>
      <c r="MN13" s="174"/>
      <c r="MO13" s="174"/>
      <c r="MP13" s="11"/>
      <c r="MQ13" s="9"/>
      <c r="MR13" s="9"/>
      <c r="MU13" s="174"/>
      <c r="MV13" s="174"/>
      <c r="MW13" s="11"/>
      <c r="MX13" s="9"/>
      <c r="MY13" s="9"/>
      <c r="NB13" s="174"/>
      <c r="NC13" s="174"/>
      <c r="ND13" s="11"/>
      <c r="NE13" s="9"/>
      <c r="NF13" s="9"/>
      <c r="NI13" s="174"/>
      <c r="NJ13" s="174"/>
      <c r="NK13" s="11"/>
      <c r="NL13" s="9"/>
      <c r="NM13" s="9"/>
      <c r="NP13" s="174"/>
      <c r="NQ13" s="174"/>
      <c r="NR13" s="11"/>
      <c r="NS13" s="9"/>
      <c r="NT13" s="9"/>
      <c r="NW13" s="174"/>
      <c r="NX13" s="174"/>
      <c r="NY13" s="11"/>
      <c r="NZ13" s="9"/>
      <c r="OA13" s="9"/>
      <c r="OD13" s="174"/>
      <c r="OE13" s="174"/>
      <c r="OF13" s="11"/>
      <c r="OG13" s="9"/>
      <c r="OH13" s="9"/>
      <c r="OK13" s="174" t="s">
        <v>92</v>
      </c>
      <c r="OL13" s="174"/>
      <c r="OM13" s="11">
        <v>1.19</v>
      </c>
      <c r="ON13" s="9">
        <v>152</v>
      </c>
      <c r="OO13" s="9">
        <v>109</v>
      </c>
      <c r="OR13" s="174" t="s">
        <v>92</v>
      </c>
      <c r="OS13" s="174"/>
      <c r="OT13" s="11">
        <v>1.19</v>
      </c>
      <c r="OU13" s="9">
        <v>90</v>
      </c>
      <c r="OV13" s="9">
        <v>90</v>
      </c>
      <c r="OY13" s="174"/>
      <c r="OZ13" s="174"/>
      <c r="PA13" s="11"/>
      <c r="PB13" s="9"/>
      <c r="PC13" s="9"/>
      <c r="PF13" s="174"/>
      <c r="PG13" s="174"/>
      <c r="PH13" s="11"/>
      <c r="PI13" s="9"/>
      <c r="PJ13" s="9"/>
      <c r="PM13" s="174"/>
      <c r="PN13" s="174"/>
      <c r="PO13" s="11"/>
      <c r="PP13" s="9"/>
      <c r="PQ13" s="9"/>
      <c r="PT13" s="174"/>
      <c r="PU13" s="174"/>
      <c r="PV13" s="11"/>
      <c r="PW13" s="9"/>
      <c r="PX13" s="9"/>
      <c r="QA13" s="174" t="s">
        <v>104</v>
      </c>
      <c r="QB13" s="174"/>
      <c r="QC13" s="11">
        <v>2.96</v>
      </c>
      <c r="QD13" s="9">
        <v>38.5</v>
      </c>
      <c r="QE13" s="9">
        <v>128</v>
      </c>
      <c r="QH13" s="174"/>
      <c r="QI13" s="174"/>
      <c r="QJ13" s="11"/>
      <c r="QK13" s="9"/>
      <c r="QL13" s="9"/>
      <c r="QO13" s="174"/>
      <c r="QP13" s="174"/>
      <c r="QQ13" s="11"/>
      <c r="QR13" s="9"/>
      <c r="QS13" s="9"/>
      <c r="QV13" s="174"/>
      <c r="QW13" s="174"/>
      <c r="QX13" s="11"/>
      <c r="QY13" s="9"/>
      <c r="QZ13" s="9"/>
      <c r="RC13" s="174"/>
      <c r="RD13" s="174"/>
      <c r="RE13" s="11"/>
      <c r="RF13" s="9"/>
      <c r="RG13" s="9"/>
      <c r="RJ13" s="174"/>
      <c r="RK13" s="174"/>
      <c r="RL13" s="11"/>
      <c r="RM13" s="9"/>
      <c r="RN13" s="9"/>
      <c r="RQ13" s="174" t="s">
        <v>110</v>
      </c>
      <c r="RR13" s="174"/>
      <c r="RS13" s="11">
        <v>0.06</v>
      </c>
      <c r="RT13" s="9">
        <v>110.83</v>
      </c>
      <c r="RU13" s="9">
        <v>72.33</v>
      </c>
      <c r="RX13" s="174" t="s">
        <v>110</v>
      </c>
      <c r="RY13" s="174"/>
      <c r="RZ13" s="11">
        <v>0.06</v>
      </c>
      <c r="SA13" s="9">
        <v>90</v>
      </c>
      <c r="SB13" s="9">
        <v>90</v>
      </c>
      <c r="SE13" s="178"/>
      <c r="SF13" s="179"/>
      <c r="SG13" s="11"/>
      <c r="SH13" s="9"/>
      <c r="SI13" s="9"/>
      <c r="SL13" s="174"/>
      <c r="SM13" s="174"/>
      <c r="SN13" s="11"/>
      <c r="SO13" s="9"/>
      <c r="SP13" s="9"/>
      <c r="SS13" s="174" t="s">
        <v>468</v>
      </c>
      <c r="ST13" s="174"/>
      <c r="SU13" s="11">
        <v>0.52333333333333332</v>
      </c>
      <c r="SV13" s="9">
        <v>189.27388535031847</v>
      </c>
      <c r="SW13" s="9">
        <v>209.17961783439492</v>
      </c>
      <c r="SZ13" s="174" t="s">
        <v>468</v>
      </c>
      <c r="TA13" s="174"/>
      <c r="TB13" s="11">
        <v>0.52333333333333332</v>
      </c>
      <c r="TC13" s="9">
        <v>90</v>
      </c>
      <c r="TD13" s="9">
        <v>90</v>
      </c>
      <c r="TG13" s="174" t="str">
        <f>+TG105</f>
        <v>Centro Poblado La India - Puerto</v>
      </c>
      <c r="TH13" s="174"/>
      <c r="TI13" s="11">
        <f>+TG110</f>
        <v>0.3133333333333333</v>
      </c>
      <c r="TJ13" s="9">
        <f>+TJ111</f>
        <v>78.300000000000011</v>
      </c>
      <c r="TK13" s="9">
        <f>+TK111</f>
        <v>250.45000000000002</v>
      </c>
      <c r="TN13" s="174" t="str">
        <f>+TN105</f>
        <v>Centro Poblado La India - Puerto</v>
      </c>
      <c r="TO13" s="174"/>
      <c r="TP13" s="11">
        <f>+TN110</f>
        <v>0.3133333333333333</v>
      </c>
      <c r="TQ13" s="9">
        <f>+TQ111</f>
        <v>78.300000000000011</v>
      </c>
      <c r="TR13" s="9">
        <v>90</v>
      </c>
      <c r="TU13" s="174"/>
      <c r="TV13" s="174"/>
      <c r="TW13" s="11"/>
      <c r="TX13" s="9"/>
      <c r="TY13" s="9"/>
      <c r="UB13" s="174"/>
      <c r="UC13" s="174"/>
      <c r="UD13" s="11"/>
      <c r="UE13" s="9"/>
      <c r="UF13" s="9"/>
      <c r="UI13" s="174"/>
      <c r="UJ13" s="174"/>
      <c r="UK13" s="11"/>
      <c r="UL13" s="9"/>
      <c r="UM13" s="9"/>
      <c r="UP13" s="174"/>
      <c r="UQ13" s="174"/>
      <c r="UR13" s="11"/>
      <c r="US13" s="9"/>
      <c r="UT13" s="9"/>
      <c r="UW13" s="174"/>
      <c r="UX13" s="174"/>
      <c r="UY13" s="11"/>
      <c r="UZ13" s="9"/>
      <c r="VA13" s="9"/>
      <c r="VD13" s="174"/>
      <c r="VE13" s="174"/>
      <c r="VF13" s="11"/>
      <c r="VG13" s="9"/>
      <c r="VH13" s="9"/>
      <c r="VK13" s="174"/>
      <c r="VL13" s="174"/>
      <c r="VM13" s="11"/>
      <c r="VN13" s="9"/>
      <c r="VO13" s="9"/>
      <c r="VR13" s="174"/>
      <c r="VS13" s="174"/>
      <c r="VT13" s="11"/>
      <c r="VU13" s="9"/>
      <c r="VV13" s="9"/>
      <c r="VY13" s="174"/>
      <c r="VZ13" s="174"/>
      <c r="WA13" s="11"/>
      <c r="WB13" s="9"/>
      <c r="WC13" s="9"/>
      <c r="WF13" s="174"/>
      <c r="WG13" s="174"/>
      <c r="WH13" s="11"/>
      <c r="WI13" s="9"/>
      <c r="WJ13" s="9"/>
      <c r="WM13" s="174"/>
      <c r="WN13" s="174"/>
      <c r="WO13" s="11"/>
      <c r="WP13" s="9"/>
      <c r="WQ13" s="9"/>
      <c r="WT13" s="174"/>
      <c r="WU13" s="174"/>
      <c r="WV13" s="11"/>
      <c r="WW13" s="9"/>
      <c r="WX13" s="9"/>
      <c r="XA13" s="174"/>
      <c r="XB13" s="174"/>
      <c r="XC13" s="11"/>
      <c r="XD13" s="9"/>
      <c r="XE13" s="9"/>
      <c r="XH13" s="174"/>
      <c r="XI13" s="174"/>
      <c r="XJ13" s="11"/>
      <c r="XK13" s="9"/>
      <c r="XL13" s="9"/>
      <c r="XO13" s="174"/>
      <c r="XP13" s="174"/>
      <c r="XQ13" s="11"/>
      <c r="XR13" s="9"/>
      <c r="XS13" s="9"/>
      <c r="XV13" s="174"/>
      <c r="XW13" s="174"/>
      <c r="XX13" s="11"/>
      <c r="XY13" s="9"/>
      <c r="XZ13" s="9"/>
      <c r="YC13" s="174"/>
      <c r="YD13" s="174"/>
      <c r="YE13" s="11"/>
      <c r="YF13" s="9"/>
      <c r="YG13" s="9"/>
      <c r="YJ13" s="174"/>
      <c r="YK13" s="174"/>
      <c r="YL13" s="11"/>
      <c r="YM13" s="9"/>
      <c r="YN13" s="9"/>
      <c r="YQ13" s="174"/>
      <c r="YR13" s="174"/>
      <c r="YS13" s="11"/>
      <c r="YT13" s="9"/>
      <c r="YU13" s="9"/>
      <c r="YX13" s="174"/>
      <c r="YY13" s="174"/>
      <c r="YZ13" s="11"/>
      <c r="ZA13" s="9"/>
      <c r="ZB13" s="9"/>
      <c r="ZE13" s="174"/>
      <c r="ZF13" s="174"/>
      <c r="ZG13" s="11"/>
      <c r="ZH13" s="9"/>
      <c r="ZI13" s="9"/>
      <c r="ZL13" s="174"/>
      <c r="ZM13" s="174"/>
      <c r="ZN13" s="11"/>
      <c r="ZO13" s="9"/>
      <c r="ZP13" s="9"/>
      <c r="ZS13" s="174"/>
      <c r="ZT13" s="174"/>
      <c r="ZU13" s="11"/>
      <c r="ZV13" s="9"/>
      <c r="ZW13" s="9"/>
      <c r="ZZ13" s="174"/>
      <c r="AAA13" s="174"/>
      <c r="AAB13" s="11"/>
      <c r="AAC13" s="9"/>
      <c r="AAD13" s="9"/>
      <c r="AAG13" s="174"/>
      <c r="AAH13" s="174"/>
      <c r="AAI13" s="11"/>
      <c r="AAJ13" s="9"/>
      <c r="AAK13" s="9"/>
      <c r="AAN13" s="174"/>
      <c r="AAO13" s="174"/>
      <c r="AAP13" s="11"/>
      <c r="AAQ13" s="9"/>
      <c r="AAR13" s="9"/>
      <c r="AAU13" s="174"/>
      <c r="AAV13" s="174"/>
      <c r="AAW13" s="11"/>
      <c r="AAX13" s="9"/>
      <c r="AAY13" s="9"/>
      <c r="ABB13" s="174"/>
      <c r="ABC13" s="174"/>
      <c r="ABD13" s="11"/>
      <c r="ABE13" s="9"/>
      <c r="ABF13" s="9"/>
      <c r="ABI13" s="174"/>
      <c r="ABJ13" s="174"/>
      <c r="ABK13" s="11"/>
      <c r="ABL13" s="9"/>
      <c r="ABM13" s="9"/>
      <c r="ABP13" s="174"/>
      <c r="ABQ13" s="174"/>
      <c r="ABR13" s="11"/>
      <c r="ABS13" s="9"/>
      <c r="ABT13" s="9"/>
      <c r="ABW13" s="174"/>
      <c r="ABX13" s="174"/>
      <c r="ABY13" s="11"/>
      <c r="ABZ13" s="9"/>
      <c r="ACA13" s="9"/>
      <c r="ACD13" s="174"/>
      <c r="ACE13" s="174"/>
      <c r="ACF13" s="11"/>
      <c r="ACG13" s="9"/>
      <c r="ACH13" s="9"/>
      <c r="ACK13" s="174"/>
      <c r="ACL13" s="174"/>
      <c r="ACM13" s="11"/>
      <c r="ACN13" s="9"/>
      <c r="ACO13" s="9"/>
      <c r="ACR13" s="174"/>
      <c r="ACS13" s="174"/>
      <c r="ACT13" s="11"/>
      <c r="ACU13" s="9"/>
      <c r="ACV13" s="9"/>
      <c r="ACY13" s="174"/>
      <c r="ACZ13" s="174"/>
      <c r="ADA13" s="11"/>
      <c r="ADB13" s="9"/>
      <c r="ADC13" s="9"/>
      <c r="ADF13" s="174" t="s">
        <v>173</v>
      </c>
      <c r="ADG13" s="174"/>
      <c r="ADH13" s="11">
        <f>+ADF91</f>
        <v>1.0391666666666666</v>
      </c>
      <c r="ADI13" s="9">
        <f>+ADJ91</f>
        <v>211.52686447473937</v>
      </c>
      <c r="ADJ13" s="9">
        <f>+ADI91</f>
        <v>223.51451483560544</v>
      </c>
      <c r="ADM13" s="174" t="s">
        <v>173</v>
      </c>
      <c r="ADN13" s="174"/>
      <c r="ADO13" s="11">
        <f>+ADM91</f>
        <v>1.0391666666666666</v>
      </c>
      <c r="ADP13" s="9">
        <v>90</v>
      </c>
      <c r="ADQ13" s="9">
        <v>90</v>
      </c>
      <c r="ADT13" s="174"/>
      <c r="ADU13" s="174"/>
      <c r="ADV13" s="11"/>
      <c r="ADW13" s="9"/>
      <c r="ADX13" s="9"/>
      <c r="AEA13" s="174"/>
      <c r="AEB13" s="174"/>
      <c r="AEC13" s="11"/>
      <c r="AED13" s="9"/>
      <c r="AEE13" s="9"/>
      <c r="AEH13" s="174" t="s">
        <v>184</v>
      </c>
      <c r="AEI13" s="174"/>
      <c r="AEJ13" s="11">
        <f>+AEH91</f>
        <v>2.2499999999999996</v>
      </c>
      <c r="AEK13" s="9">
        <f>+AEK91</f>
        <v>128.54444444444445</v>
      </c>
      <c r="AEL13" s="9">
        <f>+AEL91</f>
        <v>233.1037037037037</v>
      </c>
      <c r="AEO13" s="174" t="s">
        <v>184</v>
      </c>
      <c r="AEP13" s="174"/>
      <c r="AEQ13" s="11">
        <f>+AEO91</f>
        <v>2.2499999999999996</v>
      </c>
      <c r="AER13" s="9">
        <v>90</v>
      </c>
      <c r="AES13" s="9">
        <v>90</v>
      </c>
      <c r="AEV13" s="174"/>
      <c r="AEW13" s="174"/>
      <c r="AEX13" s="11"/>
      <c r="AEY13" s="9"/>
      <c r="AEZ13" s="9"/>
      <c r="AFC13" s="174"/>
      <c r="AFD13" s="174"/>
      <c r="AFE13" s="11"/>
      <c r="AFF13" s="9"/>
      <c r="AFG13" s="9"/>
      <c r="AFJ13" s="174" t="s">
        <v>474</v>
      </c>
      <c r="AFK13" s="174"/>
      <c r="AFL13" s="11">
        <v>0.28999999999999998</v>
      </c>
      <c r="AFM13" s="9">
        <v>94.2</v>
      </c>
      <c r="AFN13" s="9">
        <v>121</v>
      </c>
      <c r="AFQ13" s="174" t="s">
        <v>474</v>
      </c>
      <c r="AFR13" s="174"/>
      <c r="AFS13" s="11">
        <v>0.28999999999999998</v>
      </c>
      <c r="AFT13" s="9">
        <v>94.2</v>
      </c>
      <c r="AFU13" s="9">
        <v>90</v>
      </c>
      <c r="AFX13" s="174"/>
      <c r="AFY13" s="174"/>
      <c r="AFZ13" s="11"/>
      <c r="AGA13" s="9"/>
      <c r="AGB13" s="9"/>
      <c r="AGE13" s="174"/>
      <c r="AGF13" s="174"/>
      <c r="AGG13" s="11"/>
      <c r="AGH13" s="9"/>
      <c r="AGI13" s="9"/>
      <c r="AGL13" s="174" t="s">
        <v>484</v>
      </c>
      <c r="AGM13" s="174"/>
      <c r="AGN13" s="11">
        <v>0.45</v>
      </c>
      <c r="AGO13" s="9">
        <v>131.66999999999999</v>
      </c>
      <c r="AGP13" s="9">
        <v>86.67</v>
      </c>
      <c r="AGS13" s="174" t="s">
        <v>484</v>
      </c>
      <c r="AGT13" s="174"/>
      <c r="AGU13" s="11">
        <v>0.45</v>
      </c>
      <c r="AGV13" s="9">
        <v>90</v>
      </c>
      <c r="AGW13" s="9">
        <v>86.67</v>
      </c>
      <c r="AGZ13" s="174"/>
      <c r="AHA13" s="174"/>
      <c r="AHB13" s="11"/>
      <c r="AHC13" s="9"/>
      <c r="AHD13" s="9"/>
      <c r="AHG13" s="174"/>
      <c r="AHH13" s="174"/>
      <c r="AHI13" s="11"/>
      <c r="AHJ13" s="9"/>
      <c r="AHK13" s="9"/>
      <c r="AHN13" s="174"/>
      <c r="AHO13" s="174"/>
      <c r="AHP13" s="11"/>
      <c r="AHQ13" s="9"/>
      <c r="AHR13" s="9"/>
      <c r="AHU13" s="174"/>
      <c r="AHV13" s="174"/>
      <c r="AHW13" s="11"/>
      <c r="AHX13" s="9"/>
      <c r="AHY13" s="9"/>
    </row>
    <row r="14" spans="2:909" ht="15.95" customHeight="1" x14ac:dyDescent="0.2">
      <c r="B14" s="174"/>
      <c r="C14" s="174"/>
      <c r="D14" s="9"/>
      <c r="E14" s="9"/>
      <c r="F14" s="9"/>
      <c r="I14" s="174"/>
      <c r="J14" s="174"/>
      <c r="K14" s="9"/>
      <c r="L14" s="9"/>
      <c r="M14" s="9"/>
      <c r="P14" s="174"/>
      <c r="Q14" s="174"/>
      <c r="R14" s="11"/>
      <c r="S14" s="9"/>
      <c r="T14" s="9"/>
      <c r="W14" s="174"/>
      <c r="X14" s="174"/>
      <c r="Y14" s="11"/>
      <c r="Z14" s="9"/>
      <c r="AA14" s="9"/>
      <c r="AD14" s="174"/>
      <c r="AE14" s="174"/>
      <c r="AF14" s="11"/>
      <c r="AG14" s="9"/>
      <c r="AH14" s="9"/>
      <c r="AK14" s="174"/>
      <c r="AL14" s="174"/>
      <c r="AM14" s="11"/>
      <c r="AN14" s="9"/>
      <c r="AO14" s="9"/>
      <c r="AR14" s="174" t="s">
        <v>355</v>
      </c>
      <c r="AS14" s="174"/>
      <c r="AT14" s="11">
        <f>+AR157</f>
        <v>5.8033333333333337</v>
      </c>
      <c r="AU14" s="11">
        <f>+AV157</f>
        <v>210.96840896036761</v>
      </c>
      <c r="AV14" s="11">
        <f>+AU157</f>
        <v>253.05514072372196</v>
      </c>
      <c r="AY14" s="174" t="s">
        <v>355</v>
      </c>
      <c r="AZ14" s="174"/>
      <c r="BA14" s="11">
        <f>+AY157</f>
        <v>5.8033333333333337</v>
      </c>
      <c r="BB14" s="11">
        <v>90</v>
      </c>
      <c r="BC14" s="11">
        <v>90</v>
      </c>
      <c r="BF14" s="174"/>
      <c r="BG14" s="174"/>
      <c r="BH14" s="11"/>
      <c r="BI14" s="9"/>
      <c r="BJ14" s="9"/>
      <c r="BM14" s="174"/>
      <c r="BN14" s="174"/>
      <c r="BO14" s="11"/>
      <c r="BP14" s="9"/>
      <c r="BQ14" s="9"/>
      <c r="BT14" s="174"/>
      <c r="BU14" s="174"/>
      <c r="BV14" s="11"/>
      <c r="BW14" s="9"/>
      <c r="BX14" s="9"/>
      <c r="CA14" s="174"/>
      <c r="CB14" s="174"/>
      <c r="CC14" s="11"/>
      <c r="CD14" s="9"/>
      <c r="CE14" s="9"/>
      <c r="CH14" s="174"/>
      <c r="CI14" s="174"/>
      <c r="CJ14" s="11"/>
      <c r="CK14" s="9"/>
      <c r="CL14" s="9"/>
      <c r="CO14" s="174"/>
      <c r="CP14" s="174"/>
      <c r="CQ14" s="11"/>
      <c r="CR14" s="9"/>
      <c r="CS14" s="9"/>
      <c r="CV14" s="174"/>
      <c r="CW14" s="174"/>
      <c r="CX14" s="11"/>
      <c r="CY14" s="9"/>
      <c r="CZ14" s="9"/>
      <c r="DC14" s="174"/>
      <c r="DD14" s="174"/>
      <c r="DE14" s="11"/>
      <c r="DF14" s="9"/>
      <c r="DG14" s="9"/>
      <c r="DJ14" s="174"/>
      <c r="DK14" s="174"/>
      <c r="DL14" s="11"/>
      <c r="DM14" s="9"/>
      <c r="DN14" s="9"/>
      <c r="DQ14" s="174"/>
      <c r="DR14" s="174"/>
      <c r="DS14" s="11"/>
      <c r="DT14" s="9"/>
      <c r="DU14" s="9"/>
      <c r="DX14" s="174"/>
      <c r="DY14" s="174"/>
      <c r="DZ14" s="11"/>
      <c r="EA14" s="9"/>
      <c r="EB14" s="9"/>
      <c r="EE14" s="174"/>
      <c r="EF14" s="174"/>
      <c r="EG14" s="11"/>
      <c r="EH14" s="9"/>
      <c r="EI14" s="9"/>
      <c r="EL14" s="174" t="s">
        <v>47</v>
      </c>
      <c r="EM14" s="174"/>
      <c r="EN14" s="11">
        <f>+EL99</f>
        <v>4.6808333333333332</v>
      </c>
      <c r="EO14" s="9">
        <f>+EP99</f>
        <v>66.060003560619549</v>
      </c>
      <c r="EP14" s="9">
        <f>+EO99</f>
        <v>95.916007833363025</v>
      </c>
      <c r="ES14" s="174" t="s">
        <v>47</v>
      </c>
      <c r="ET14" s="174"/>
      <c r="EU14" s="11">
        <f>+ES99</f>
        <v>4.6808333333333332</v>
      </c>
      <c r="EV14" s="9">
        <f>+EW99</f>
        <v>66.060003560619549</v>
      </c>
      <c r="EW14" s="9">
        <v>90</v>
      </c>
      <c r="EZ14" s="174" t="s">
        <v>338</v>
      </c>
      <c r="FA14" s="174"/>
      <c r="FB14" s="11">
        <f>+EZ96</f>
        <v>0.70699999999999996</v>
      </c>
      <c r="FC14" s="9">
        <f>+FD96</f>
        <v>197.95999999999998</v>
      </c>
      <c r="FD14" s="9">
        <f>+FC96</f>
        <v>353.5</v>
      </c>
      <c r="FG14" s="174" t="s">
        <v>338</v>
      </c>
      <c r="FH14" s="174"/>
      <c r="FI14" s="11">
        <f>+FG96</f>
        <v>0.70699999999999996</v>
      </c>
      <c r="FJ14" s="9">
        <v>90</v>
      </c>
      <c r="FK14" s="9">
        <v>90</v>
      </c>
      <c r="FN14" s="174"/>
      <c r="FO14" s="174"/>
      <c r="FP14" s="11"/>
      <c r="FQ14" s="9"/>
      <c r="FR14" s="9"/>
      <c r="FU14" s="174"/>
      <c r="FV14" s="174"/>
      <c r="FW14" s="11"/>
      <c r="FX14" s="9"/>
      <c r="FY14" s="9"/>
      <c r="GB14" s="174"/>
      <c r="GC14" s="174"/>
      <c r="GD14" s="11"/>
      <c r="GE14" s="9"/>
      <c r="GF14" s="9"/>
      <c r="GI14" s="174"/>
      <c r="GJ14" s="174"/>
      <c r="GK14" s="11"/>
      <c r="GL14" s="9"/>
      <c r="GM14" s="9"/>
      <c r="GP14" s="174" t="str">
        <f>+GP93</f>
        <v>Chambuco</v>
      </c>
      <c r="GQ14" s="174"/>
      <c r="GR14" s="11">
        <f>+GP99</f>
        <v>1.5999999999999999</v>
      </c>
      <c r="GS14" s="9">
        <f>+GT99</f>
        <v>102.47875000000001</v>
      </c>
      <c r="GT14" s="9">
        <f>+GS99</f>
        <v>191.62916666666669</v>
      </c>
      <c r="GW14" s="174" t="str">
        <f>+GW93</f>
        <v>Chambuco</v>
      </c>
      <c r="GX14" s="174"/>
      <c r="GY14" s="11">
        <f>+GW99</f>
        <v>1.5999999999999999</v>
      </c>
      <c r="GZ14" s="9">
        <f>+HA99</f>
        <v>90</v>
      </c>
      <c r="HA14" s="9">
        <f>+GZ99</f>
        <v>90</v>
      </c>
      <c r="HD14" s="174"/>
      <c r="HE14" s="174"/>
      <c r="HF14" s="11"/>
      <c r="HG14" s="9"/>
      <c r="HH14" s="9"/>
      <c r="HK14" s="174"/>
      <c r="HL14" s="174"/>
      <c r="HM14" s="11"/>
      <c r="HN14" s="9"/>
      <c r="HO14" s="9"/>
      <c r="HR14" s="174"/>
      <c r="HS14" s="174"/>
      <c r="HT14" s="11"/>
      <c r="HU14" s="9"/>
      <c r="HV14" s="9"/>
      <c r="HY14" s="174"/>
      <c r="HZ14" s="174"/>
      <c r="IA14" s="11"/>
      <c r="IB14" s="9"/>
      <c r="IC14" s="9"/>
      <c r="IF14" s="174"/>
      <c r="IG14" s="174"/>
      <c r="IH14" s="11"/>
      <c r="II14" s="9"/>
      <c r="IJ14" s="9"/>
      <c r="IM14" s="174"/>
      <c r="IN14" s="174"/>
      <c r="IO14" s="11"/>
      <c r="IP14" s="9"/>
      <c r="IQ14" s="9"/>
      <c r="IT14" s="174"/>
      <c r="IU14" s="174"/>
      <c r="IV14" s="11"/>
      <c r="IW14" s="9"/>
      <c r="IX14" s="9"/>
      <c r="JA14" s="174"/>
      <c r="JB14" s="174"/>
      <c r="JC14" s="11"/>
      <c r="JD14" s="9"/>
      <c r="JE14" s="9"/>
      <c r="JH14" s="174"/>
      <c r="JI14" s="174"/>
      <c r="JJ14" s="11"/>
      <c r="JK14" s="9"/>
      <c r="JL14" s="9"/>
      <c r="JO14" s="174"/>
      <c r="JP14" s="174"/>
      <c r="JQ14" s="11"/>
      <c r="JR14" s="9"/>
      <c r="JS14" s="9"/>
      <c r="JV14" s="174"/>
      <c r="JW14" s="174"/>
      <c r="JX14" s="11"/>
      <c r="JY14" s="9"/>
      <c r="JZ14" s="9"/>
      <c r="KC14" s="174"/>
      <c r="KD14" s="174"/>
      <c r="KE14" s="11"/>
      <c r="KF14" s="9"/>
      <c r="KG14" s="9"/>
      <c r="KJ14" s="174"/>
      <c r="KK14" s="174"/>
      <c r="KL14" s="11"/>
      <c r="KM14" s="9"/>
      <c r="KN14" s="9"/>
      <c r="KQ14" s="174"/>
      <c r="KR14" s="174"/>
      <c r="KS14" s="11"/>
      <c r="KT14" s="9"/>
      <c r="KU14" s="9"/>
      <c r="KX14" s="174"/>
      <c r="KY14" s="174"/>
      <c r="KZ14" s="11"/>
      <c r="LA14" s="9"/>
      <c r="LB14" s="9"/>
      <c r="LE14" s="174" t="s">
        <v>451</v>
      </c>
      <c r="LF14" s="174"/>
      <c r="LG14" s="11">
        <v>31.11</v>
      </c>
      <c r="LH14" s="9">
        <v>9</v>
      </c>
      <c r="LI14" s="9">
        <v>28.33</v>
      </c>
      <c r="LL14" s="174"/>
      <c r="LM14" s="174"/>
      <c r="LN14" s="11"/>
      <c r="LO14" s="9"/>
      <c r="LP14" s="9"/>
      <c r="LS14" s="174"/>
      <c r="LT14" s="174"/>
      <c r="LU14" s="11"/>
      <c r="LV14" s="9"/>
      <c r="LW14" s="9"/>
      <c r="LZ14" s="174"/>
      <c r="MA14" s="174"/>
      <c r="MB14" s="11"/>
      <c r="MC14" s="9"/>
      <c r="MD14" s="9"/>
      <c r="MG14" s="174"/>
      <c r="MH14" s="174"/>
      <c r="MI14" s="11"/>
      <c r="MJ14" s="9"/>
      <c r="MK14" s="9"/>
      <c r="MN14" s="174"/>
      <c r="MO14" s="174"/>
      <c r="MP14" s="11"/>
      <c r="MQ14" s="9"/>
      <c r="MR14" s="9"/>
      <c r="MU14" s="174"/>
      <c r="MV14" s="174"/>
      <c r="MW14" s="11"/>
      <c r="MX14" s="9"/>
      <c r="MY14" s="9"/>
      <c r="NB14" s="174"/>
      <c r="NC14" s="174"/>
      <c r="ND14" s="11"/>
      <c r="NE14" s="9"/>
      <c r="NF14" s="9"/>
      <c r="NI14" s="174"/>
      <c r="NJ14" s="174"/>
      <c r="NK14" s="11"/>
      <c r="NL14" s="9"/>
      <c r="NM14" s="9"/>
      <c r="NP14" s="174"/>
      <c r="NQ14" s="174"/>
      <c r="NR14" s="11"/>
      <c r="NS14" s="9"/>
      <c r="NT14" s="9"/>
      <c r="NW14" s="174"/>
      <c r="NX14" s="174"/>
      <c r="NY14" s="11"/>
      <c r="NZ14" s="9"/>
      <c r="OA14" s="9"/>
      <c r="OD14" s="174"/>
      <c r="OE14" s="174"/>
      <c r="OF14" s="11"/>
      <c r="OG14" s="9"/>
      <c r="OH14" s="9"/>
      <c r="OK14" s="174"/>
      <c r="OL14" s="174"/>
      <c r="OM14" s="11"/>
      <c r="ON14" s="9"/>
      <c r="OO14" s="9"/>
      <c r="OR14" s="174"/>
      <c r="OS14" s="174"/>
      <c r="OT14" s="11"/>
      <c r="OU14" s="9"/>
      <c r="OV14" s="9"/>
      <c r="OY14" s="174"/>
      <c r="OZ14" s="174"/>
      <c r="PA14" s="11"/>
      <c r="PB14" s="9"/>
      <c r="PC14" s="9"/>
      <c r="PF14" s="174"/>
      <c r="PG14" s="174"/>
      <c r="PH14" s="11"/>
      <c r="PI14" s="9"/>
      <c r="PJ14" s="9"/>
      <c r="PM14" s="174"/>
      <c r="PN14" s="174"/>
      <c r="PO14" s="11"/>
      <c r="PP14" s="9"/>
      <c r="PQ14" s="9"/>
      <c r="PT14" s="174"/>
      <c r="PU14" s="174"/>
      <c r="PV14" s="11"/>
      <c r="PW14" s="9"/>
      <c r="PX14" s="9"/>
      <c r="QA14" s="174"/>
      <c r="QB14" s="174"/>
      <c r="QC14" s="11"/>
      <c r="QD14" s="9"/>
      <c r="QE14" s="9"/>
      <c r="QH14" s="174"/>
      <c r="QI14" s="174"/>
      <c r="QJ14" s="11"/>
      <c r="QK14" s="9"/>
      <c r="QL14" s="9"/>
      <c r="QO14" s="174"/>
      <c r="QP14" s="174"/>
      <c r="QQ14" s="11"/>
      <c r="QR14" s="9"/>
      <c r="QS14" s="9"/>
      <c r="QV14" s="174"/>
      <c r="QW14" s="174"/>
      <c r="QX14" s="11"/>
      <c r="QY14" s="9"/>
      <c r="QZ14" s="9"/>
      <c r="RC14" s="174"/>
      <c r="RD14" s="174"/>
      <c r="RE14" s="11"/>
      <c r="RF14" s="9"/>
      <c r="RG14" s="9"/>
      <c r="RJ14" s="174"/>
      <c r="RK14" s="174"/>
      <c r="RL14" s="11"/>
      <c r="RM14" s="9"/>
      <c r="RN14" s="9"/>
      <c r="RQ14" s="174"/>
      <c r="RR14" s="174"/>
      <c r="RS14" s="9"/>
      <c r="RT14" s="9"/>
      <c r="RU14" s="9"/>
      <c r="RX14" s="174"/>
      <c r="RY14" s="174"/>
      <c r="RZ14" s="9"/>
      <c r="SA14" s="9"/>
      <c r="SB14" s="9"/>
      <c r="SE14" s="174"/>
      <c r="SF14" s="174"/>
      <c r="SG14" s="11"/>
      <c r="SH14" s="9"/>
      <c r="SI14" s="9"/>
      <c r="SL14" s="174"/>
      <c r="SM14" s="174"/>
      <c r="SN14" s="11"/>
      <c r="SO14" s="9"/>
      <c r="SP14" s="9"/>
      <c r="SS14" s="174" t="s">
        <v>469</v>
      </c>
      <c r="ST14" s="174"/>
      <c r="SU14" s="11">
        <v>4.6666666666666669E-2</v>
      </c>
      <c r="SV14" s="9">
        <v>345.71428571428572</v>
      </c>
      <c r="SW14" s="9">
        <v>117.5642857142857</v>
      </c>
      <c r="SZ14" s="174" t="s">
        <v>469</v>
      </c>
      <c r="TA14" s="174"/>
      <c r="TB14" s="11">
        <v>4.6666666666666669E-2</v>
      </c>
      <c r="TC14" s="9">
        <v>90</v>
      </c>
      <c r="TD14" s="9">
        <v>90</v>
      </c>
      <c r="TG14" s="174" t="str">
        <f>+TG113</f>
        <v>Centro Poblado La India - PTAR reubicación</v>
      </c>
      <c r="TH14" s="174"/>
      <c r="TI14" s="11">
        <f>+TG118</f>
        <v>0.48300000000000004</v>
      </c>
      <c r="TJ14" s="9">
        <f>+TJ119</f>
        <v>34.816425120772941</v>
      </c>
      <c r="TK14" s="9">
        <f>+TK119</f>
        <v>43.763008971704622</v>
      </c>
      <c r="TN14" s="174" t="str">
        <f>+TN113</f>
        <v>Centro Poblado La India - PTAR reubicación</v>
      </c>
      <c r="TO14" s="174"/>
      <c r="TP14" s="11">
        <f>+TN118</f>
        <v>0.48300000000000004</v>
      </c>
      <c r="TQ14" s="9">
        <f>+TQ119</f>
        <v>34.816425120772941</v>
      </c>
      <c r="TR14" s="9">
        <f>+TR119</f>
        <v>43.763008971704622</v>
      </c>
      <c r="TU14" s="174"/>
      <c r="TV14" s="174"/>
      <c r="TW14" s="11"/>
      <c r="TX14" s="9"/>
      <c r="TY14" s="9"/>
      <c r="UB14" s="174"/>
      <c r="UC14" s="174"/>
      <c r="UD14" s="11"/>
      <c r="UE14" s="9"/>
      <c r="UF14" s="9"/>
      <c r="UI14" s="174"/>
      <c r="UJ14" s="174"/>
      <c r="UK14" s="11"/>
      <c r="UL14" s="9"/>
      <c r="UM14" s="9"/>
      <c r="UP14" s="174"/>
      <c r="UQ14" s="174"/>
      <c r="UR14" s="11"/>
      <c r="US14" s="9"/>
      <c r="UT14" s="9"/>
      <c r="UW14" s="174"/>
      <c r="UX14" s="174"/>
      <c r="UY14" s="11"/>
      <c r="UZ14" s="9"/>
      <c r="VA14" s="9"/>
      <c r="VD14" s="174"/>
      <c r="VE14" s="174"/>
      <c r="VF14" s="11"/>
      <c r="VG14" s="9"/>
      <c r="VH14" s="9"/>
      <c r="VK14" s="174"/>
      <c r="VL14" s="174"/>
      <c r="VM14" s="11"/>
      <c r="VN14" s="9"/>
      <c r="VO14" s="9"/>
      <c r="VR14" s="174"/>
      <c r="VS14" s="174"/>
      <c r="VT14" s="11"/>
      <c r="VU14" s="9"/>
      <c r="VV14" s="9"/>
      <c r="VY14" s="174"/>
      <c r="VZ14" s="174"/>
      <c r="WA14" s="11"/>
      <c r="WB14" s="9"/>
      <c r="WC14" s="9"/>
      <c r="WF14" s="174"/>
      <c r="WG14" s="174"/>
      <c r="WH14" s="11"/>
      <c r="WI14" s="9"/>
      <c r="WJ14" s="9"/>
      <c r="WM14" s="174"/>
      <c r="WN14" s="174"/>
      <c r="WO14" s="11"/>
      <c r="WP14" s="9"/>
      <c r="WQ14" s="9"/>
      <c r="WT14" s="174"/>
      <c r="WU14" s="174"/>
      <c r="WV14" s="11"/>
      <c r="WW14" s="9"/>
      <c r="WX14" s="9"/>
      <c r="XA14" s="174"/>
      <c r="XB14" s="174"/>
      <c r="XC14" s="11"/>
      <c r="XD14" s="9"/>
      <c r="XE14" s="9"/>
      <c r="XH14" s="174"/>
      <c r="XI14" s="174"/>
      <c r="XJ14" s="11"/>
      <c r="XK14" s="9"/>
      <c r="XL14" s="9"/>
      <c r="XO14" s="174"/>
      <c r="XP14" s="174"/>
      <c r="XQ14" s="11"/>
      <c r="XR14" s="9"/>
      <c r="XS14" s="9"/>
      <c r="XV14" s="174"/>
      <c r="XW14" s="174"/>
      <c r="XX14" s="11"/>
      <c r="XY14" s="9"/>
      <c r="XZ14" s="9"/>
      <c r="YC14" s="174"/>
      <c r="YD14" s="174"/>
      <c r="YE14" s="11"/>
      <c r="YF14" s="9"/>
      <c r="YG14" s="9"/>
      <c r="YJ14" s="174"/>
      <c r="YK14" s="174"/>
      <c r="YL14" s="11"/>
      <c r="YM14" s="9"/>
      <c r="YN14" s="9"/>
      <c r="YQ14" s="174"/>
      <c r="YR14" s="174"/>
      <c r="YS14" s="11"/>
      <c r="YT14" s="9"/>
      <c r="YU14" s="9"/>
      <c r="YX14" s="174"/>
      <c r="YY14" s="174"/>
      <c r="YZ14" s="11"/>
      <c r="ZA14" s="9"/>
      <c r="ZB14" s="9"/>
      <c r="ZE14" s="174"/>
      <c r="ZF14" s="174"/>
      <c r="ZG14" s="11"/>
      <c r="ZH14" s="9"/>
      <c r="ZI14" s="9"/>
      <c r="ZL14" s="174"/>
      <c r="ZM14" s="174"/>
      <c r="ZN14" s="11"/>
      <c r="ZO14" s="9"/>
      <c r="ZP14" s="9"/>
      <c r="ZS14" s="174"/>
      <c r="ZT14" s="174"/>
      <c r="ZU14" s="11"/>
      <c r="ZV14" s="9"/>
      <c r="ZW14" s="9"/>
      <c r="ZZ14" s="174"/>
      <c r="AAA14" s="174"/>
      <c r="AAB14" s="11"/>
      <c r="AAC14" s="9"/>
      <c r="AAD14" s="9"/>
      <c r="AAG14" s="174"/>
      <c r="AAH14" s="174"/>
      <c r="AAI14" s="11"/>
      <c r="AAJ14" s="9"/>
      <c r="AAK14" s="9"/>
      <c r="AAN14" s="174"/>
      <c r="AAO14" s="174"/>
      <c r="AAP14" s="11"/>
      <c r="AAQ14" s="9"/>
      <c r="AAR14" s="9"/>
      <c r="AAU14" s="174"/>
      <c r="AAV14" s="174"/>
      <c r="AAW14" s="11"/>
      <c r="AAX14" s="9"/>
      <c r="AAY14" s="9"/>
      <c r="ABB14" s="174"/>
      <c r="ABC14" s="174"/>
      <c r="ABD14" s="11"/>
      <c r="ABE14" s="9"/>
      <c r="ABF14" s="9"/>
      <c r="ABI14" s="174"/>
      <c r="ABJ14" s="174"/>
      <c r="ABK14" s="11"/>
      <c r="ABL14" s="9"/>
      <c r="ABM14" s="9"/>
      <c r="ABP14" s="174"/>
      <c r="ABQ14" s="174"/>
      <c r="ABR14" s="11"/>
      <c r="ABS14" s="9"/>
      <c r="ABT14" s="9"/>
      <c r="ABW14" s="174"/>
      <c r="ABX14" s="174"/>
      <c r="ABY14" s="11"/>
      <c r="ABZ14" s="9"/>
      <c r="ACA14" s="9"/>
      <c r="ACD14" s="174"/>
      <c r="ACE14" s="174"/>
      <c r="ACF14" s="11"/>
      <c r="ACG14" s="9"/>
      <c r="ACH14" s="9"/>
      <c r="ACK14" s="174"/>
      <c r="ACL14" s="174"/>
      <c r="ACM14" s="11"/>
      <c r="ACN14" s="9"/>
      <c r="ACO14" s="9"/>
      <c r="ACR14" s="174"/>
      <c r="ACS14" s="174"/>
      <c r="ACT14" s="11"/>
      <c r="ACU14" s="9"/>
      <c r="ACV14" s="9"/>
      <c r="ACY14" s="174"/>
      <c r="ACZ14" s="174"/>
      <c r="ADA14" s="11"/>
      <c r="ADB14" s="9"/>
      <c r="ADC14" s="9"/>
      <c r="ADF14" s="174" t="s">
        <v>174</v>
      </c>
      <c r="ADG14" s="174"/>
      <c r="ADH14" s="11">
        <f>+ADF99</f>
        <v>59.083333333333336</v>
      </c>
      <c r="ADI14" s="9">
        <f>+ADJ99</f>
        <v>491.4409026798308</v>
      </c>
      <c r="ADJ14" s="9">
        <f>+ADI99</f>
        <v>349.05669957686882</v>
      </c>
      <c r="ADM14" s="174" t="s">
        <v>174</v>
      </c>
      <c r="ADN14" s="174"/>
      <c r="ADO14" s="11">
        <f>+ADM99</f>
        <v>59.083333333333336</v>
      </c>
      <c r="ADP14" s="9">
        <v>90</v>
      </c>
      <c r="ADQ14" s="9">
        <v>90</v>
      </c>
      <c r="ADT14" s="174"/>
      <c r="ADU14" s="174"/>
      <c r="ADV14" s="11"/>
      <c r="ADW14" s="9"/>
      <c r="ADX14" s="9"/>
      <c r="AEA14" s="174"/>
      <c r="AEB14" s="174"/>
      <c r="AEC14" s="11"/>
      <c r="AED14" s="9"/>
      <c r="AEE14" s="9"/>
      <c r="AEH14" s="174" t="s">
        <v>185</v>
      </c>
      <c r="AEI14" s="174"/>
      <c r="AEJ14" s="11">
        <f>+AEH99</f>
        <v>3.1908333333333334</v>
      </c>
      <c r="AEK14" s="9">
        <f>+AEK99</f>
        <v>150.02481065552362</v>
      </c>
      <c r="AEL14" s="9">
        <f>+AEL99</f>
        <v>167.34108122225126</v>
      </c>
      <c r="AEO14" s="174" t="s">
        <v>185</v>
      </c>
      <c r="AEP14" s="174"/>
      <c r="AEQ14" s="11">
        <f>+AEO99</f>
        <v>3.1908333333333334</v>
      </c>
      <c r="AER14" s="9">
        <v>90</v>
      </c>
      <c r="AES14" s="9">
        <v>90</v>
      </c>
      <c r="AEV14" s="174"/>
      <c r="AEW14" s="174"/>
      <c r="AEX14" s="11"/>
      <c r="AEY14" s="9"/>
      <c r="AEZ14" s="9"/>
      <c r="AFC14" s="174"/>
      <c r="AFD14" s="174"/>
      <c r="AFE14" s="11"/>
      <c r="AFF14" s="9"/>
      <c r="AFG14" s="9"/>
      <c r="AFJ14" s="174" t="s">
        <v>210</v>
      </c>
      <c r="AFK14" s="174"/>
      <c r="AFL14" s="11">
        <v>0.18</v>
      </c>
      <c r="AFM14" s="9">
        <v>83</v>
      </c>
      <c r="AFN14" s="9">
        <v>118</v>
      </c>
      <c r="AFQ14" s="174" t="s">
        <v>210</v>
      </c>
      <c r="AFR14" s="174"/>
      <c r="AFS14" s="11">
        <v>0.18</v>
      </c>
      <c r="AFT14" s="9">
        <v>83</v>
      </c>
      <c r="AFU14" s="9">
        <v>90</v>
      </c>
      <c r="AFX14" s="178"/>
      <c r="AFY14" s="179"/>
      <c r="AFZ14" s="11"/>
      <c r="AGA14" s="9"/>
      <c r="AGB14" s="9"/>
      <c r="AGE14" s="178"/>
      <c r="AGF14" s="179"/>
      <c r="AGG14" s="11"/>
      <c r="AGH14" s="9"/>
      <c r="AGI14" s="9"/>
      <c r="AGL14" s="178"/>
      <c r="AGM14" s="179"/>
      <c r="AGN14" s="11"/>
      <c r="AGO14" s="9"/>
      <c r="AGP14" s="9"/>
      <c r="AGS14" s="178"/>
      <c r="AGT14" s="179"/>
      <c r="AGU14" s="11"/>
      <c r="AGV14" s="9"/>
      <c r="AGW14" s="9"/>
      <c r="AGZ14" s="178"/>
      <c r="AHA14" s="179"/>
      <c r="AHB14" s="11"/>
      <c r="AHC14" s="9"/>
      <c r="AHD14" s="9"/>
      <c r="AHG14" s="178"/>
      <c r="AHH14" s="179"/>
      <c r="AHI14" s="11"/>
      <c r="AHJ14" s="9"/>
      <c r="AHK14" s="9"/>
      <c r="AHN14" s="178"/>
      <c r="AHO14" s="179"/>
      <c r="AHP14" s="11"/>
      <c r="AHQ14" s="9"/>
      <c r="AHR14" s="9"/>
      <c r="AHU14" s="178"/>
      <c r="AHV14" s="179"/>
      <c r="AHW14" s="11"/>
      <c r="AHX14" s="9"/>
      <c r="AHY14" s="9"/>
    </row>
    <row r="15" spans="2:909" ht="15.95" customHeight="1" x14ac:dyDescent="0.2">
      <c r="B15" s="174"/>
      <c r="C15" s="174"/>
      <c r="D15" s="9"/>
      <c r="E15" s="9"/>
      <c r="F15" s="9"/>
      <c r="I15" s="174"/>
      <c r="J15" s="174"/>
      <c r="K15" s="9"/>
      <c r="L15" s="9"/>
      <c r="M15" s="9"/>
      <c r="P15" s="174"/>
      <c r="Q15" s="174"/>
      <c r="R15" s="11"/>
      <c r="S15" s="9"/>
      <c r="T15" s="9"/>
      <c r="W15" s="174"/>
      <c r="X15" s="174"/>
      <c r="Y15" s="11"/>
      <c r="Z15" s="9"/>
      <c r="AA15" s="9"/>
      <c r="AD15" s="174"/>
      <c r="AE15" s="174"/>
      <c r="AF15" s="11"/>
      <c r="AG15" s="9"/>
      <c r="AH15" s="9"/>
      <c r="AK15" s="174"/>
      <c r="AL15" s="174"/>
      <c r="AM15" s="11"/>
      <c r="AN15" s="9"/>
      <c r="AO15" s="9"/>
      <c r="AR15" s="174" t="s">
        <v>352</v>
      </c>
      <c r="AS15" s="174"/>
      <c r="AT15" s="11">
        <f>+AR165</f>
        <v>21.706666666666667</v>
      </c>
      <c r="AU15" s="11">
        <f>+AV165</f>
        <v>207.25184275184276</v>
      </c>
      <c r="AV15" s="11">
        <f>+AU165</f>
        <v>220.83407555282554</v>
      </c>
      <c r="AY15" s="174" t="s">
        <v>352</v>
      </c>
      <c r="AZ15" s="174"/>
      <c r="BA15" s="11">
        <f>+AY165</f>
        <v>21.706666666666667</v>
      </c>
      <c r="BB15" s="11">
        <v>90</v>
      </c>
      <c r="BC15" s="11">
        <v>90</v>
      </c>
      <c r="BF15" s="174"/>
      <c r="BG15" s="174"/>
      <c r="BH15" s="11"/>
      <c r="BI15" s="9"/>
      <c r="BJ15" s="9"/>
      <c r="BM15" s="174"/>
      <c r="BN15" s="174"/>
      <c r="BO15" s="11"/>
      <c r="BP15" s="9"/>
      <c r="BQ15" s="9"/>
      <c r="BT15" s="174"/>
      <c r="BU15" s="174"/>
      <c r="BV15" s="11"/>
      <c r="BW15" s="9"/>
      <c r="BX15" s="9"/>
      <c r="CA15" s="174"/>
      <c r="CB15" s="174"/>
      <c r="CC15" s="11"/>
      <c r="CD15" s="9"/>
      <c r="CE15" s="9"/>
      <c r="CH15" s="174"/>
      <c r="CI15" s="174"/>
      <c r="CJ15" s="11"/>
      <c r="CK15" s="9"/>
      <c r="CL15" s="9"/>
      <c r="CO15" s="174"/>
      <c r="CP15" s="174"/>
      <c r="CQ15" s="11"/>
      <c r="CR15" s="9"/>
      <c r="CS15" s="9"/>
      <c r="CV15" s="174"/>
      <c r="CW15" s="174"/>
      <c r="CX15" s="11"/>
      <c r="CY15" s="9"/>
      <c r="CZ15" s="9"/>
      <c r="DC15" s="174"/>
      <c r="DD15" s="174"/>
      <c r="DE15" s="11"/>
      <c r="DF15" s="9"/>
      <c r="DG15" s="9"/>
      <c r="DJ15" s="174"/>
      <c r="DK15" s="174"/>
      <c r="DL15" s="11"/>
      <c r="DM15" s="9"/>
      <c r="DN15" s="9"/>
      <c r="DQ15" s="174"/>
      <c r="DR15" s="174"/>
      <c r="DS15" s="11"/>
      <c r="DT15" s="9"/>
      <c r="DU15" s="9"/>
      <c r="DX15" s="174"/>
      <c r="DY15" s="174"/>
      <c r="DZ15" s="11"/>
      <c r="EA15" s="9"/>
      <c r="EB15" s="9"/>
      <c r="EE15" s="174"/>
      <c r="EF15" s="174"/>
      <c r="EG15" s="11"/>
      <c r="EH15" s="9"/>
      <c r="EI15" s="9"/>
      <c r="EL15" s="174"/>
      <c r="EM15" s="174"/>
      <c r="EN15" s="11"/>
      <c r="EO15" s="9"/>
      <c r="EP15" s="9"/>
      <c r="ES15" s="174"/>
      <c r="ET15" s="174"/>
      <c r="EU15" s="11"/>
      <c r="EV15" s="9"/>
      <c r="EW15" s="9"/>
      <c r="EZ15" s="174" t="s">
        <v>339</v>
      </c>
      <c r="FA15" s="174"/>
      <c r="FB15" s="11">
        <f>+EZ104</f>
        <v>1.0569999999999999</v>
      </c>
      <c r="FC15" s="9">
        <f>+FD104</f>
        <v>211.39999999999998</v>
      </c>
      <c r="FD15" s="9">
        <f>+FC104</f>
        <v>232.54</v>
      </c>
      <c r="FG15" s="174" t="s">
        <v>339</v>
      </c>
      <c r="FH15" s="174"/>
      <c r="FI15" s="11">
        <f>+FG104</f>
        <v>1.0569999999999999</v>
      </c>
      <c r="FJ15" s="9">
        <v>90</v>
      </c>
      <c r="FK15" s="9">
        <v>90</v>
      </c>
      <c r="FN15" s="174"/>
      <c r="FO15" s="174"/>
      <c r="FP15" s="11"/>
      <c r="FQ15" s="9"/>
      <c r="FR15" s="9"/>
      <c r="FU15" s="174"/>
      <c r="FV15" s="174"/>
      <c r="FW15" s="11"/>
      <c r="FX15" s="9"/>
      <c r="FY15" s="9"/>
      <c r="GB15" s="174"/>
      <c r="GC15" s="174"/>
      <c r="GD15" s="11"/>
      <c r="GE15" s="9"/>
      <c r="GF15" s="9"/>
      <c r="GI15" s="174"/>
      <c r="GJ15" s="174"/>
      <c r="GK15" s="11"/>
      <c r="GL15" s="9"/>
      <c r="GM15" s="9"/>
      <c r="GP15" s="174" t="str">
        <f>+GP101</f>
        <v>Asopinos</v>
      </c>
      <c r="GQ15" s="174"/>
      <c r="GR15" s="11">
        <f>+GP107</f>
        <v>0.26333333333333331</v>
      </c>
      <c r="GS15" s="9">
        <f>+GT107</f>
        <v>211.26582278481013</v>
      </c>
      <c r="GT15" s="9">
        <f>+GS107</f>
        <v>259.05063291139248</v>
      </c>
      <c r="GW15" s="174" t="str">
        <f>+GW101</f>
        <v>Asopinos</v>
      </c>
      <c r="GX15" s="174"/>
      <c r="GY15" s="11">
        <f>+GW107</f>
        <v>0.26333333333333331</v>
      </c>
      <c r="GZ15" s="9">
        <f>+HA107</f>
        <v>90</v>
      </c>
      <c r="HA15" s="9">
        <f>+GZ107</f>
        <v>90</v>
      </c>
      <c r="HD15" s="174"/>
      <c r="HE15" s="174"/>
      <c r="HF15" s="11"/>
      <c r="HG15" s="9"/>
      <c r="HH15" s="9"/>
      <c r="HK15" s="174"/>
      <c r="HL15" s="174"/>
      <c r="HM15" s="11"/>
      <c r="HN15" s="9"/>
      <c r="HO15" s="9"/>
      <c r="HR15" s="174"/>
      <c r="HS15" s="174"/>
      <c r="HT15" s="11"/>
      <c r="HU15" s="9"/>
      <c r="HV15" s="9"/>
      <c r="HY15" s="174"/>
      <c r="HZ15" s="174"/>
      <c r="IA15" s="11"/>
      <c r="IB15" s="9"/>
      <c r="IC15" s="9"/>
      <c r="IF15" s="174"/>
      <c r="IG15" s="174"/>
      <c r="IH15" s="11"/>
      <c r="II15" s="9"/>
      <c r="IJ15" s="9"/>
      <c r="IM15" s="174"/>
      <c r="IN15" s="174"/>
      <c r="IO15" s="11"/>
      <c r="IP15" s="9"/>
      <c r="IQ15" s="9"/>
      <c r="IT15" s="174"/>
      <c r="IU15" s="174"/>
      <c r="IV15" s="11"/>
      <c r="IW15" s="9"/>
      <c r="IX15" s="9"/>
      <c r="JA15" s="174"/>
      <c r="JB15" s="174"/>
      <c r="JC15" s="11"/>
      <c r="JD15" s="9"/>
      <c r="JE15" s="9"/>
      <c r="JH15" s="174"/>
      <c r="JI15" s="174"/>
      <c r="JJ15" s="11"/>
      <c r="JK15" s="9"/>
      <c r="JL15" s="9"/>
      <c r="JO15" s="174"/>
      <c r="JP15" s="174"/>
      <c r="JQ15" s="11"/>
      <c r="JR15" s="9"/>
      <c r="JS15" s="9"/>
      <c r="JV15" s="174"/>
      <c r="JW15" s="174"/>
      <c r="JX15" s="11"/>
      <c r="JY15" s="9"/>
      <c r="JZ15" s="9"/>
      <c r="KC15" s="174"/>
      <c r="KD15" s="174"/>
      <c r="KE15" s="11"/>
      <c r="KF15" s="9"/>
      <c r="KG15" s="9"/>
      <c r="KJ15" s="174"/>
      <c r="KK15" s="174"/>
      <c r="KL15" s="11"/>
      <c r="KM15" s="9"/>
      <c r="KN15" s="9"/>
      <c r="KQ15" s="174"/>
      <c r="KR15" s="174"/>
      <c r="KS15" s="11"/>
      <c r="KT15" s="9"/>
      <c r="KU15" s="9"/>
      <c r="KX15" s="174"/>
      <c r="KY15" s="174"/>
      <c r="KZ15" s="11"/>
      <c r="LA15" s="9"/>
      <c r="LB15" s="9"/>
      <c r="LE15" s="174" t="s">
        <v>452</v>
      </c>
      <c r="LF15" s="174"/>
      <c r="LG15" s="11">
        <v>46.3</v>
      </c>
      <c r="LH15" s="9">
        <v>5.5</v>
      </c>
      <c r="LI15" s="9">
        <v>43.67</v>
      </c>
      <c r="LL15" s="174"/>
      <c r="LM15" s="174"/>
      <c r="LN15" s="11"/>
      <c r="LO15" s="9"/>
      <c r="LP15" s="9"/>
      <c r="LS15" s="174"/>
      <c r="LT15" s="174"/>
      <c r="LU15" s="11"/>
      <c r="LV15" s="9"/>
      <c r="LW15" s="9"/>
      <c r="LZ15" s="174"/>
      <c r="MA15" s="174"/>
      <c r="MB15" s="11"/>
      <c r="MC15" s="9"/>
      <c r="MD15" s="9"/>
      <c r="MG15" s="174"/>
      <c r="MH15" s="174"/>
      <c r="MI15" s="11"/>
      <c r="MJ15" s="9"/>
      <c r="MK15" s="9"/>
      <c r="MN15" s="174"/>
      <c r="MO15" s="174"/>
      <c r="MP15" s="11"/>
      <c r="MQ15" s="9"/>
      <c r="MR15" s="9"/>
      <c r="MU15" s="174"/>
      <c r="MV15" s="174"/>
      <c r="MW15" s="11"/>
      <c r="MX15" s="9"/>
      <c r="MY15" s="9"/>
      <c r="NB15" s="174"/>
      <c r="NC15" s="174"/>
      <c r="ND15" s="11"/>
      <c r="NE15" s="9"/>
      <c r="NF15" s="9"/>
      <c r="NI15" s="174"/>
      <c r="NJ15" s="174"/>
      <c r="NK15" s="11"/>
      <c r="NL15" s="9"/>
      <c r="NM15" s="9"/>
      <c r="NP15" s="174"/>
      <c r="NQ15" s="174"/>
      <c r="NR15" s="11"/>
      <c r="NS15" s="9"/>
      <c r="NT15" s="9"/>
      <c r="NW15" s="174"/>
      <c r="NX15" s="174"/>
      <c r="NY15" s="11"/>
      <c r="NZ15" s="9"/>
      <c r="OA15" s="9"/>
      <c r="OD15" s="174"/>
      <c r="OE15" s="174"/>
      <c r="OF15" s="11"/>
      <c r="OG15" s="9"/>
      <c r="OH15" s="9"/>
      <c r="OK15" s="174"/>
      <c r="OL15" s="174"/>
      <c r="OM15" s="11"/>
      <c r="ON15" s="9"/>
      <c r="OO15" s="9"/>
      <c r="OR15" s="174"/>
      <c r="OS15" s="174"/>
      <c r="OT15" s="11"/>
      <c r="OU15" s="9"/>
      <c r="OV15" s="9"/>
      <c r="OY15" s="174"/>
      <c r="OZ15" s="174"/>
      <c r="PA15" s="11"/>
      <c r="PB15" s="9"/>
      <c r="PC15" s="9"/>
      <c r="PF15" s="174"/>
      <c r="PG15" s="174"/>
      <c r="PH15" s="11"/>
      <c r="PI15" s="9"/>
      <c r="PJ15" s="9"/>
      <c r="PM15" s="174"/>
      <c r="PN15" s="174"/>
      <c r="PO15" s="11"/>
      <c r="PP15" s="9"/>
      <c r="PQ15" s="9"/>
      <c r="PT15" s="174"/>
      <c r="PU15" s="174"/>
      <c r="PV15" s="11"/>
      <c r="PW15" s="9"/>
      <c r="PX15" s="9"/>
      <c r="QA15" s="174"/>
      <c r="QB15" s="174"/>
      <c r="QC15" s="11"/>
      <c r="QD15" s="9"/>
      <c r="QE15" s="9"/>
      <c r="QH15" s="174"/>
      <c r="QI15" s="174"/>
      <c r="QJ15" s="11"/>
      <c r="QK15" s="9"/>
      <c r="QL15" s="9"/>
      <c r="QO15" s="174"/>
      <c r="QP15" s="174"/>
      <c r="QQ15" s="11"/>
      <c r="QR15" s="9"/>
      <c r="QS15" s="9"/>
      <c r="QV15" s="174"/>
      <c r="QW15" s="174"/>
      <c r="QX15" s="11"/>
      <c r="QY15" s="9"/>
      <c r="QZ15" s="9"/>
      <c r="RC15" s="174"/>
      <c r="RD15" s="174"/>
      <c r="RE15" s="11"/>
      <c r="RF15" s="9"/>
      <c r="RG15" s="9"/>
      <c r="RJ15" s="174"/>
      <c r="RK15" s="174"/>
      <c r="RL15" s="11"/>
      <c r="RM15" s="9"/>
      <c r="RN15" s="9"/>
      <c r="RQ15" s="174"/>
      <c r="RR15" s="174"/>
      <c r="RS15" s="9"/>
      <c r="RT15" s="9"/>
      <c r="RU15" s="9"/>
      <c r="RX15" s="174"/>
      <c r="RY15" s="174"/>
      <c r="RZ15" s="9"/>
      <c r="SA15" s="9"/>
      <c r="SB15" s="9"/>
      <c r="SE15" s="174"/>
      <c r="SF15" s="174"/>
      <c r="SG15" s="11"/>
      <c r="SH15" s="9"/>
      <c r="SI15" s="9"/>
      <c r="SL15" s="174"/>
      <c r="SM15" s="174"/>
      <c r="SN15" s="11"/>
      <c r="SO15" s="9"/>
      <c r="SP15" s="9"/>
      <c r="SS15" s="174" t="s">
        <v>470</v>
      </c>
      <c r="ST15" s="174"/>
      <c r="SU15" s="11">
        <v>0.3133333333333333</v>
      </c>
      <c r="SV15" s="9">
        <v>78.300000000000011</v>
      </c>
      <c r="SW15" s="9">
        <v>250.45000000000002</v>
      </c>
      <c r="SZ15" s="174" t="s">
        <v>470</v>
      </c>
      <c r="TA15" s="174"/>
      <c r="TB15" s="11">
        <v>0.3133333333333333</v>
      </c>
      <c r="TC15" s="9">
        <v>78.300000000000011</v>
      </c>
      <c r="TD15" s="9">
        <v>90</v>
      </c>
      <c r="TG15" s="174"/>
      <c r="TH15" s="174"/>
      <c r="TI15" s="11"/>
      <c r="TJ15" s="9"/>
      <c r="TK15" s="9"/>
      <c r="TN15" s="174"/>
      <c r="TO15" s="174"/>
      <c r="TP15" s="11"/>
      <c r="TQ15" s="9"/>
      <c r="TR15" s="9"/>
      <c r="TU15" s="174"/>
      <c r="TV15" s="174"/>
      <c r="TW15" s="11"/>
      <c r="TX15" s="9"/>
      <c r="TY15" s="9"/>
      <c r="UB15" s="174"/>
      <c r="UC15" s="174"/>
      <c r="UD15" s="11"/>
      <c r="UE15" s="9"/>
      <c r="UF15" s="9"/>
      <c r="UI15" s="174"/>
      <c r="UJ15" s="174"/>
      <c r="UK15" s="11"/>
      <c r="UL15" s="9"/>
      <c r="UM15" s="9"/>
      <c r="UP15" s="174"/>
      <c r="UQ15" s="174"/>
      <c r="UR15" s="11"/>
      <c r="US15" s="9"/>
      <c r="UT15" s="9"/>
      <c r="UW15" s="174"/>
      <c r="UX15" s="174"/>
      <c r="UY15" s="11"/>
      <c r="UZ15" s="9"/>
      <c r="VA15" s="9"/>
      <c r="VD15" s="174"/>
      <c r="VE15" s="174"/>
      <c r="VF15" s="11"/>
      <c r="VG15" s="9"/>
      <c r="VH15" s="9"/>
      <c r="VK15" s="174"/>
      <c r="VL15" s="174"/>
      <c r="VM15" s="11"/>
      <c r="VN15" s="9"/>
      <c r="VO15" s="9"/>
      <c r="VR15" s="174"/>
      <c r="VS15" s="174"/>
      <c r="VT15" s="11"/>
      <c r="VU15" s="9"/>
      <c r="VV15" s="9"/>
      <c r="VY15" s="174"/>
      <c r="VZ15" s="174"/>
      <c r="WA15" s="11"/>
      <c r="WB15" s="9"/>
      <c r="WC15" s="9"/>
      <c r="WF15" s="174"/>
      <c r="WG15" s="174"/>
      <c r="WH15" s="11"/>
      <c r="WI15" s="9"/>
      <c r="WJ15" s="9"/>
      <c r="WM15" s="174"/>
      <c r="WN15" s="174"/>
      <c r="WO15" s="11"/>
      <c r="WP15" s="9"/>
      <c r="WQ15" s="9"/>
      <c r="WT15" s="174"/>
      <c r="WU15" s="174"/>
      <c r="WV15" s="11"/>
      <c r="WW15" s="9"/>
      <c r="WX15" s="9"/>
      <c r="XA15" s="174"/>
      <c r="XB15" s="174"/>
      <c r="XC15" s="11"/>
      <c r="XD15" s="9"/>
      <c r="XE15" s="9"/>
      <c r="XH15" s="174"/>
      <c r="XI15" s="174"/>
      <c r="XJ15" s="11"/>
      <c r="XK15" s="9"/>
      <c r="XL15" s="9"/>
      <c r="XO15" s="174"/>
      <c r="XP15" s="174"/>
      <c r="XQ15" s="11"/>
      <c r="XR15" s="9"/>
      <c r="XS15" s="9"/>
      <c r="XV15" s="174"/>
      <c r="XW15" s="174"/>
      <c r="XX15" s="11"/>
      <c r="XY15" s="9"/>
      <c r="XZ15" s="9"/>
      <c r="YC15" s="174"/>
      <c r="YD15" s="174"/>
      <c r="YE15" s="11"/>
      <c r="YF15" s="9"/>
      <c r="YG15" s="9"/>
      <c r="YJ15" s="174"/>
      <c r="YK15" s="174"/>
      <c r="YL15" s="11"/>
      <c r="YM15" s="9"/>
      <c r="YN15" s="9"/>
      <c r="YQ15" s="174"/>
      <c r="YR15" s="174"/>
      <c r="YS15" s="11"/>
      <c r="YT15" s="9"/>
      <c r="YU15" s="9"/>
      <c r="YX15" s="174"/>
      <c r="YY15" s="174"/>
      <c r="YZ15" s="11"/>
      <c r="ZA15" s="9"/>
      <c r="ZB15" s="9"/>
      <c r="ZE15" s="174"/>
      <c r="ZF15" s="174"/>
      <c r="ZG15" s="11"/>
      <c r="ZH15" s="9"/>
      <c r="ZI15" s="9"/>
      <c r="ZL15" s="174"/>
      <c r="ZM15" s="174"/>
      <c r="ZN15" s="11"/>
      <c r="ZO15" s="9"/>
      <c r="ZP15" s="9"/>
      <c r="ZS15" s="174"/>
      <c r="ZT15" s="174"/>
      <c r="ZU15" s="11"/>
      <c r="ZV15" s="9"/>
      <c r="ZW15" s="9"/>
      <c r="ZZ15" s="174"/>
      <c r="AAA15" s="174"/>
      <c r="AAB15" s="11"/>
      <c r="AAC15" s="9"/>
      <c r="AAD15" s="9"/>
      <c r="AAG15" s="174"/>
      <c r="AAH15" s="174"/>
      <c r="AAI15" s="11"/>
      <c r="AAJ15" s="9"/>
      <c r="AAK15" s="9"/>
      <c r="AAN15" s="174"/>
      <c r="AAO15" s="174"/>
      <c r="AAP15" s="11"/>
      <c r="AAQ15" s="9"/>
      <c r="AAR15" s="9"/>
      <c r="AAU15" s="174"/>
      <c r="AAV15" s="174"/>
      <c r="AAW15" s="11"/>
      <c r="AAX15" s="9"/>
      <c r="AAY15" s="9"/>
      <c r="ABB15" s="174"/>
      <c r="ABC15" s="174"/>
      <c r="ABD15" s="11"/>
      <c r="ABE15" s="9"/>
      <c r="ABF15" s="9"/>
      <c r="ABI15" s="174"/>
      <c r="ABJ15" s="174"/>
      <c r="ABK15" s="11"/>
      <c r="ABL15" s="9"/>
      <c r="ABM15" s="9"/>
      <c r="ABP15" s="174"/>
      <c r="ABQ15" s="174"/>
      <c r="ABR15" s="11"/>
      <c r="ABS15" s="9"/>
      <c r="ABT15" s="9"/>
      <c r="ABW15" s="174"/>
      <c r="ABX15" s="174"/>
      <c r="ABY15" s="11"/>
      <c r="ABZ15" s="9"/>
      <c r="ACA15" s="9"/>
      <c r="ACD15" s="174"/>
      <c r="ACE15" s="174"/>
      <c r="ACF15" s="11"/>
      <c r="ACG15" s="9"/>
      <c r="ACH15" s="9"/>
      <c r="ACK15" s="174"/>
      <c r="ACL15" s="174"/>
      <c r="ACM15" s="11"/>
      <c r="ACN15" s="9"/>
      <c r="ACO15" s="9"/>
      <c r="ACR15" s="174"/>
      <c r="ACS15" s="174"/>
      <c r="ACT15" s="11"/>
      <c r="ACU15" s="9"/>
      <c r="ACV15" s="9"/>
      <c r="ACY15" s="174"/>
      <c r="ACZ15" s="174"/>
      <c r="ADA15" s="11"/>
      <c r="ADB15" s="9"/>
      <c r="ADC15" s="9"/>
      <c r="ADF15" s="174" t="s">
        <v>167</v>
      </c>
      <c r="ADG15" s="174"/>
      <c r="ADH15" s="11">
        <f>+ADF107</f>
        <v>6.8100000000000008E-2</v>
      </c>
      <c r="ADI15" s="9">
        <f>+ADJ107</f>
        <v>81.124816446402335</v>
      </c>
      <c r="ADJ15" s="9">
        <f>+ADI107</f>
        <v>162.84581497797356</v>
      </c>
      <c r="ADM15" s="174" t="s">
        <v>167</v>
      </c>
      <c r="ADN15" s="174"/>
      <c r="ADO15" s="11">
        <f>+ADM107</f>
        <v>6.8100000000000008E-2</v>
      </c>
      <c r="ADP15" s="9">
        <f>+ADQ107</f>
        <v>81.124816446402335</v>
      </c>
      <c r="ADQ15" s="9">
        <v>90</v>
      </c>
      <c r="ADT15" s="174"/>
      <c r="ADU15" s="174"/>
      <c r="ADV15" s="11"/>
      <c r="ADW15" s="9"/>
      <c r="ADX15" s="9"/>
      <c r="AEA15" s="174"/>
      <c r="AEB15" s="174"/>
      <c r="AEC15" s="11"/>
      <c r="AED15" s="9"/>
      <c r="AEE15" s="9"/>
      <c r="AEH15" s="174" t="s">
        <v>186</v>
      </c>
      <c r="AEI15" s="174"/>
      <c r="AEJ15" s="11">
        <f>+AEH107</f>
        <v>2.5283333333333333</v>
      </c>
      <c r="AEK15" s="9">
        <f>+AEK107</f>
        <v>268.35431773236655</v>
      </c>
      <c r="AEL15" s="9">
        <f>+AEL107</f>
        <v>379.0725115359262</v>
      </c>
      <c r="AEO15" s="174" t="s">
        <v>186</v>
      </c>
      <c r="AEP15" s="174"/>
      <c r="AEQ15" s="11">
        <f>+AEO107</f>
        <v>2.5283333333333333</v>
      </c>
      <c r="AER15" s="9">
        <v>90</v>
      </c>
      <c r="AES15" s="9">
        <v>90</v>
      </c>
      <c r="AEV15" s="174"/>
      <c r="AEW15" s="174"/>
      <c r="AEX15" s="11"/>
      <c r="AEY15" s="9"/>
      <c r="AEZ15" s="9"/>
      <c r="AFC15" s="174"/>
      <c r="AFD15" s="174"/>
      <c r="AFE15" s="11"/>
      <c r="AFF15" s="9"/>
      <c r="AFG15" s="9"/>
      <c r="AFJ15" s="174" t="s">
        <v>211</v>
      </c>
      <c r="AFK15" s="174"/>
      <c r="AFL15" s="11">
        <v>0.14000000000000001</v>
      </c>
      <c r="AFM15" s="9">
        <v>84.3</v>
      </c>
      <c r="AFN15" s="9">
        <v>103</v>
      </c>
      <c r="AFQ15" s="174" t="s">
        <v>211</v>
      </c>
      <c r="AFR15" s="174"/>
      <c r="AFS15" s="11">
        <v>0.14000000000000001</v>
      </c>
      <c r="AFT15" s="9">
        <v>84.3</v>
      </c>
      <c r="AFU15" s="9">
        <v>90</v>
      </c>
      <c r="AFX15" s="178"/>
      <c r="AFY15" s="179"/>
      <c r="AFZ15" s="11"/>
      <c r="AGA15" s="9"/>
      <c r="AGB15" s="9"/>
      <c r="AGE15" s="178"/>
      <c r="AGF15" s="179"/>
      <c r="AGG15" s="11"/>
      <c r="AGH15" s="9"/>
      <c r="AGI15" s="9"/>
      <c r="AGL15" s="178"/>
      <c r="AGM15" s="179"/>
      <c r="AGN15" s="11"/>
      <c r="AGO15" s="9"/>
      <c r="AGP15" s="9"/>
      <c r="AGS15" s="178"/>
      <c r="AGT15" s="179"/>
      <c r="AGU15" s="11"/>
      <c r="AGV15" s="9"/>
      <c r="AGW15" s="9"/>
      <c r="AGZ15" s="178"/>
      <c r="AHA15" s="179"/>
      <c r="AHB15" s="11"/>
      <c r="AHC15" s="9"/>
      <c r="AHD15" s="9"/>
      <c r="AHG15" s="178"/>
      <c r="AHH15" s="179"/>
      <c r="AHI15" s="11"/>
      <c r="AHJ15" s="9"/>
      <c r="AHK15" s="9"/>
      <c r="AHN15" s="178"/>
      <c r="AHO15" s="179"/>
      <c r="AHP15" s="11"/>
      <c r="AHQ15" s="9"/>
      <c r="AHR15" s="9"/>
      <c r="AHU15" s="178"/>
      <c r="AHV15" s="179"/>
      <c r="AHW15" s="11"/>
      <c r="AHX15" s="9"/>
      <c r="AHY15" s="9"/>
    </row>
    <row r="16" spans="2:909" ht="15.95" customHeight="1" x14ac:dyDescent="0.2">
      <c r="B16" s="174"/>
      <c r="C16" s="174"/>
      <c r="D16" s="9"/>
      <c r="E16" s="9"/>
      <c r="F16" s="9"/>
      <c r="I16" s="174"/>
      <c r="J16" s="174"/>
      <c r="K16" s="9"/>
      <c r="L16" s="9"/>
      <c r="M16" s="9"/>
      <c r="P16" s="174"/>
      <c r="Q16" s="174"/>
      <c r="R16" s="11"/>
      <c r="S16" s="9"/>
      <c r="T16" s="9"/>
      <c r="W16" s="174"/>
      <c r="X16" s="174"/>
      <c r="Y16" s="11"/>
      <c r="Z16" s="9"/>
      <c r="AA16" s="9"/>
      <c r="AD16" s="174"/>
      <c r="AE16" s="174"/>
      <c r="AF16" s="11"/>
      <c r="AG16" s="9"/>
      <c r="AH16" s="9"/>
      <c r="AK16" s="174"/>
      <c r="AL16" s="174"/>
      <c r="AM16" s="11"/>
      <c r="AN16" s="9"/>
      <c r="AO16" s="9"/>
      <c r="AR16" s="174" t="s">
        <v>354</v>
      </c>
      <c r="AS16" s="174"/>
      <c r="AT16" s="11">
        <f>+AR173</f>
        <v>0.26999999999999996</v>
      </c>
      <c r="AU16" s="11">
        <f>+AV173</f>
        <v>142.00000000000003</v>
      </c>
      <c r="AV16" s="11">
        <f>+AU173</f>
        <v>116.02382716049382</v>
      </c>
      <c r="AY16" s="174" t="s">
        <v>354</v>
      </c>
      <c r="AZ16" s="174"/>
      <c r="BA16" s="11">
        <f>+AY173</f>
        <v>0.26999999999999996</v>
      </c>
      <c r="BB16" s="11">
        <v>90</v>
      </c>
      <c r="BC16" s="11">
        <v>90</v>
      </c>
      <c r="BF16" s="174"/>
      <c r="BG16" s="174"/>
      <c r="BH16" s="11"/>
      <c r="BI16" s="9"/>
      <c r="BJ16" s="9"/>
      <c r="BM16" s="174"/>
      <c r="BN16" s="174"/>
      <c r="BO16" s="11"/>
      <c r="BP16" s="9"/>
      <c r="BQ16" s="9"/>
      <c r="BT16" s="174"/>
      <c r="BU16" s="174"/>
      <c r="BV16" s="11"/>
      <c r="BW16" s="9"/>
      <c r="BX16" s="9"/>
      <c r="CA16" s="174"/>
      <c r="CB16" s="174"/>
      <c r="CC16" s="11"/>
      <c r="CD16" s="9"/>
      <c r="CE16" s="9"/>
      <c r="CH16" s="174"/>
      <c r="CI16" s="174"/>
      <c r="CJ16" s="11"/>
      <c r="CK16" s="9"/>
      <c r="CL16" s="9"/>
      <c r="CO16" s="174"/>
      <c r="CP16" s="174"/>
      <c r="CQ16" s="11"/>
      <c r="CR16" s="9"/>
      <c r="CS16" s="9"/>
      <c r="CV16" s="174"/>
      <c r="CW16" s="174"/>
      <c r="CX16" s="11"/>
      <c r="CY16" s="9"/>
      <c r="CZ16" s="9"/>
      <c r="DC16" s="174"/>
      <c r="DD16" s="174"/>
      <c r="DE16" s="11"/>
      <c r="DF16" s="9"/>
      <c r="DG16" s="9"/>
      <c r="DJ16" s="174"/>
      <c r="DK16" s="174"/>
      <c r="DL16" s="11"/>
      <c r="DM16" s="9"/>
      <c r="DN16" s="9"/>
      <c r="DQ16" s="174"/>
      <c r="DR16" s="174"/>
      <c r="DS16" s="11"/>
      <c r="DT16" s="9"/>
      <c r="DU16" s="9"/>
      <c r="DX16" s="174"/>
      <c r="DY16" s="174"/>
      <c r="DZ16" s="11"/>
      <c r="EA16" s="9"/>
      <c r="EB16" s="9"/>
      <c r="EE16" s="174"/>
      <c r="EF16" s="174"/>
      <c r="EG16" s="11"/>
      <c r="EH16" s="9"/>
      <c r="EI16" s="9"/>
      <c r="EL16" s="174"/>
      <c r="EM16" s="174"/>
      <c r="EN16" s="11"/>
      <c r="EO16" s="9"/>
      <c r="EP16" s="9"/>
      <c r="ES16" s="174"/>
      <c r="ET16" s="174"/>
      <c r="EU16" s="11"/>
      <c r="EV16" s="9"/>
      <c r="EW16" s="9"/>
      <c r="EZ16" s="174" t="s">
        <v>340</v>
      </c>
      <c r="FA16" s="174"/>
      <c r="FB16" s="11">
        <f>+EZ112</f>
        <v>0.44500000000000001</v>
      </c>
      <c r="FC16" s="9">
        <f>+FD112</f>
        <v>364.9</v>
      </c>
      <c r="FD16" s="9">
        <f>+FC112</f>
        <v>467.25</v>
      </c>
      <c r="FG16" s="174" t="s">
        <v>340</v>
      </c>
      <c r="FH16" s="174"/>
      <c r="FI16" s="11">
        <f>+FG112</f>
        <v>0.44500000000000001</v>
      </c>
      <c r="FJ16" s="9">
        <v>90</v>
      </c>
      <c r="FK16" s="9">
        <v>90</v>
      </c>
      <c r="FN16" s="174"/>
      <c r="FO16" s="174"/>
      <c r="FP16" s="11"/>
      <c r="FQ16" s="9"/>
      <c r="FR16" s="9"/>
      <c r="FU16" s="174"/>
      <c r="FV16" s="174"/>
      <c r="FW16" s="11"/>
      <c r="FX16" s="9"/>
      <c r="FY16" s="9"/>
      <c r="GB16" s="174"/>
      <c r="GC16" s="174"/>
      <c r="GD16" s="11"/>
      <c r="GE16" s="9"/>
      <c r="GF16" s="9"/>
      <c r="GI16" s="174"/>
      <c r="GJ16" s="174"/>
      <c r="GK16" s="11"/>
      <c r="GL16" s="9"/>
      <c r="GM16" s="9"/>
      <c r="GP16" s="174" t="str">
        <f>+GP109</f>
        <v>Zona de Expansión</v>
      </c>
      <c r="GQ16" s="174"/>
      <c r="GR16" s="11">
        <f>+GP115</f>
        <v>1.5999999999999999</v>
      </c>
      <c r="GS16" s="9">
        <f>+GT115</f>
        <v>102.47875000000001</v>
      </c>
      <c r="GT16" s="9">
        <f>+GS115</f>
        <v>191.62916666666669</v>
      </c>
      <c r="GW16" s="174" t="str">
        <f>+GW109</f>
        <v>Zona de Expansión</v>
      </c>
      <c r="GX16" s="174"/>
      <c r="GY16" s="11">
        <f>+GW115</f>
        <v>1.5999999999999999</v>
      </c>
      <c r="GZ16" s="9">
        <f>+HA115</f>
        <v>90</v>
      </c>
      <c r="HA16" s="9">
        <f>+GZ115</f>
        <v>90</v>
      </c>
      <c r="HD16" s="174"/>
      <c r="HE16" s="174"/>
      <c r="HF16" s="11"/>
      <c r="HG16" s="9"/>
      <c r="HH16" s="9"/>
      <c r="HK16" s="174"/>
      <c r="HL16" s="174"/>
      <c r="HM16" s="11"/>
      <c r="HN16" s="9"/>
      <c r="HO16" s="9"/>
      <c r="HR16" s="174"/>
      <c r="HS16" s="174"/>
      <c r="HT16" s="11"/>
      <c r="HU16" s="9"/>
      <c r="HV16" s="9"/>
      <c r="HY16" s="174"/>
      <c r="HZ16" s="174"/>
      <c r="IA16" s="11"/>
      <c r="IB16" s="9"/>
      <c r="IC16" s="9"/>
      <c r="IF16" s="174"/>
      <c r="IG16" s="174"/>
      <c r="IH16" s="11"/>
      <c r="II16" s="9"/>
      <c r="IJ16" s="9"/>
      <c r="IM16" s="174"/>
      <c r="IN16" s="174"/>
      <c r="IO16" s="11"/>
      <c r="IP16" s="9"/>
      <c r="IQ16" s="9"/>
      <c r="IT16" s="174"/>
      <c r="IU16" s="174"/>
      <c r="IV16" s="11"/>
      <c r="IW16" s="9"/>
      <c r="IX16" s="9"/>
      <c r="JA16" s="174"/>
      <c r="JB16" s="174"/>
      <c r="JC16" s="11"/>
      <c r="JD16" s="9"/>
      <c r="JE16" s="9"/>
      <c r="JH16" s="174"/>
      <c r="JI16" s="174"/>
      <c r="JJ16" s="11"/>
      <c r="JK16" s="9"/>
      <c r="JL16" s="9"/>
      <c r="JO16" s="174"/>
      <c r="JP16" s="174"/>
      <c r="JQ16" s="11"/>
      <c r="JR16" s="9"/>
      <c r="JS16" s="9"/>
      <c r="JV16" s="174"/>
      <c r="JW16" s="174"/>
      <c r="JX16" s="11"/>
      <c r="JY16" s="9"/>
      <c r="JZ16" s="9"/>
      <c r="KC16" s="174"/>
      <c r="KD16" s="174"/>
      <c r="KE16" s="11"/>
      <c r="KF16" s="9"/>
      <c r="KG16" s="9"/>
      <c r="KJ16" s="174"/>
      <c r="KK16" s="174"/>
      <c r="KL16" s="11"/>
      <c r="KM16" s="9"/>
      <c r="KN16" s="9"/>
      <c r="KQ16" s="174"/>
      <c r="KR16" s="174"/>
      <c r="KS16" s="11"/>
      <c r="KT16" s="9"/>
      <c r="KU16" s="9"/>
      <c r="KX16" s="174"/>
      <c r="KY16" s="174"/>
      <c r="KZ16" s="11"/>
      <c r="LA16" s="9"/>
      <c r="LB16" s="9"/>
      <c r="LE16" s="178"/>
      <c r="LF16" s="179"/>
      <c r="LG16" s="11"/>
      <c r="LH16" s="9"/>
      <c r="LI16" s="9"/>
      <c r="LL16" s="174"/>
      <c r="LM16" s="174"/>
      <c r="LN16" s="11"/>
      <c r="LO16" s="9"/>
      <c r="LP16" s="9"/>
      <c r="LS16" s="174"/>
      <c r="LT16" s="174"/>
      <c r="LU16" s="11"/>
      <c r="LV16" s="9"/>
      <c r="LW16" s="9"/>
      <c r="LZ16" s="174"/>
      <c r="MA16" s="174"/>
      <c r="MB16" s="11"/>
      <c r="MC16" s="9"/>
      <c r="MD16" s="9"/>
      <c r="MG16" s="174"/>
      <c r="MH16" s="174"/>
      <c r="MI16" s="11"/>
      <c r="MJ16" s="9"/>
      <c r="MK16" s="9"/>
      <c r="MN16" s="174"/>
      <c r="MO16" s="174"/>
      <c r="MP16" s="11"/>
      <c r="MQ16" s="9"/>
      <c r="MR16" s="9"/>
      <c r="MU16" s="174"/>
      <c r="MV16" s="174"/>
      <c r="MW16" s="11"/>
      <c r="MX16" s="9"/>
      <c r="MY16" s="9"/>
      <c r="NB16" s="174"/>
      <c r="NC16" s="174"/>
      <c r="ND16" s="11"/>
      <c r="NE16" s="9"/>
      <c r="NF16" s="9"/>
      <c r="NI16" s="174"/>
      <c r="NJ16" s="174"/>
      <c r="NK16" s="11"/>
      <c r="NL16" s="9"/>
      <c r="NM16" s="9"/>
      <c r="NP16" s="174"/>
      <c r="NQ16" s="174"/>
      <c r="NR16" s="11"/>
      <c r="NS16" s="9"/>
      <c r="NT16" s="9"/>
      <c r="NW16" s="174"/>
      <c r="NX16" s="174"/>
      <c r="NY16" s="11"/>
      <c r="NZ16" s="9"/>
      <c r="OA16" s="9"/>
      <c r="OD16" s="174"/>
      <c r="OE16" s="174"/>
      <c r="OF16" s="11"/>
      <c r="OG16" s="9"/>
      <c r="OH16" s="9"/>
      <c r="OK16" s="174"/>
      <c r="OL16" s="174"/>
      <c r="OM16" s="11"/>
      <c r="ON16" s="9"/>
      <c r="OO16" s="9"/>
      <c r="OR16" s="174"/>
      <c r="OS16" s="174"/>
      <c r="OT16" s="11"/>
      <c r="OU16" s="9"/>
      <c r="OV16" s="9"/>
      <c r="OY16" s="174"/>
      <c r="OZ16" s="174"/>
      <c r="PA16" s="11"/>
      <c r="PB16" s="9"/>
      <c r="PC16" s="9"/>
      <c r="PF16" s="174"/>
      <c r="PG16" s="174"/>
      <c r="PH16" s="11"/>
      <c r="PI16" s="9"/>
      <c r="PJ16" s="9"/>
      <c r="PM16" s="174"/>
      <c r="PN16" s="174"/>
      <c r="PO16" s="11"/>
      <c r="PP16" s="9"/>
      <c r="PQ16" s="9"/>
      <c r="PT16" s="174"/>
      <c r="PU16" s="174"/>
      <c r="PV16" s="11"/>
      <c r="PW16" s="9"/>
      <c r="PX16" s="9"/>
      <c r="QA16" s="174"/>
      <c r="QB16" s="174"/>
      <c r="QC16" s="11"/>
      <c r="QD16" s="9"/>
      <c r="QE16" s="9"/>
      <c r="QH16" s="174"/>
      <c r="QI16" s="174"/>
      <c r="QJ16" s="11"/>
      <c r="QK16" s="9"/>
      <c r="QL16" s="9"/>
      <c r="QO16" s="174"/>
      <c r="QP16" s="174"/>
      <c r="QQ16" s="11"/>
      <c r="QR16" s="9"/>
      <c r="QS16" s="9"/>
      <c r="QV16" s="174"/>
      <c r="QW16" s="174"/>
      <c r="QX16" s="11"/>
      <c r="QY16" s="9"/>
      <c r="QZ16" s="9"/>
      <c r="RC16" s="174"/>
      <c r="RD16" s="174"/>
      <c r="RE16" s="11"/>
      <c r="RF16" s="9"/>
      <c r="RG16" s="9"/>
      <c r="RJ16" s="174"/>
      <c r="RK16" s="174"/>
      <c r="RL16" s="11"/>
      <c r="RM16" s="9"/>
      <c r="RN16" s="9"/>
      <c r="RQ16" s="174"/>
      <c r="RR16" s="174"/>
      <c r="RS16" s="9"/>
      <c r="RT16" s="9"/>
      <c r="RU16" s="9"/>
      <c r="RX16" s="174"/>
      <c r="RY16" s="174"/>
      <c r="RZ16" s="9"/>
      <c r="SA16" s="9"/>
      <c r="SB16" s="9"/>
      <c r="SE16" s="174"/>
      <c r="SF16" s="174"/>
      <c r="SG16" s="11"/>
      <c r="SH16" s="9"/>
      <c r="SI16" s="9"/>
      <c r="SL16" s="174"/>
      <c r="SM16" s="174"/>
      <c r="SN16" s="11"/>
      <c r="SO16" s="9"/>
      <c r="SP16" s="9"/>
      <c r="SS16" s="174" t="s">
        <v>471</v>
      </c>
      <c r="ST16" s="174"/>
      <c r="SU16" s="11">
        <v>0.48300000000000004</v>
      </c>
      <c r="SV16" s="9">
        <v>34.816425120772941</v>
      </c>
      <c r="SW16" s="9">
        <v>43.763008971704622</v>
      </c>
      <c r="SZ16" s="174" t="s">
        <v>471</v>
      </c>
      <c r="TA16" s="174"/>
      <c r="TB16" s="11">
        <v>0.48300000000000004</v>
      </c>
      <c r="TC16" s="9">
        <v>34.816425120772941</v>
      </c>
      <c r="TD16" s="9">
        <v>43.763008971704622</v>
      </c>
      <c r="TG16" s="174"/>
      <c r="TH16" s="174"/>
      <c r="TI16" s="11"/>
      <c r="TJ16" s="9"/>
      <c r="TK16" s="9"/>
      <c r="TN16" s="174"/>
      <c r="TO16" s="174"/>
      <c r="TP16" s="11"/>
      <c r="TQ16" s="9"/>
      <c r="TR16" s="9"/>
      <c r="TU16" s="174"/>
      <c r="TV16" s="174"/>
      <c r="TW16" s="11"/>
      <c r="TX16" s="9"/>
      <c r="TY16" s="9"/>
      <c r="UB16" s="174"/>
      <c r="UC16" s="174"/>
      <c r="UD16" s="11"/>
      <c r="UE16" s="9"/>
      <c r="UF16" s="9"/>
      <c r="UI16" s="174"/>
      <c r="UJ16" s="174"/>
      <c r="UK16" s="11"/>
      <c r="UL16" s="9"/>
      <c r="UM16" s="9"/>
      <c r="UP16" s="174"/>
      <c r="UQ16" s="174"/>
      <c r="UR16" s="11"/>
      <c r="US16" s="9"/>
      <c r="UT16" s="9"/>
      <c r="UW16" s="174"/>
      <c r="UX16" s="174"/>
      <c r="UY16" s="11"/>
      <c r="UZ16" s="9"/>
      <c r="VA16" s="9"/>
      <c r="VD16" s="174"/>
      <c r="VE16" s="174"/>
      <c r="VF16" s="11"/>
      <c r="VG16" s="9"/>
      <c r="VH16" s="9"/>
      <c r="VK16" s="174"/>
      <c r="VL16" s="174"/>
      <c r="VM16" s="11"/>
      <c r="VN16" s="9"/>
      <c r="VO16" s="9"/>
      <c r="VR16" s="174"/>
      <c r="VS16" s="174"/>
      <c r="VT16" s="11"/>
      <c r="VU16" s="9"/>
      <c r="VV16" s="9"/>
      <c r="VY16" s="174"/>
      <c r="VZ16" s="174"/>
      <c r="WA16" s="11"/>
      <c r="WB16" s="9"/>
      <c r="WC16" s="9"/>
      <c r="WF16" s="174"/>
      <c r="WG16" s="174"/>
      <c r="WH16" s="11"/>
      <c r="WI16" s="9"/>
      <c r="WJ16" s="9"/>
      <c r="WM16" s="174"/>
      <c r="WN16" s="174"/>
      <c r="WO16" s="11"/>
      <c r="WP16" s="9"/>
      <c r="WQ16" s="9"/>
      <c r="WT16" s="174"/>
      <c r="WU16" s="174"/>
      <c r="WV16" s="11"/>
      <c r="WW16" s="9"/>
      <c r="WX16" s="9"/>
      <c r="XA16" s="174"/>
      <c r="XB16" s="174"/>
      <c r="XC16" s="11"/>
      <c r="XD16" s="9"/>
      <c r="XE16" s="9"/>
      <c r="XH16" s="174"/>
      <c r="XI16" s="174"/>
      <c r="XJ16" s="11"/>
      <c r="XK16" s="9"/>
      <c r="XL16" s="9"/>
      <c r="XO16" s="174"/>
      <c r="XP16" s="174"/>
      <c r="XQ16" s="11"/>
      <c r="XR16" s="9"/>
      <c r="XS16" s="9"/>
      <c r="XV16" s="174"/>
      <c r="XW16" s="174"/>
      <c r="XX16" s="11"/>
      <c r="XY16" s="9"/>
      <c r="XZ16" s="9"/>
      <c r="YC16" s="174"/>
      <c r="YD16" s="174"/>
      <c r="YE16" s="11"/>
      <c r="YF16" s="9"/>
      <c r="YG16" s="9"/>
      <c r="YJ16" s="174"/>
      <c r="YK16" s="174"/>
      <c r="YL16" s="11"/>
      <c r="YM16" s="9"/>
      <c r="YN16" s="9"/>
      <c r="YQ16" s="174"/>
      <c r="YR16" s="174"/>
      <c r="YS16" s="11"/>
      <c r="YT16" s="9"/>
      <c r="YU16" s="9"/>
      <c r="YX16" s="174"/>
      <c r="YY16" s="174"/>
      <c r="YZ16" s="11"/>
      <c r="ZA16" s="9"/>
      <c r="ZB16" s="9"/>
      <c r="ZE16" s="174"/>
      <c r="ZF16" s="174"/>
      <c r="ZG16" s="11"/>
      <c r="ZH16" s="9"/>
      <c r="ZI16" s="9"/>
      <c r="ZL16" s="174"/>
      <c r="ZM16" s="174"/>
      <c r="ZN16" s="11"/>
      <c r="ZO16" s="9"/>
      <c r="ZP16" s="9"/>
      <c r="ZS16" s="174"/>
      <c r="ZT16" s="174"/>
      <c r="ZU16" s="11"/>
      <c r="ZV16" s="9"/>
      <c r="ZW16" s="9"/>
      <c r="ZZ16" s="174"/>
      <c r="AAA16" s="174"/>
      <c r="AAB16" s="11"/>
      <c r="AAC16" s="9"/>
      <c r="AAD16" s="9"/>
      <c r="AAG16" s="174"/>
      <c r="AAH16" s="174"/>
      <c r="AAI16" s="11"/>
      <c r="AAJ16" s="9"/>
      <c r="AAK16" s="9"/>
      <c r="AAN16" s="174"/>
      <c r="AAO16" s="174"/>
      <c r="AAP16" s="11"/>
      <c r="AAQ16" s="9"/>
      <c r="AAR16" s="9"/>
      <c r="AAU16" s="174"/>
      <c r="AAV16" s="174"/>
      <c r="AAW16" s="11"/>
      <c r="AAX16" s="9"/>
      <c r="AAY16" s="9"/>
      <c r="ABB16" s="174"/>
      <c r="ABC16" s="174"/>
      <c r="ABD16" s="11"/>
      <c r="ABE16" s="9"/>
      <c r="ABF16" s="9"/>
      <c r="ABI16" s="174"/>
      <c r="ABJ16" s="174"/>
      <c r="ABK16" s="11"/>
      <c r="ABL16" s="9"/>
      <c r="ABM16" s="9"/>
      <c r="ABP16" s="174"/>
      <c r="ABQ16" s="174"/>
      <c r="ABR16" s="11"/>
      <c r="ABS16" s="9"/>
      <c r="ABT16" s="9"/>
      <c r="ABW16" s="174"/>
      <c r="ABX16" s="174"/>
      <c r="ABY16" s="11"/>
      <c r="ABZ16" s="9"/>
      <c r="ACA16" s="9"/>
      <c r="ACD16" s="174"/>
      <c r="ACE16" s="174"/>
      <c r="ACF16" s="11"/>
      <c r="ACG16" s="9"/>
      <c r="ACH16" s="9"/>
      <c r="ACK16" s="174"/>
      <c r="ACL16" s="174"/>
      <c r="ACM16" s="11"/>
      <c r="ACN16" s="9"/>
      <c r="ACO16" s="9"/>
      <c r="ACR16" s="174"/>
      <c r="ACS16" s="174"/>
      <c r="ACT16" s="11"/>
      <c r="ACU16" s="9"/>
      <c r="ACV16" s="9"/>
      <c r="ACY16" s="174"/>
      <c r="ACZ16" s="174"/>
      <c r="ADA16" s="11"/>
      <c r="ADB16" s="9"/>
      <c r="ADC16" s="9"/>
      <c r="ADF16" s="174" t="s">
        <v>175</v>
      </c>
      <c r="ADG16" s="174"/>
      <c r="ADH16" s="11">
        <f>+ADF115</f>
        <v>7.7056000000000004</v>
      </c>
      <c r="ADI16" s="9">
        <f>+ADJ115</f>
        <v>173.0044210271318</v>
      </c>
      <c r="ADJ16" s="9">
        <f>+ADI115</f>
        <v>170.87897978959026</v>
      </c>
      <c r="ADM16" s="174" t="s">
        <v>175</v>
      </c>
      <c r="ADN16" s="174"/>
      <c r="ADO16" s="11">
        <f>+ADM115</f>
        <v>7.7056000000000004</v>
      </c>
      <c r="ADP16" s="9">
        <v>90</v>
      </c>
      <c r="ADQ16" s="9">
        <v>90</v>
      </c>
      <c r="ADT16" s="174"/>
      <c r="ADU16" s="174"/>
      <c r="ADV16" s="11"/>
      <c r="ADW16" s="9"/>
      <c r="ADX16" s="9"/>
      <c r="AEA16" s="174"/>
      <c r="AEB16" s="174"/>
      <c r="AEC16" s="11"/>
      <c r="AED16" s="9"/>
      <c r="AEE16" s="9"/>
      <c r="AEH16" s="174" t="s">
        <v>187</v>
      </c>
      <c r="AEI16" s="174"/>
      <c r="AEJ16" s="11">
        <f>+AEH115</f>
        <v>3.53</v>
      </c>
      <c r="AEK16" s="9">
        <f>+AEK115</f>
        <v>192.16265344664779</v>
      </c>
      <c r="AEL16" s="9">
        <f>+AEL115</f>
        <v>311.04225684608122</v>
      </c>
      <c r="AEO16" s="174" t="s">
        <v>187</v>
      </c>
      <c r="AEP16" s="174"/>
      <c r="AEQ16" s="11">
        <f>+AEO115</f>
        <v>3.53</v>
      </c>
      <c r="AER16" s="9">
        <v>90</v>
      </c>
      <c r="AES16" s="9">
        <v>90</v>
      </c>
      <c r="AEV16" s="174"/>
      <c r="AEW16" s="174"/>
      <c r="AEX16" s="11"/>
      <c r="AEY16" s="9"/>
      <c r="AEZ16" s="9"/>
      <c r="AFC16" s="174"/>
      <c r="AFD16" s="174"/>
      <c r="AFE16" s="11"/>
      <c r="AFF16" s="9"/>
      <c r="AFG16" s="9"/>
      <c r="AFJ16" s="174"/>
      <c r="AFK16" s="174"/>
      <c r="AFL16" s="11"/>
      <c r="AFM16" s="9"/>
      <c r="AFN16" s="9"/>
      <c r="AFQ16" s="174"/>
      <c r="AFR16" s="174"/>
      <c r="AFS16" s="11"/>
      <c r="AFT16" s="9"/>
      <c r="AFU16" s="9"/>
      <c r="AFX16" s="178"/>
      <c r="AFY16" s="179"/>
      <c r="AFZ16" s="11"/>
      <c r="AGA16" s="9"/>
      <c r="AGB16" s="9"/>
      <c r="AGE16" s="178"/>
      <c r="AGF16" s="179"/>
      <c r="AGG16" s="11"/>
      <c r="AGH16" s="9"/>
      <c r="AGI16" s="9"/>
      <c r="AGL16" s="178"/>
      <c r="AGM16" s="179"/>
      <c r="AGN16" s="11"/>
      <c r="AGO16" s="9"/>
      <c r="AGP16" s="9"/>
      <c r="AGS16" s="178"/>
      <c r="AGT16" s="179"/>
      <c r="AGU16" s="11"/>
      <c r="AGV16" s="9"/>
      <c r="AGW16" s="9"/>
      <c r="AGZ16" s="178"/>
      <c r="AHA16" s="179"/>
      <c r="AHB16" s="11"/>
      <c r="AHC16" s="9"/>
      <c r="AHD16" s="9"/>
      <c r="AHG16" s="178"/>
      <c r="AHH16" s="179"/>
      <c r="AHI16" s="11"/>
      <c r="AHJ16" s="9"/>
      <c r="AHK16" s="9"/>
      <c r="AHN16" s="178"/>
      <c r="AHO16" s="179"/>
      <c r="AHP16" s="11"/>
      <c r="AHQ16" s="9"/>
      <c r="AHR16" s="9"/>
      <c r="AHU16" s="178"/>
      <c r="AHV16" s="179"/>
      <c r="AHW16" s="11"/>
      <c r="AHX16" s="9"/>
      <c r="AHY16" s="9"/>
    </row>
    <row r="17" spans="2:909" ht="15.95" customHeight="1" x14ac:dyDescent="0.2">
      <c r="B17" s="174"/>
      <c r="C17" s="174"/>
      <c r="D17" s="9"/>
      <c r="E17" s="9"/>
      <c r="F17" s="9"/>
      <c r="I17" s="174"/>
      <c r="J17" s="174"/>
      <c r="K17" s="9"/>
      <c r="L17" s="9"/>
      <c r="M17" s="9"/>
      <c r="P17" s="174"/>
      <c r="Q17" s="174"/>
      <c r="R17" s="11"/>
      <c r="S17" s="9"/>
      <c r="T17" s="9"/>
      <c r="W17" s="174"/>
      <c r="X17" s="174"/>
      <c r="Y17" s="11"/>
      <c r="Z17" s="9"/>
      <c r="AA17" s="9"/>
      <c r="AD17" s="174"/>
      <c r="AE17" s="174"/>
      <c r="AF17" s="11"/>
      <c r="AG17" s="9"/>
      <c r="AH17" s="9"/>
      <c r="AK17" s="174"/>
      <c r="AL17" s="174"/>
      <c r="AM17" s="11"/>
      <c r="AN17" s="9"/>
      <c r="AO17" s="9"/>
      <c r="AR17" s="178" t="s">
        <v>356</v>
      </c>
      <c r="AS17" s="179"/>
      <c r="AT17" s="11">
        <f>+AR205</f>
        <v>0.52666666666666662</v>
      </c>
      <c r="AU17" s="11">
        <f>+AV205</f>
        <v>142.81962025316457</v>
      </c>
      <c r="AV17" s="11">
        <f>+AU205</f>
        <v>197.8107594936709</v>
      </c>
      <c r="AY17" s="178" t="s">
        <v>356</v>
      </c>
      <c r="AZ17" s="179"/>
      <c r="BA17" s="11">
        <f>+AY205</f>
        <v>0.52666666666666662</v>
      </c>
      <c r="BB17" s="11">
        <v>90</v>
      </c>
      <c r="BC17" s="11">
        <v>90</v>
      </c>
      <c r="BF17" s="174"/>
      <c r="BG17" s="174"/>
      <c r="BH17" s="11"/>
      <c r="BI17" s="9"/>
      <c r="BJ17" s="9"/>
      <c r="BM17" s="174"/>
      <c r="BN17" s="174"/>
      <c r="BO17" s="11"/>
      <c r="BP17" s="9"/>
      <c r="BQ17" s="9"/>
      <c r="BT17" s="174"/>
      <c r="BU17" s="174"/>
      <c r="BV17" s="11"/>
      <c r="BW17" s="9"/>
      <c r="BX17" s="9"/>
      <c r="CA17" s="174"/>
      <c r="CB17" s="174"/>
      <c r="CC17" s="11"/>
      <c r="CD17" s="9"/>
      <c r="CE17" s="9"/>
      <c r="CH17" s="174"/>
      <c r="CI17" s="174"/>
      <c r="CJ17" s="11"/>
      <c r="CK17" s="9"/>
      <c r="CL17" s="9"/>
      <c r="CO17" s="174"/>
      <c r="CP17" s="174"/>
      <c r="CQ17" s="11"/>
      <c r="CR17" s="9"/>
      <c r="CS17" s="9"/>
      <c r="CV17" s="174"/>
      <c r="CW17" s="174"/>
      <c r="CX17" s="11"/>
      <c r="CY17" s="9"/>
      <c r="CZ17" s="9"/>
      <c r="DC17" s="174"/>
      <c r="DD17" s="174"/>
      <c r="DE17" s="11"/>
      <c r="DF17" s="9"/>
      <c r="DG17" s="9"/>
      <c r="DJ17" s="174"/>
      <c r="DK17" s="174"/>
      <c r="DL17" s="11"/>
      <c r="DM17" s="9"/>
      <c r="DN17" s="9"/>
      <c r="DQ17" s="174"/>
      <c r="DR17" s="174"/>
      <c r="DS17" s="11"/>
      <c r="DT17" s="9"/>
      <c r="DU17" s="9"/>
      <c r="DX17" s="174"/>
      <c r="DY17" s="174"/>
      <c r="DZ17" s="11"/>
      <c r="EA17" s="9"/>
      <c r="EB17" s="9"/>
      <c r="EE17" s="174"/>
      <c r="EF17" s="174"/>
      <c r="EG17" s="11"/>
      <c r="EH17" s="9"/>
      <c r="EI17" s="9"/>
      <c r="EL17" s="174"/>
      <c r="EM17" s="174"/>
      <c r="EN17" s="11"/>
      <c r="EO17" s="9"/>
      <c r="EP17" s="9"/>
      <c r="ES17" s="174"/>
      <c r="ET17" s="174"/>
      <c r="EU17" s="11"/>
      <c r="EV17" s="9"/>
      <c r="EW17" s="9"/>
      <c r="EZ17" s="174"/>
      <c r="FA17" s="174"/>
      <c r="FB17" s="11"/>
      <c r="FC17" s="9"/>
      <c r="FD17" s="9"/>
      <c r="FG17" s="174"/>
      <c r="FH17" s="174"/>
      <c r="FI17" s="11"/>
      <c r="FJ17" s="9"/>
      <c r="FK17" s="9"/>
      <c r="FN17" s="174"/>
      <c r="FO17" s="174"/>
      <c r="FP17" s="11"/>
      <c r="FQ17" s="9"/>
      <c r="FR17" s="9"/>
      <c r="FU17" s="174"/>
      <c r="FV17" s="174"/>
      <c r="FW17" s="11"/>
      <c r="FX17" s="9"/>
      <c r="FY17" s="9"/>
      <c r="GB17" s="174"/>
      <c r="GC17" s="174"/>
      <c r="GD17" s="11"/>
      <c r="GE17" s="9"/>
      <c r="GF17" s="9"/>
      <c r="GI17" s="174"/>
      <c r="GJ17" s="174"/>
      <c r="GK17" s="11"/>
      <c r="GL17" s="9"/>
      <c r="GM17" s="9"/>
      <c r="GP17" s="174" t="str">
        <f>+GP117</f>
        <v>CP Puerto Araujo</v>
      </c>
      <c r="GQ17" s="174"/>
      <c r="GR17" s="11">
        <f>+GP123</f>
        <v>2.4</v>
      </c>
      <c r="GS17" s="9">
        <f>+GT123</f>
        <v>240.25694444444443</v>
      </c>
      <c r="GT17" s="9">
        <f>+GS123</f>
        <v>159.11250000000001</v>
      </c>
      <c r="GW17" s="174" t="str">
        <f>+GW117</f>
        <v>CP Puerto Araujo</v>
      </c>
      <c r="GX17" s="174"/>
      <c r="GY17" s="11">
        <f>+GW123</f>
        <v>2.4</v>
      </c>
      <c r="GZ17" s="9">
        <f>+HA123</f>
        <v>90</v>
      </c>
      <c r="HA17" s="9">
        <f>+GZ123</f>
        <v>90</v>
      </c>
      <c r="HD17" s="174"/>
      <c r="HE17" s="174"/>
      <c r="HF17" s="11"/>
      <c r="HG17" s="9"/>
      <c r="HH17" s="9"/>
      <c r="HK17" s="174"/>
      <c r="HL17" s="174"/>
      <c r="HM17" s="11"/>
      <c r="HN17" s="9"/>
      <c r="HO17" s="9"/>
      <c r="HR17" s="174"/>
      <c r="HS17" s="174"/>
      <c r="HT17" s="11"/>
      <c r="HU17" s="9"/>
      <c r="HV17" s="9"/>
      <c r="HY17" s="174"/>
      <c r="HZ17" s="174"/>
      <c r="IA17" s="11"/>
      <c r="IB17" s="9"/>
      <c r="IC17" s="9"/>
      <c r="IF17" s="174"/>
      <c r="IG17" s="174"/>
      <c r="IH17" s="11"/>
      <c r="II17" s="9"/>
      <c r="IJ17" s="9"/>
      <c r="IM17" s="174"/>
      <c r="IN17" s="174"/>
      <c r="IO17" s="11"/>
      <c r="IP17" s="9"/>
      <c r="IQ17" s="9"/>
      <c r="IT17" s="174"/>
      <c r="IU17" s="174"/>
      <c r="IV17" s="11"/>
      <c r="IW17" s="9"/>
      <c r="IX17" s="9"/>
      <c r="JA17" s="174"/>
      <c r="JB17" s="174"/>
      <c r="JC17" s="11"/>
      <c r="JD17" s="9"/>
      <c r="JE17" s="9"/>
      <c r="JH17" s="174"/>
      <c r="JI17" s="174"/>
      <c r="JJ17" s="11"/>
      <c r="JK17" s="9"/>
      <c r="JL17" s="9"/>
      <c r="JO17" s="174"/>
      <c r="JP17" s="174"/>
      <c r="JQ17" s="11"/>
      <c r="JR17" s="9"/>
      <c r="JS17" s="9"/>
      <c r="JV17" s="174"/>
      <c r="JW17" s="174"/>
      <c r="JX17" s="11"/>
      <c r="JY17" s="9"/>
      <c r="JZ17" s="9"/>
      <c r="KC17" s="174"/>
      <c r="KD17" s="174"/>
      <c r="KE17" s="11"/>
      <c r="KF17" s="9"/>
      <c r="KG17" s="9"/>
      <c r="KJ17" s="174"/>
      <c r="KK17" s="174"/>
      <c r="KL17" s="11"/>
      <c r="KM17" s="9"/>
      <c r="KN17" s="9"/>
      <c r="KQ17" s="174"/>
      <c r="KR17" s="174"/>
      <c r="KS17" s="11"/>
      <c r="KT17" s="9"/>
      <c r="KU17" s="9"/>
      <c r="KX17" s="174"/>
      <c r="KY17" s="174"/>
      <c r="KZ17" s="11"/>
      <c r="LA17" s="9"/>
      <c r="LB17" s="9"/>
      <c r="LE17" s="178"/>
      <c r="LF17" s="179"/>
      <c r="LG17" s="11"/>
      <c r="LH17" s="9"/>
      <c r="LI17" s="9"/>
      <c r="LL17" s="174"/>
      <c r="LM17" s="174"/>
      <c r="LN17" s="11"/>
      <c r="LO17" s="9"/>
      <c r="LP17" s="9"/>
      <c r="LS17" s="174"/>
      <c r="LT17" s="174"/>
      <c r="LU17" s="11"/>
      <c r="LV17" s="9"/>
      <c r="LW17" s="9"/>
      <c r="LZ17" s="174"/>
      <c r="MA17" s="174"/>
      <c r="MB17" s="11"/>
      <c r="MC17" s="9"/>
      <c r="MD17" s="9"/>
      <c r="MG17" s="174"/>
      <c r="MH17" s="174"/>
      <c r="MI17" s="11"/>
      <c r="MJ17" s="9"/>
      <c r="MK17" s="9"/>
      <c r="MN17" s="174"/>
      <c r="MO17" s="174"/>
      <c r="MP17" s="11"/>
      <c r="MQ17" s="9"/>
      <c r="MR17" s="9"/>
      <c r="MU17" s="174"/>
      <c r="MV17" s="174"/>
      <c r="MW17" s="11"/>
      <c r="MX17" s="9"/>
      <c r="MY17" s="9"/>
      <c r="NB17" s="174"/>
      <c r="NC17" s="174"/>
      <c r="ND17" s="11"/>
      <c r="NE17" s="9"/>
      <c r="NF17" s="9"/>
      <c r="NI17" s="174"/>
      <c r="NJ17" s="174"/>
      <c r="NK17" s="11"/>
      <c r="NL17" s="9"/>
      <c r="NM17" s="9"/>
      <c r="NP17" s="174"/>
      <c r="NQ17" s="174"/>
      <c r="NR17" s="11"/>
      <c r="NS17" s="9"/>
      <c r="NT17" s="9"/>
      <c r="NW17" s="174"/>
      <c r="NX17" s="174"/>
      <c r="NY17" s="11"/>
      <c r="NZ17" s="9"/>
      <c r="OA17" s="9"/>
      <c r="OD17" s="174"/>
      <c r="OE17" s="174"/>
      <c r="OF17" s="11"/>
      <c r="OG17" s="9"/>
      <c r="OH17" s="9"/>
      <c r="OK17" s="174"/>
      <c r="OL17" s="174"/>
      <c r="OM17" s="11"/>
      <c r="ON17" s="9"/>
      <c r="OO17" s="9"/>
      <c r="OR17" s="174"/>
      <c r="OS17" s="174"/>
      <c r="OT17" s="11"/>
      <c r="OU17" s="9"/>
      <c r="OV17" s="9"/>
      <c r="OY17" s="174"/>
      <c r="OZ17" s="174"/>
      <c r="PA17" s="11"/>
      <c r="PB17" s="9"/>
      <c r="PC17" s="9"/>
      <c r="PF17" s="174"/>
      <c r="PG17" s="174"/>
      <c r="PH17" s="11"/>
      <c r="PI17" s="9"/>
      <c r="PJ17" s="9"/>
      <c r="PM17" s="174"/>
      <c r="PN17" s="174"/>
      <c r="PO17" s="11"/>
      <c r="PP17" s="9"/>
      <c r="PQ17" s="9"/>
      <c r="PT17" s="174"/>
      <c r="PU17" s="174"/>
      <c r="PV17" s="11"/>
      <c r="PW17" s="9"/>
      <c r="PX17" s="9"/>
      <c r="QA17" s="174"/>
      <c r="QB17" s="174"/>
      <c r="QC17" s="11"/>
      <c r="QD17" s="9"/>
      <c r="QE17" s="9"/>
      <c r="QH17" s="174"/>
      <c r="QI17" s="174"/>
      <c r="QJ17" s="11"/>
      <c r="QK17" s="9"/>
      <c r="QL17" s="9"/>
      <c r="QO17" s="174"/>
      <c r="QP17" s="174"/>
      <c r="QQ17" s="11"/>
      <c r="QR17" s="9"/>
      <c r="QS17" s="9"/>
      <c r="QV17" s="174"/>
      <c r="QW17" s="174"/>
      <c r="QX17" s="11"/>
      <c r="QY17" s="9"/>
      <c r="QZ17" s="9"/>
      <c r="RC17" s="174"/>
      <c r="RD17" s="174"/>
      <c r="RE17" s="11"/>
      <c r="RF17" s="9"/>
      <c r="RG17" s="9"/>
      <c r="RJ17" s="174"/>
      <c r="RK17" s="174"/>
      <c r="RL17" s="11"/>
      <c r="RM17" s="9"/>
      <c r="RN17" s="9"/>
      <c r="RQ17" s="174"/>
      <c r="RR17" s="174"/>
      <c r="RS17" s="9"/>
      <c r="RT17" s="9"/>
      <c r="RU17" s="9"/>
      <c r="RX17" s="174"/>
      <c r="RY17" s="174"/>
      <c r="RZ17" s="9"/>
      <c r="SA17" s="9"/>
      <c r="SB17" s="9"/>
      <c r="SE17" s="174"/>
      <c r="SF17" s="174"/>
      <c r="SG17" s="11"/>
      <c r="SH17" s="9"/>
      <c r="SI17" s="9"/>
      <c r="SL17" s="174"/>
      <c r="SM17" s="174"/>
      <c r="SN17" s="11"/>
      <c r="SO17" s="9"/>
      <c r="SP17" s="9"/>
      <c r="SS17" s="174"/>
      <c r="ST17" s="174"/>
      <c r="SU17" s="11"/>
      <c r="SV17" s="9"/>
      <c r="SW17" s="9"/>
      <c r="SZ17" s="174"/>
      <c r="TA17" s="174"/>
      <c r="TB17" s="11"/>
      <c r="TC17" s="9"/>
      <c r="TD17" s="9"/>
      <c r="TG17" s="174"/>
      <c r="TH17" s="174"/>
      <c r="TI17" s="11"/>
      <c r="TJ17" s="9"/>
      <c r="TK17" s="9"/>
      <c r="TN17" s="174"/>
      <c r="TO17" s="174"/>
      <c r="TP17" s="11"/>
      <c r="TQ17" s="9"/>
      <c r="TR17" s="9"/>
      <c r="TU17" s="174"/>
      <c r="TV17" s="174"/>
      <c r="TW17" s="11"/>
      <c r="TX17" s="9"/>
      <c r="TY17" s="9"/>
      <c r="UB17" s="174"/>
      <c r="UC17" s="174"/>
      <c r="UD17" s="11"/>
      <c r="UE17" s="9"/>
      <c r="UF17" s="9"/>
      <c r="UI17" s="174"/>
      <c r="UJ17" s="174"/>
      <c r="UK17" s="11"/>
      <c r="UL17" s="9"/>
      <c r="UM17" s="9"/>
      <c r="UP17" s="174"/>
      <c r="UQ17" s="174"/>
      <c r="UR17" s="11"/>
      <c r="US17" s="9"/>
      <c r="UT17" s="9"/>
      <c r="UW17" s="174"/>
      <c r="UX17" s="174"/>
      <c r="UY17" s="11"/>
      <c r="UZ17" s="9"/>
      <c r="VA17" s="9"/>
      <c r="VD17" s="174"/>
      <c r="VE17" s="174"/>
      <c r="VF17" s="11"/>
      <c r="VG17" s="9"/>
      <c r="VH17" s="9"/>
      <c r="VK17" s="174"/>
      <c r="VL17" s="174"/>
      <c r="VM17" s="11"/>
      <c r="VN17" s="9"/>
      <c r="VO17" s="9"/>
      <c r="VR17" s="174"/>
      <c r="VS17" s="174"/>
      <c r="VT17" s="11"/>
      <c r="VU17" s="9"/>
      <c r="VV17" s="9"/>
      <c r="VY17" s="174"/>
      <c r="VZ17" s="174"/>
      <c r="WA17" s="11"/>
      <c r="WB17" s="9"/>
      <c r="WC17" s="9"/>
      <c r="WF17" s="174"/>
      <c r="WG17" s="174"/>
      <c r="WH17" s="11"/>
      <c r="WI17" s="9"/>
      <c r="WJ17" s="9"/>
      <c r="WM17" s="174"/>
      <c r="WN17" s="174"/>
      <c r="WO17" s="11"/>
      <c r="WP17" s="9"/>
      <c r="WQ17" s="9"/>
      <c r="WT17" s="174"/>
      <c r="WU17" s="174"/>
      <c r="WV17" s="11"/>
      <c r="WW17" s="9"/>
      <c r="WX17" s="9"/>
      <c r="XA17" s="174"/>
      <c r="XB17" s="174"/>
      <c r="XC17" s="11"/>
      <c r="XD17" s="9"/>
      <c r="XE17" s="9"/>
      <c r="XH17" s="174"/>
      <c r="XI17" s="174"/>
      <c r="XJ17" s="11"/>
      <c r="XK17" s="9"/>
      <c r="XL17" s="9"/>
      <c r="XO17" s="174"/>
      <c r="XP17" s="174"/>
      <c r="XQ17" s="11"/>
      <c r="XR17" s="9"/>
      <c r="XS17" s="9"/>
      <c r="XV17" s="174"/>
      <c r="XW17" s="174"/>
      <c r="XX17" s="11"/>
      <c r="XY17" s="9"/>
      <c r="XZ17" s="9"/>
      <c r="YC17" s="174"/>
      <c r="YD17" s="174"/>
      <c r="YE17" s="11"/>
      <c r="YF17" s="9"/>
      <c r="YG17" s="9"/>
      <c r="YJ17" s="174"/>
      <c r="YK17" s="174"/>
      <c r="YL17" s="11"/>
      <c r="YM17" s="9"/>
      <c r="YN17" s="9"/>
      <c r="YQ17" s="174"/>
      <c r="YR17" s="174"/>
      <c r="YS17" s="11"/>
      <c r="YT17" s="9"/>
      <c r="YU17" s="9"/>
      <c r="YX17" s="174"/>
      <c r="YY17" s="174"/>
      <c r="YZ17" s="11"/>
      <c r="ZA17" s="9"/>
      <c r="ZB17" s="9"/>
      <c r="ZE17" s="174"/>
      <c r="ZF17" s="174"/>
      <c r="ZG17" s="11"/>
      <c r="ZH17" s="9"/>
      <c r="ZI17" s="9"/>
      <c r="ZL17" s="174"/>
      <c r="ZM17" s="174"/>
      <c r="ZN17" s="11"/>
      <c r="ZO17" s="9"/>
      <c r="ZP17" s="9"/>
      <c r="ZS17" s="174"/>
      <c r="ZT17" s="174"/>
      <c r="ZU17" s="11"/>
      <c r="ZV17" s="9"/>
      <c r="ZW17" s="9"/>
      <c r="ZZ17" s="174"/>
      <c r="AAA17" s="174"/>
      <c r="AAB17" s="11"/>
      <c r="AAC17" s="9"/>
      <c r="AAD17" s="9"/>
      <c r="AAG17" s="174"/>
      <c r="AAH17" s="174"/>
      <c r="AAI17" s="11"/>
      <c r="AAJ17" s="9"/>
      <c r="AAK17" s="9"/>
      <c r="AAN17" s="174"/>
      <c r="AAO17" s="174"/>
      <c r="AAP17" s="11"/>
      <c r="AAQ17" s="9"/>
      <c r="AAR17" s="9"/>
      <c r="AAU17" s="174"/>
      <c r="AAV17" s="174"/>
      <c r="AAW17" s="11"/>
      <c r="AAX17" s="9"/>
      <c r="AAY17" s="9"/>
      <c r="ABB17" s="174"/>
      <c r="ABC17" s="174"/>
      <c r="ABD17" s="11"/>
      <c r="ABE17" s="9"/>
      <c r="ABF17" s="9"/>
      <c r="ABI17" s="174"/>
      <c r="ABJ17" s="174"/>
      <c r="ABK17" s="11"/>
      <c r="ABL17" s="9"/>
      <c r="ABM17" s="9"/>
      <c r="ABP17" s="174"/>
      <c r="ABQ17" s="174"/>
      <c r="ABR17" s="11"/>
      <c r="ABS17" s="9"/>
      <c r="ABT17" s="9"/>
      <c r="ABW17" s="174"/>
      <c r="ABX17" s="174"/>
      <c r="ABY17" s="11"/>
      <c r="ABZ17" s="9"/>
      <c r="ACA17" s="9"/>
      <c r="ACD17" s="174"/>
      <c r="ACE17" s="174"/>
      <c r="ACF17" s="11"/>
      <c r="ACG17" s="9"/>
      <c r="ACH17" s="9"/>
      <c r="ACK17" s="174"/>
      <c r="ACL17" s="174"/>
      <c r="ACM17" s="11"/>
      <c r="ACN17" s="9"/>
      <c r="ACO17" s="9"/>
      <c r="ACR17" s="174"/>
      <c r="ACS17" s="174"/>
      <c r="ACT17" s="11"/>
      <c r="ACU17" s="9"/>
      <c r="ACV17" s="9"/>
      <c r="ACY17" s="174"/>
      <c r="ACZ17" s="174"/>
      <c r="ADA17" s="11"/>
      <c r="ADB17" s="9"/>
      <c r="ADC17" s="9"/>
      <c r="ADF17" s="174" t="s">
        <v>176</v>
      </c>
      <c r="ADG17" s="174"/>
      <c r="ADH17" s="11">
        <f>+ADF122</f>
        <v>0.16125</v>
      </c>
      <c r="ADI17" s="9">
        <f>+ADJ122</f>
        <v>429.02635658914733</v>
      </c>
      <c r="ADJ17" s="9">
        <f>+ADI122</f>
        <v>533.50697674418609</v>
      </c>
      <c r="ADM17" s="174" t="s">
        <v>176</v>
      </c>
      <c r="ADN17" s="174"/>
      <c r="ADO17" s="11">
        <f>+ADM122</f>
        <v>0.16125</v>
      </c>
      <c r="ADP17" s="9">
        <v>90</v>
      </c>
      <c r="ADQ17" s="9">
        <v>90</v>
      </c>
      <c r="ADT17" s="174"/>
      <c r="ADU17" s="174"/>
      <c r="ADV17" s="11"/>
      <c r="ADW17" s="9"/>
      <c r="ADX17" s="9"/>
      <c r="AEA17" s="174"/>
      <c r="AEB17" s="174"/>
      <c r="AEC17" s="11"/>
      <c r="AED17" s="9"/>
      <c r="AEE17" s="9"/>
      <c r="AEH17" s="174" t="s">
        <v>188</v>
      </c>
      <c r="AEI17" s="174"/>
      <c r="AEJ17" s="11">
        <f>+AEH123</f>
        <v>1.2108333333333334</v>
      </c>
      <c r="AEK17" s="9">
        <f>+AEK123</f>
        <v>181.04198210598759</v>
      </c>
      <c r="AEL17" s="9">
        <f>+AEL123</f>
        <v>292.4115622849277</v>
      </c>
      <c r="AEO17" s="174" t="s">
        <v>188</v>
      </c>
      <c r="AEP17" s="174"/>
      <c r="AEQ17" s="11">
        <f>+AEO123</f>
        <v>1.2108333333333334</v>
      </c>
      <c r="AER17" s="9">
        <v>90</v>
      </c>
      <c r="AES17" s="9">
        <v>90</v>
      </c>
      <c r="AEV17" s="174"/>
      <c r="AEW17" s="174"/>
      <c r="AEX17" s="11"/>
      <c r="AEY17" s="9"/>
      <c r="AEZ17" s="9"/>
      <c r="AFC17" s="174"/>
      <c r="AFD17" s="174"/>
      <c r="AFE17" s="11"/>
      <c r="AFF17" s="9"/>
      <c r="AFG17" s="9"/>
      <c r="AFJ17" s="174"/>
      <c r="AFK17" s="174"/>
      <c r="AFL17" s="11"/>
      <c r="AFM17" s="9"/>
      <c r="AFN17" s="9"/>
      <c r="AFQ17" s="174"/>
      <c r="AFR17" s="174"/>
      <c r="AFS17" s="11"/>
      <c r="AFT17" s="9"/>
      <c r="AFU17" s="9"/>
      <c r="AFX17" s="178"/>
      <c r="AFY17" s="179"/>
      <c r="AFZ17" s="11"/>
      <c r="AGA17" s="9"/>
      <c r="AGB17" s="9"/>
      <c r="AGE17" s="178"/>
      <c r="AGF17" s="179"/>
      <c r="AGG17" s="11"/>
      <c r="AGH17" s="9"/>
      <c r="AGI17" s="9"/>
      <c r="AGL17" s="178"/>
      <c r="AGM17" s="179"/>
      <c r="AGN17" s="11"/>
      <c r="AGO17" s="9"/>
      <c r="AGP17" s="9"/>
      <c r="AGS17" s="178"/>
      <c r="AGT17" s="179"/>
      <c r="AGU17" s="11"/>
      <c r="AGV17" s="9"/>
      <c r="AGW17" s="9"/>
      <c r="AGZ17" s="178"/>
      <c r="AHA17" s="179"/>
      <c r="AHB17" s="11"/>
      <c r="AHC17" s="9"/>
      <c r="AHD17" s="9"/>
      <c r="AHG17" s="178"/>
      <c r="AHH17" s="179"/>
      <c r="AHI17" s="11"/>
      <c r="AHJ17" s="9"/>
      <c r="AHK17" s="9"/>
      <c r="AHN17" s="178"/>
      <c r="AHO17" s="179"/>
      <c r="AHP17" s="11"/>
      <c r="AHQ17" s="9"/>
      <c r="AHR17" s="9"/>
      <c r="AHU17" s="178"/>
      <c r="AHV17" s="179"/>
      <c r="AHW17" s="11"/>
      <c r="AHX17" s="9"/>
      <c r="AHY17" s="9"/>
    </row>
    <row r="18" spans="2:909" ht="15.95" customHeight="1" x14ac:dyDescent="0.2">
      <c r="B18" s="174"/>
      <c r="C18" s="174"/>
      <c r="D18" s="9"/>
      <c r="E18" s="9"/>
      <c r="F18" s="9"/>
      <c r="I18" s="174"/>
      <c r="J18" s="174"/>
      <c r="K18" s="9"/>
      <c r="L18" s="9"/>
      <c r="M18" s="9"/>
      <c r="P18" s="174"/>
      <c r="Q18" s="174"/>
      <c r="R18" s="11"/>
      <c r="S18" s="9"/>
      <c r="T18" s="9"/>
      <c r="W18" s="174"/>
      <c r="X18" s="174"/>
      <c r="Y18" s="11"/>
      <c r="Z18" s="9"/>
      <c r="AA18" s="9"/>
      <c r="AD18" s="174"/>
      <c r="AE18" s="174"/>
      <c r="AF18" s="11"/>
      <c r="AG18" s="9"/>
      <c r="AH18" s="9"/>
      <c r="AK18" s="174"/>
      <c r="AL18" s="174"/>
      <c r="AM18" s="11"/>
      <c r="AN18" s="9"/>
      <c r="AO18" s="9"/>
      <c r="AR18" s="178" t="s">
        <v>357</v>
      </c>
      <c r="AS18" s="179"/>
      <c r="AT18" s="11">
        <f>+AR213</f>
        <v>3.3666666666666667</v>
      </c>
      <c r="AU18" s="11">
        <f>+AV213</f>
        <v>135.34455445544555</v>
      </c>
      <c r="AV18" s="11">
        <f>+AU213</f>
        <v>150.72376237623763</v>
      </c>
      <c r="AY18" s="178" t="s">
        <v>357</v>
      </c>
      <c r="AZ18" s="179"/>
      <c r="BA18" s="11">
        <f>+AY213</f>
        <v>3.3666666666666667</v>
      </c>
      <c r="BB18" s="11">
        <v>90</v>
      </c>
      <c r="BC18" s="11">
        <v>90</v>
      </c>
      <c r="BF18" s="174"/>
      <c r="BG18" s="174"/>
      <c r="BH18" s="11"/>
      <c r="BI18" s="9"/>
      <c r="BJ18" s="9"/>
      <c r="BM18" s="174"/>
      <c r="BN18" s="174"/>
      <c r="BO18" s="11"/>
      <c r="BP18" s="9"/>
      <c r="BQ18" s="9"/>
      <c r="BT18" s="174"/>
      <c r="BU18" s="174"/>
      <c r="BV18" s="11"/>
      <c r="BW18" s="9"/>
      <c r="BX18" s="9"/>
      <c r="CA18" s="174"/>
      <c r="CB18" s="174"/>
      <c r="CC18" s="11"/>
      <c r="CD18" s="9"/>
      <c r="CE18" s="9"/>
      <c r="CH18" s="174"/>
      <c r="CI18" s="174"/>
      <c r="CJ18" s="11"/>
      <c r="CK18" s="9"/>
      <c r="CL18" s="9"/>
      <c r="CO18" s="174"/>
      <c r="CP18" s="174"/>
      <c r="CQ18" s="11"/>
      <c r="CR18" s="9"/>
      <c r="CS18" s="9"/>
      <c r="CV18" s="174"/>
      <c r="CW18" s="174"/>
      <c r="CX18" s="11"/>
      <c r="CY18" s="9"/>
      <c r="CZ18" s="9"/>
      <c r="DC18" s="174"/>
      <c r="DD18" s="174"/>
      <c r="DE18" s="11"/>
      <c r="DF18" s="9"/>
      <c r="DG18" s="9"/>
      <c r="DJ18" s="174"/>
      <c r="DK18" s="174"/>
      <c r="DL18" s="11"/>
      <c r="DM18" s="9"/>
      <c r="DN18" s="9"/>
      <c r="DQ18" s="174"/>
      <c r="DR18" s="174"/>
      <c r="DS18" s="11"/>
      <c r="DT18" s="9"/>
      <c r="DU18" s="9"/>
      <c r="DX18" s="174"/>
      <c r="DY18" s="174"/>
      <c r="DZ18" s="11"/>
      <c r="EA18" s="9"/>
      <c r="EB18" s="9"/>
      <c r="EE18" s="174"/>
      <c r="EF18" s="174"/>
      <c r="EG18" s="11"/>
      <c r="EH18" s="9"/>
      <c r="EI18" s="9"/>
      <c r="EL18" s="174"/>
      <c r="EM18" s="174"/>
      <c r="EN18" s="11"/>
      <c r="EO18" s="9"/>
      <c r="EP18" s="9"/>
      <c r="ES18" s="174"/>
      <c r="ET18" s="174"/>
      <c r="EU18" s="11"/>
      <c r="EV18" s="9"/>
      <c r="EW18" s="9"/>
      <c r="EZ18" s="174"/>
      <c r="FA18" s="174"/>
      <c r="FB18" s="11"/>
      <c r="FC18" s="9"/>
      <c r="FD18" s="9"/>
      <c r="FG18" s="174"/>
      <c r="FH18" s="174"/>
      <c r="FI18" s="11"/>
      <c r="FJ18" s="9"/>
      <c r="FK18" s="9"/>
      <c r="FN18" s="174"/>
      <c r="FO18" s="174"/>
      <c r="FP18" s="11"/>
      <c r="FQ18" s="9"/>
      <c r="FR18" s="9"/>
      <c r="FU18" s="174"/>
      <c r="FV18" s="174"/>
      <c r="FW18" s="11"/>
      <c r="FX18" s="9"/>
      <c r="FY18" s="9"/>
      <c r="GB18" s="174"/>
      <c r="GC18" s="174"/>
      <c r="GD18" s="11"/>
      <c r="GE18" s="9"/>
      <c r="GF18" s="9"/>
      <c r="GI18" s="174"/>
      <c r="GJ18" s="174"/>
      <c r="GK18" s="11"/>
      <c r="GL18" s="9"/>
      <c r="GM18" s="9"/>
      <c r="GP18" s="174" t="str">
        <f>+GP125</f>
        <v>CP Puerto Olaya</v>
      </c>
      <c r="GQ18" s="174"/>
      <c r="GR18" s="11">
        <f>+GP131</f>
        <v>0.32</v>
      </c>
      <c r="GS18" s="9">
        <f>+GT131</f>
        <v>28.206250000000004</v>
      </c>
      <c r="GT18" s="9">
        <f>+GS131</f>
        <v>39.259375000000006</v>
      </c>
      <c r="GW18" s="174" t="str">
        <f>+GW125</f>
        <v>CP Puerto Olaya</v>
      </c>
      <c r="GX18" s="174"/>
      <c r="GY18" s="11">
        <f>+GW131</f>
        <v>0.32</v>
      </c>
      <c r="GZ18" s="9">
        <f>+HA131</f>
        <v>28.206250000000004</v>
      </c>
      <c r="HA18" s="9">
        <f>+GZ131</f>
        <v>39.259375000000006</v>
      </c>
      <c r="HD18" s="174"/>
      <c r="HE18" s="174"/>
      <c r="HF18" s="11"/>
      <c r="HG18" s="9"/>
      <c r="HH18" s="9"/>
      <c r="HK18" s="174"/>
      <c r="HL18" s="174"/>
      <c r="HM18" s="11"/>
      <c r="HN18" s="9"/>
      <c r="HO18" s="9"/>
      <c r="HR18" s="174"/>
      <c r="HS18" s="174"/>
      <c r="HT18" s="11"/>
      <c r="HU18" s="9"/>
      <c r="HV18" s="9"/>
      <c r="HY18" s="174"/>
      <c r="HZ18" s="174"/>
      <c r="IA18" s="11"/>
      <c r="IB18" s="9"/>
      <c r="IC18" s="9"/>
      <c r="IF18" s="174"/>
      <c r="IG18" s="174"/>
      <c r="IH18" s="11"/>
      <c r="II18" s="9"/>
      <c r="IJ18" s="9"/>
      <c r="IM18" s="174"/>
      <c r="IN18" s="174"/>
      <c r="IO18" s="11"/>
      <c r="IP18" s="9"/>
      <c r="IQ18" s="9"/>
      <c r="IT18" s="174"/>
      <c r="IU18" s="174"/>
      <c r="IV18" s="11"/>
      <c r="IW18" s="9"/>
      <c r="IX18" s="9"/>
      <c r="JA18" s="174"/>
      <c r="JB18" s="174"/>
      <c r="JC18" s="11"/>
      <c r="JD18" s="9"/>
      <c r="JE18" s="9"/>
      <c r="JH18" s="174"/>
      <c r="JI18" s="174"/>
      <c r="JJ18" s="11"/>
      <c r="JK18" s="9"/>
      <c r="JL18" s="9"/>
      <c r="JO18" s="174"/>
      <c r="JP18" s="174"/>
      <c r="JQ18" s="11"/>
      <c r="JR18" s="9"/>
      <c r="JS18" s="9"/>
      <c r="JV18" s="174"/>
      <c r="JW18" s="174"/>
      <c r="JX18" s="11"/>
      <c r="JY18" s="9"/>
      <c r="JZ18" s="9"/>
      <c r="KC18" s="174"/>
      <c r="KD18" s="174"/>
      <c r="KE18" s="11"/>
      <c r="KF18" s="9"/>
      <c r="KG18" s="9"/>
      <c r="KJ18" s="174"/>
      <c r="KK18" s="174"/>
      <c r="KL18" s="11"/>
      <c r="KM18" s="9"/>
      <c r="KN18" s="9"/>
      <c r="KQ18" s="174"/>
      <c r="KR18" s="174"/>
      <c r="KS18" s="11"/>
      <c r="KT18" s="9"/>
      <c r="KU18" s="9"/>
      <c r="KX18" s="174"/>
      <c r="KY18" s="174"/>
      <c r="KZ18" s="11"/>
      <c r="LA18" s="9"/>
      <c r="LB18" s="9"/>
      <c r="LE18" s="178"/>
      <c r="LF18" s="179"/>
      <c r="LG18" s="11"/>
      <c r="LH18" s="9"/>
      <c r="LI18" s="9"/>
      <c r="LL18" s="174"/>
      <c r="LM18" s="174"/>
      <c r="LN18" s="11"/>
      <c r="LO18" s="9"/>
      <c r="LP18" s="9"/>
      <c r="LS18" s="174"/>
      <c r="LT18" s="174"/>
      <c r="LU18" s="11"/>
      <c r="LV18" s="9"/>
      <c r="LW18" s="9"/>
      <c r="LZ18" s="174"/>
      <c r="MA18" s="174"/>
      <c r="MB18" s="11"/>
      <c r="MC18" s="9"/>
      <c r="MD18" s="9"/>
      <c r="MG18" s="174"/>
      <c r="MH18" s="174"/>
      <c r="MI18" s="11"/>
      <c r="MJ18" s="9"/>
      <c r="MK18" s="9"/>
      <c r="MN18" s="174"/>
      <c r="MO18" s="174"/>
      <c r="MP18" s="11"/>
      <c r="MQ18" s="9"/>
      <c r="MR18" s="9"/>
      <c r="MU18" s="174"/>
      <c r="MV18" s="174"/>
      <c r="MW18" s="11"/>
      <c r="MX18" s="9"/>
      <c r="MY18" s="9"/>
      <c r="NB18" s="174"/>
      <c r="NC18" s="174"/>
      <c r="ND18" s="11"/>
      <c r="NE18" s="9"/>
      <c r="NF18" s="9"/>
      <c r="NI18" s="174"/>
      <c r="NJ18" s="174"/>
      <c r="NK18" s="11"/>
      <c r="NL18" s="9"/>
      <c r="NM18" s="9"/>
      <c r="NP18" s="174"/>
      <c r="NQ18" s="174"/>
      <c r="NR18" s="11"/>
      <c r="NS18" s="9"/>
      <c r="NT18" s="9"/>
      <c r="NW18" s="174"/>
      <c r="NX18" s="174"/>
      <c r="NY18" s="11"/>
      <c r="NZ18" s="9"/>
      <c r="OA18" s="9"/>
      <c r="OD18" s="174"/>
      <c r="OE18" s="174"/>
      <c r="OF18" s="11"/>
      <c r="OG18" s="9"/>
      <c r="OH18" s="9"/>
      <c r="OK18" s="174"/>
      <c r="OL18" s="174"/>
      <c r="OM18" s="11"/>
      <c r="ON18" s="9"/>
      <c r="OO18" s="9"/>
      <c r="OR18" s="174"/>
      <c r="OS18" s="174"/>
      <c r="OT18" s="11"/>
      <c r="OU18" s="9"/>
      <c r="OV18" s="9"/>
      <c r="OY18" s="174"/>
      <c r="OZ18" s="174"/>
      <c r="PA18" s="11"/>
      <c r="PB18" s="9"/>
      <c r="PC18" s="9"/>
      <c r="PF18" s="174"/>
      <c r="PG18" s="174"/>
      <c r="PH18" s="11"/>
      <c r="PI18" s="9"/>
      <c r="PJ18" s="9"/>
      <c r="PM18" s="174"/>
      <c r="PN18" s="174"/>
      <c r="PO18" s="11"/>
      <c r="PP18" s="9"/>
      <c r="PQ18" s="9"/>
      <c r="PT18" s="174"/>
      <c r="PU18" s="174"/>
      <c r="PV18" s="11"/>
      <c r="PW18" s="9"/>
      <c r="PX18" s="9"/>
      <c r="QA18" s="174"/>
      <c r="QB18" s="174"/>
      <c r="QC18" s="11"/>
      <c r="QD18" s="9"/>
      <c r="QE18" s="9"/>
      <c r="QH18" s="174"/>
      <c r="QI18" s="174"/>
      <c r="QJ18" s="11"/>
      <c r="QK18" s="9"/>
      <c r="QL18" s="9"/>
      <c r="QO18" s="174"/>
      <c r="QP18" s="174"/>
      <c r="QQ18" s="11"/>
      <c r="QR18" s="9"/>
      <c r="QS18" s="9"/>
      <c r="QV18" s="174"/>
      <c r="QW18" s="174"/>
      <c r="QX18" s="11"/>
      <c r="QY18" s="9"/>
      <c r="QZ18" s="9"/>
      <c r="RC18" s="174"/>
      <c r="RD18" s="174"/>
      <c r="RE18" s="11"/>
      <c r="RF18" s="9"/>
      <c r="RG18" s="9"/>
      <c r="RJ18" s="174"/>
      <c r="RK18" s="174"/>
      <c r="RL18" s="11"/>
      <c r="RM18" s="9"/>
      <c r="RN18" s="9"/>
      <c r="RQ18" s="174"/>
      <c r="RR18" s="174"/>
      <c r="RS18" s="9"/>
      <c r="RT18" s="9"/>
      <c r="RU18" s="9"/>
      <c r="RX18" s="174"/>
      <c r="RY18" s="174"/>
      <c r="RZ18" s="9"/>
      <c r="SA18" s="9"/>
      <c r="SB18" s="9"/>
      <c r="SE18" s="174"/>
      <c r="SF18" s="174"/>
      <c r="SG18" s="11"/>
      <c r="SH18" s="9"/>
      <c r="SI18" s="9"/>
      <c r="SL18" s="174"/>
      <c r="SM18" s="174"/>
      <c r="SN18" s="11"/>
      <c r="SO18" s="9"/>
      <c r="SP18" s="9"/>
      <c r="SS18" s="174"/>
      <c r="ST18" s="174"/>
      <c r="SU18" s="11"/>
      <c r="SV18" s="9"/>
      <c r="SW18" s="9"/>
      <c r="SZ18" s="174"/>
      <c r="TA18" s="174"/>
      <c r="TB18" s="11"/>
      <c r="TC18" s="9"/>
      <c r="TD18" s="9"/>
      <c r="TG18" s="174"/>
      <c r="TH18" s="174"/>
      <c r="TI18" s="11"/>
      <c r="TJ18" s="9"/>
      <c r="TK18" s="9"/>
      <c r="TN18" s="174"/>
      <c r="TO18" s="174"/>
      <c r="TP18" s="11"/>
      <c r="TQ18" s="9"/>
      <c r="TR18" s="9"/>
      <c r="TU18" s="174"/>
      <c r="TV18" s="174"/>
      <c r="TW18" s="11"/>
      <c r="TX18" s="9"/>
      <c r="TY18" s="9"/>
      <c r="UB18" s="174"/>
      <c r="UC18" s="174"/>
      <c r="UD18" s="11"/>
      <c r="UE18" s="9"/>
      <c r="UF18" s="9"/>
      <c r="UI18" s="174"/>
      <c r="UJ18" s="174"/>
      <c r="UK18" s="11"/>
      <c r="UL18" s="9"/>
      <c r="UM18" s="9"/>
      <c r="UP18" s="174"/>
      <c r="UQ18" s="174"/>
      <c r="UR18" s="11"/>
      <c r="US18" s="9"/>
      <c r="UT18" s="9"/>
      <c r="UW18" s="174"/>
      <c r="UX18" s="174"/>
      <c r="UY18" s="11"/>
      <c r="UZ18" s="9"/>
      <c r="VA18" s="9"/>
      <c r="VD18" s="174"/>
      <c r="VE18" s="174"/>
      <c r="VF18" s="11"/>
      <c r="VG18" s="9"/>
      <c r="VH18" s="9"/>
      <c r="VK18" s="174"/>
      <c r="VL18" s="174"/>
      <c r="VM18" s="11"/>
      <c r="VN18" s="9"/>
      <c r="VO18" s="9"/>
      <c r="VR18" s="174"/>
      <c r="VS18" s="174"/>
      <c r="VT18" s="11"/>
      <c r="VU18" s="9"/>
      <c r="VV18" s="9"/>
      <c r="VY18" s="174"/>
      <c r="VZ18" s="174"/>
      <c r="WA18" s="11"/>
      <c r="WB18" s="9"/>
      <c r="WC18" s="9"/>
      <c r="WF18" s="174"/>
      <c r="WG18" s="174"/>
      <c r="WH18" s="11"/>
      <c r="WI18" s="9"/>
      <c r="WJ18" s="9"/>
      <c r="WM18" s="174"/>
      <c r="WN18" s="174"/>
      <c r="WO18" s="11"/>
      <c r="WP18" s="9"/>
      <c r="WQ18" s="9"/>
      <c r="WT18" s="174"/>
      <c r="WU18" s="174"/>
      <c r="WV18" s="11"/>
      <c r="WW18" s="9"/>
      <c r="WX18" s="9"/>
      <c r="XA18" s="174"/>
      <c r="XB18" s="174"/>
      <c r="XC18" s="11"/>
      <c r="XD18" s="9"/>
      <c r="XE18" s="9"/>
      <c r="XH18" s="174"/>
      <c r="XI18" s="174"/>
      <c r="XJ18" s="11"/>
      <c r="XK18" s="9"/>
      <c r="XL18" s="9"/>
      <c r="XO18" s="174"/>
      <c r="XP18" s="174"/>
      <c r="XQ18" s="11"/>
      <c r="XR18" s="9"/>
      <c r="XS18" s="9"/>
      <c r="XV18" s="174"/>
      <c r="XW18" s="174"/>
      <c r="XX18" s="11"/>
      <c r="XY18" s="9"/>
      <c r="XZ18" s="9"/>
      <c r="YC18" s="174"/>
      <c r="YD18" s="174"/>
      <c r="YE18" s="11"/>
      <c r="YF18" s="9"/>
      <c r="YG18" s="9"/>
      <c r="YJ18" s="174"/>
      <c r="YK18" s="174"/>
      <c r="YL18" s="11"/>
      <c r="YM18" s="9"/>
      <c r="YN18" s="9"/>
      <c r="YQ18" s="174"/>
      <c r="YR18" s="174"/>
      <c r="YS18" s="11"/>
      <c r="YT18" s="9"/>
      <c r="YU18" s="9"/>
      <c r="YX18" s="174"/>
      <c r="YY18" s="174"/>
      <c r="YZ18" s="11"/>
      <c r="ZA18" s="9"/>
      <c r="ZB18" s="9"/>
      <c r="ZE18" s="174"/>
      <c r="ZF18" s="174"/>
      <c r="ZG18" s="11"/>
      <c r="ZH18" s="9"/>
      <c r="ZI18" s="9"/>
      <c r="ZL18" s="174"/>
      <c r="ZM18" s="174"/>
      <c r="ZN18" s="11"/>
      <c r="ZO18" s="9"/>
      <c r="ZP18" s="9"/>
      <c r="ZS18" s="174"/>
      <c r="ZT18" s="174"/>
      <c r="ZU18" s="11"/>
      <c r="ZV18" s="9"/>
      <c r="ZW18" s="9"/>
      <c r="ZZ18" s="174"/>
      <c r="AAA18" s="174"/>
      <c r="AAB18" s="11"/>
      <c r="AAC18" s="9"/>
      <c r="AAD18" s="9"/>
      <c r="AAG18" s="174"/>
      <c r="AAH18" s="174"/>
      <c r="AAI18" s="11"/>
      <c r="AAJ18" s="9"/>
      <c r="AAK18" s="9"/>
      <c r="AAN18" s="174"/>
      <c r="AAO18" s="174"/>
      <c r="AAP18" s="11"/>
      <c r="AAQ18" s="9"/>
      <c r="AAR18" s="9"/>
      <c r="AAU18" s="174"/>
      <c r="AAV18" s="174"/>
      <c r="AAW18" s="11"/>
      <c r="AAX18" s="9"/>
      <c r="AAY18" s="9"/>
      <c r="ABB18" s="174"/>
      <c r="ABC18" s="174"/>
      <c r="ABD18" s="11"/>
      <c r="ABE18" s="9"/>
      <c r="ABF18" s="9"/>
      <c r="ABI18" s="174"/>
      <c r="ABJ18" s="174"/>
      <c r="ABK18" s="11"/>
      <c r="ABL18" s="9"/>
      <c r="ABM18" s="9"/>
      <c r="ABP18" s="174"/>
      <c r="ABQ18" s="174"/>
      <c r="ABR18" s="11"/>
      <c r="ABS18" s="9"/>
      <c r="ABT18" s="9"/>
      <c r="ABW18" s="174"/>
      <c r="ABX18" s="174"/>
      <c r="ABY18" s="11"/>
      <c r="ABZ18" s="9"/>
      <c r="ACA18" s="9"/>
      <c r="ACD18" s="174"/>
      <c r="ACE18" s="174"/>
      <c r="ACF18" s="11"/>
      <c r="ACG18" s="9"/>
      <c r="ACH18" s="9"/>
      <c r="ACK18" s="174"/>
      <c r="ACL18" s="174"/>
      <c r="ACM18" s="11"/>
      <c r="ACN18" s="9"/>
      <c r="ACO18" s="9"/>
      <c r="ACR18" s="174"/>
      <c r="ACS18" s="174"/>
      <c r="ACT18" s="11"/>
      <c r="ACU18" s="9"/>
      <c r="ACV18" s="9"/>
      <c r="ACY18" s="174"/>
      <c r="ACZ18" s="174"/>
      <c r="ADA18" s="11"/>
      <c r="ADB18" s="9"/>
      <c r="ADC18" s="9"/>
      <c r="ADF18" s="174"/>
      <c r="ADG18" s="174"/>
      <c r="ADH18" s="11"/>
      <c r="ADI18" s="9"/>
      <c r="ADJ18" s="9"/>
      <c r="ADM18" s="174"/>
      <c r="ADN18" s="174"/>
      <c r="ADO18" s="11"/>
      <c r="ADP18" s="9"/>
      <c r="ADQ18" s="9"/>
      <c r="ADT18" s="174"/>
      <c r="ADU18" s="174"/>
      <c r="ADV18" s="11"/>
      <c r="ADW18" s="9"/>
      <c r="ADX18" s="9"/>
      <c r="AEA18" s="174"/>
      <c r="AEB18" s="174"/>
      <c r="AEC18" s="11"/>
      <c r="AED18" s="9"/>
      <c r="AEE18" s="9"/>
      <c r="AEH18" s="174" t="s">
        <v>189</v>
      </c>
      <c r="AEI18" s="174"/>
      <c r="AEJ18" s="11">
        <f>+AEH131</f>
        <v>1.0158333333333334</v>
      </c>
      <c r="AEK18" s="9">
        <f>+AEK131</f>
        <v>95.148154224774402</v>
      </c>
      <c r="AEL18" s="9">
        <f>+AEL131</f>
        <v>156.29712879409351</v>
      </c>
      <c r="AEO18" s="174" t="s">
        <v>189</v>
      </c>
      <c r="AEP18" s="174"/>
      <c r="AEQ18" s="11">
        <f>+AEO131</f>
        <v>1.0158333333333334</v>
      </c>
      <c r="AER18" s="9">
        <v>90</v>
      </c>
      <c r="AES18" s="9">
        <v>90</v>
      </c>
      <c r="AEV18" s="174"/>
      <c r="AEW18" s="174"/>
      <c r="AEX18" s="11"/>
      <c r="AEY18" s="9"/>
      <c r="AEZ18" s="9"/>
      <c r="AFC18" s="174"/>
      <c r="AFD18" s="174"/>
      <c r="AFE18" s="11"/>
      <c r="AFF18" s="9"/>
      <c r="AFG18" s="9"/>
      <c r="AFJ18" s="174"/>
      <c r="AFK18" s="174"/>
      <c r="AFL18" s="11"/>
      <c r="AFM18" s="9"/>
      <c r="AFN18" s="9"/>
      <c r="AFQ18" s="174"/>
      <c r="AFR18" s="174"/>
      <c r="AFS18" s="11"/>
      <c r="AFT18" s="9"/>
      <c r="AFU18" s="9"/>
      <c r="AFX18" s="174"/>
      <c r="AFY18" s="174"/>
      <c r="AFZ18" s="11"/>
      <c r="AGA18" s="9"/>
      <c r="AGB18" s="9"/>
      <c r="AGE18" s="174"/>
      <c r="AGF18" s="174"/>
      <c r="AGG18" s="11"/>
      <c r="AGH18" s="9"/>
      <c r="AGI18" s="9"/>
      <c r="AGL18" s="174"/>
      <c r="AGM18" s="174"/>
      <c r="AGN18" s="11"/>
      <c r="AGO18" s="9"/>
      <c r="AGP18" s="9"/>
      <c r="AGS18" s="174"/>
      <c r="AGT18" s="174"/>
      <c r="AGU18" s="11"/>
      <c r="AGV18" s="9"/>
      <c r="AGW18" s="9"/>
      <c r="AGZ18" s="174"/>
      <c r="AHA18" s="174"/>
      <c r="AHB18" s="11"/>
      <c r="AHC18" s="9"/>
      <c r="AHD18" s="9"/>
      <c r="AHG18" s="174"/>
      <c r="AHH18" s="174"/>
      <c r="AHI18" s="11"/>
      <c r="AHJ18" s="9"/>
      <c r="AHK18" s="9"/>
      <c r="AHN18" s="174"/>
      <c r="AHO18" s="174"/>
      <c r="AHP18" s="11"/>
      <c r="AHQ18" s="9"/>
      <c r="AHR18" s="9"/>
      <c r="AHU18" s="174"/>
      <c r="AHV18" s="174"/>
      <c r="AHW18" s="11"/>
      <c r="AHX18" s="9"/>
      <c r="AHY18" s="9"/>
    </row>
    <row r="19" spans="2:909" ht="15.95" customHeight="1" x14ac:dyDescent="0.2">
      <c r="B19" s="174"/>
      <c r="C19" s="174"/>
      <c r="D19" s="9"/>
      <c r="E19" s="9"/>
      <c r="F19" s="9"/>
      <c r="I19" s="174"/>
      <c r="J19" s="174"/>
      <c r="K19" s="9"/>
      <c r="L19" s="9"/>
      <c r="M19" s="9"/>
      <c r="P19" s="174"/>
      <c r="Q19" s="174"/>
      <c r="R19" s="11"/>
      <c r="S19" s="9"/>
      <c r="T19" s="9"/>
      <c r="W19" s="174"/>
      <c r="X19" s="174"/>
      <c r="Y19" s="11"/>
      <c r="Z19" s="9"/>
      <c r="AA19" s="9"/>
      <c r="AD19" s="174"/>
      <c r="AE19" s="174"/>
      <c r="AF19" s="11"/>
      <c r="AG19" s="9"/>
      <c r="AH19" s="9"/>
      <c r="AK19" s="174"/>
      <c r="AL19" s="174"/>
      <c r="AM19" s="11"/>
      <c r="AN19" s="9"/>
      <c r="AO19" s="9"/>
      <c r="AR19" s="178" t="s">
        <v>358</v>
      </c>
      <c r="AS19" s="179"/>
      <c r="AT19" s="11">
        <f>+AR221</f>
        <v>1.02</v>
      </c>
      <c r="AU19" s="11">
        <f>+AV221</f>
        <v>101.3202614379085</v>
      </c>
      <c r="AV19" s="11">
        <f>+AU221</f>
        <v>132.70261437908496</v>
      </c>
      <c r="AY19" s="178" t="s">
        <v>358</v>
      </c>
      <c r="AZ19" s="179"/>
      <c r="BA19" s="11">
        <f>+AY221</f>
        <v>1.02</v>
      </c>
      <c r="BB19" s="11">
        <v>90</v>
      </c>
      <c r="BC19" s="11">
        <v>90</v>
      </c>
      <c r="BF19" s="174"/>
      <c r="BG19" s="174"/>
      <c r="BH19" s="11"/>
      <c r="BI19" s="9"/>
      <c r="BJ19" s="9"/>
      <c r="BM19" s="174"/>
      <c r="BN19" s="174"/>
      <c r="BO19" s="11"/>
      <c r="BP19" s="9"/>
      <c r="BQ19" s="9"/>
      <c r="BT19" s="174"/>
      <c r="BU19" s="174"/>
      <c r="BV19" s="11"/>
      <c r="BW19" s="9"/>
      <c r="BX19" s="9"/>
      <c r="CA19" s="174"/>
      <c r="CB19" s="174"/>
      <c r="CC19" s="11"/>
      <c r="CD19" s="9"/>
      <c r="CE19" s="9"/>
      <c r="CH19" s="174"/>
      <c r="CI19" s="174"/>
      <c r="CJ19" s="11"/>
      <c r="CK19" s="9"/>
      <c r="CL19" s="9"/>
      <c r="CO19" s="174"/>
      <c r="CP19" s="174"/>
      <c r="CQ19" s="11"/>
      <c r="CR19" s="9"/>
      <c r="CS19" s="9"/>
      <c r="CV19" s="174"/>
      <c r="CW19" s="174"/>
      <c r="CX19" s="11"/>
      <c r="CY19" s="9"/>
      <c r="CZ19" s="9"/>
      <c r="DC19" s="174"/>
      <c r="DD19" s="174"/>
      <c r="DE19" s="11"/>
      <c r="DF19" s="9"/>
      <c r="DG19" s="9"/>
      <c r="DJ19" s="174"/>
      <c r="DK19" s="174"/>
      <c r="DL19" s="11"/>
      <c r="DM19" s="9"/>
      <c r="DN19" s="9"/>
      <c r="DQ19" s="174"/>
      <c r="DR19" s="174"/>
      <c r="DS19" s="11"/>
      <c r="DT19" s="9"/>
      <c r="DU19" s="9"/>
      <c r="DX19" s="174"/>
      <c r="DY19" s="174"/>
      <c r="DZ19" s="11"/>
      <c r="EA19" s="9"/>
      <c r="EB19" s="9"/>
      <c r="EE19" s="174"/>
      <c r="EF19" s="174"/>
      <c r="EG19" s="11"/>
      <c r="EH19" s="9"/>
      <c r="EI19" s="9"/>
      <c r="EL19" s="174"/>
      <c r="EM19" s="174"/>
      <c r="EN19" s="11"/>
      <c r="EO19" s="9"/>
      <c r="EP19" s="9"/>
      <c r="ES19" s="174"/>
      <c r="ET19" s="174"/>
      <c r="EU19" s="11"/>
      <c r="EV19" s="9"/>
      <c r="EW19" s="9"/>
      <c r="EZ19" s="174"/>
      <c r="FA19" s="174"/>
      <c r="FB19" s="11"/>
      <c r="FC19" s="9"/>
      <c r="FD19" s="9"/>
      <c r="FG19" s="174"/>
      <c r="FH19" s="174"/>
      <c r="FI19" s="11"/>
      <c r="FJ19" s="9"/>
      <c r="FK19" s="9"/>
      <c r="FN19" s="174"/>
      <c r="FO19" s="174"/>
      <c r="FP19" s="11"/>
      <c r="FQ19" s="9"/>
      <c r="FR19" s="9"/>
      <c r="FU19" s="174"/>
      <c r="FV19" s="174"/>
      <c r="FW19" s="11"/>
      <c r="FX19" s="9"/>
      <c r="FY19" s="9"/>
      <c r="GB19" s="174"/>
      <c r="GC19" s="174"/>
      <c r="GD19" s="11"/>
      <c r="GE19" s="9"/>
      <c r="GF19" s="9"/>
      <c r="GI19" s="174"/>
      <c r="GJ19" s="174"/>
      <c r="GK19" s="11"/>
      <c r="GL19" s="9"/>
      <c r="GM19" s="9"/>
      <c r="GP19" s="174" t="str">
        <f>+GP133</f>
        <v>CP San Fernando</v>
      </c>
      <c r="GQ19" s="174"/>
      <c r="GR19" s="11">
        <f>+GP139</f>
        <v>0.39999999999999997</v>
      </c>
      <c r="GS19" s="9">
        <f>+GT139</f>
        <v>38.444166666666668</v>
      </c>
      <c r="GT19" s="9">
        <f>+GS139</f>
        <v>81.743333333333339</v>
      </c>
      <c r="GW19" s="174" t="str">
        <f>+GW133</f>
        <v>CP San Fernando</v>
      </c>
      <c r="GX19" s="174"/>
      <c r="GY19" s="11">
        <f>+GW139</f>
        <v>0.39999999999999997</v>
      </c>
      <c r="GZ19" s="9">
        <f>+HA139</f>
        <v>38.444166666666668</v>
      </c>
      <c r="HA19" s="9">
        <f>+GZ139</f>
        <v>81.743333333333339</v>
      </c>
      <c r="HD19" s="174"/>
      <c r="HE19" s="174"/>
      <c r="HF19" s="11"/>
      <c r="HG19" s="9"/>
      <c r="HH19" s="9"/>
      <c r="HK19" s="174"/>
      <c r="HL19" s="174"/>
      <c r="HM19" s="11"/>
      <c r="HN19" s="9"/>
      <c r="HO19" s="9"/>
      <c r="HR19" s="174"/>
      <c r="HS19" s="174"/>
      <c r="HT19" s="11"/>
      <c r="HU19" s="9"/>
      <c r="HV19" s="9"/>
      <c r="HY19" s="174"/>
      <c r="HZ19" s="174"/>
      <c r="IA19" s="11"/>
      <c r="IB19" s="9"/>
      <c r="IC19" s="9"/>
      <c r="IF19" s="174"/>
      <c r="IG19" s="174"/>
      <c r="IH19" s="11"/>
      <c r="II19" s="9"/>
      <c r="IJ19" s="9"/>
      <c r="IM19" s="174"/>
      <c r="IN19" s="174"/>
      <c r="IO19" s="11"/>
      <c r="IP19" s="9"/>
      <c r="IQ19" s="9"/>
      <c r="IT19" s="174"/>
      <c r="IU19" s="174"/>
      <c r="IV19" s="11"/>
      <c r="IW19" s="9"/>
      <c r="IX19" s="9"/>
      <c r="JA19" s="174"/>
      <c r="JB19" s="174"/>
      <c r="JC19" s="11"/>
      <c r="JD19" s="9"/>
      <c r="JE19" s="9"/>
      <c r="JH19" s="174"/>
      <c r="JI19" s="174"/>
      <c r="JJ19" s="11"/>
      <c r="JK19" s="9"/>
      <c r="JL19" s="9"/>
      <c r="JO19" s="174"/>
      <c r="JP19" s="174"/>
      <c r="JQ19" s="11"/>
      <c r="JR19" s="9"/>
      <c r="JS19" s="9"/>
      <c r="JV19" s="174"/>
      <c r="JW19" s="174"/>
      <c r="JX19" s="11"/>
      <c r="JY19" s="9"/>
      <c r="JZ19" s="9"/>
      <c r="KC19" s="174"/>
      <c r="KD19" s="174"/>
      <c r="KE19" s="11"/>
      <c r="KF19" s="9"/>
      <c r="KG19" s="9"/>
      <c r="KJ19" s="174"/>
      <c r="KK19" s="174"/>
      <c r="KL19" s="11"/>
      <c r="KM19" s="9"/>
      <c r="KN19" s="9"/>
      <c r="KQ19" s="174"/>
      <c r="KR19" s="174"/>
      <c r="KS19" s="11"/>
      <c r="KT19" s="9"/>
      <c r="KU19" s="9"/>
      <c r="KX19" s="174"/>
      <c r="KY19" s="174"/>
      <c r="KZ19" s="11"/>
      <c r="LA19" s="9"/>
      <c r="LB19" s="9"/>
      <c r="LE19" s="178"/>
      <c r="LF19" s="179"/>
      <c r="LG19" s="11"/>
      <c r="LH19" s="9"/>
      <c r="LI19" s="9"/>
      <c r="LL19" s="174"/>
      <c r="LM19" s="174"/>
      <c r="LN19" s="11"/>
      <c r="LO19" s="9"/>
      <c r="LP19" s="9"/>
      <c r="LS19" s="174"/>
      <c r="LT19" s="174"/>
      <c r="LU19" s="11"/>
      <c r="LV19" s="9"/>
      <c r="LW19" s="9"/>
      <c r="LZ19" s="174"/>
      <c r="MA19" s="174"/>
      <c r="MB19" s="11"/>
      <c r="MC19" s="9"/>
      <c r="MD19" s="9"/>
      <c r="MG19" s="174"/>
      <c r="MH19" s="174"/>
      <c r="MI19" s="11"/>
      <c r="MJ19" s="9"/>
      <c r="MK19" s="9"/>
      <c r="MN19" s="174"/>
      <c r="MO19" s="174"/>
      <c r="MP19" s="11"/>
      <c r="MQ19" s="9"/>
      <c r="MR19" s="9"/>
      <c r="MU19" s="174"/>
      <c r="MV19" s="174"/>
      <c r="MW19" s="11"/>
      <c r="MX19" s="9"/>
      <c r="MY19" s="9"/>
      <c r="NB19" s="174"/>
      <c r="NC19" s="174"/>
      <c r="ND19" s="11"/>
      <c r="NE19" s="9"/>
      <c r="NF19" s="9"/>
      <c r="NI19" s="174"/>
      <c r="NJ19" s="174"/>
      <c r="NK19" s="11"/>
      <c r="NL19" s="9"/>
      <c r="NM19" s="9"/>
      <c r="NP19" s="174"/>
      <c r="NQ19" s="174"/>
      <c r="NR19" s="11"/>
      <c r="NS19" s="9"/>
      <c r="NT19" s="9"/>
      <c r="NW19" s="174"/>
      <c r="NX19" s="174"/>
      <c r="NY19" s="11"/>
      <c r="NZ19" s="9"/>
      <c r="OA19" s="9"/>
      <c r="OD19" s="174"/>
      <c r="OE19" s="174"/>
      <c r="OF19" s="11"/>
      <c r="OG19" s="9"/>
      <c r="OH19" s="9"/>
      <c r="OK19" s="174"/>
      <c r="OL19" s="174"/>
      <c r="OM19" s="11"/>
      <c r="ON19" s="9"/>
      <c r="OO19" s="9"/>
      <c r="OR19" s="174"/>
      <c r="OS19" s="174"/>
      <c r="OT19" s="11"/>
      <c r="OU19" s="9"/>
      <c r="OV19" s="9"/>
      <c r="OY19" s="174"/>
      <c r="OZ19" s="174"/>
      <c r="PA19" s="11"/>
      <c r="PB19" s="9"/>
      <c r="PC19" s="9"/>
      <c r="PF19" s="174"/>
      <c r="PG19" s="174"/>
      <c r="PH19" s="11"/>
      <c r="PI19" s="9"/>
      <c r="PJ19" s="9"/>
      <c r="PM19" s="174"/>
      <c r="PN19" s="174"/>
      <c r="PO19" s="11"/>
      <c r="PP19" s="9"/>
      <c r="PQ19" s="9"/>
      <c r="PT19" s="174"/>
      <c r="PU19" s="174"/>
      <c r="PV19" s="11"/>
      <c r="PW19" s="9"/>
      <c r="PX19" s="9"/>
      <c r="QA19" s="174"/>
      <c r="QB19" s="174"/>
      <c r="QC19" s="11"/>
      <c r="QD19" s="9"/>
      <c r="QE19" s="9"/>
      <c r="QH19" s="174"/>
      <c r="QI19" s="174"/>
      <c r="QJ19" s="11"/>
      <c r="QK19" s="9"/>
      <c r="QL19" s="9"/>
      <c r="QO19" s="174"/>
      <c r="QP19" s="174"/>
      <c r="QQ19" s="11"/>
      <c r="QR19" s="9"/>
      <c r="QS19" s="9"/>
      <c r="QV19" s="174"/>
      <c r="QW19" s="174"/>
      <c r="QX19" s="11"/>
      <c r="QY19" s="9"/>
      <c r="QZ19" s="9"/>
      <c r="RC19" s="174"/>
      <c r="RD19" s="174"/>
      <c r="RE19" s="11"/>
      <c r="RF19" s="9"/>
      <c r="RG19" s="9"/>
      <c r="RJ19" s="174"/>
      <c r="RK19" s="174"/>
      <c r="RL19" s="11"/>
      <c r="RM19" s="9"/>
      <c r="RN19" s="9"/>
      <c r="RQ19" s="174"/>
      <c r="RR19" s="174"/>
      <c r="RS19" s="9"/>
      <c r="RT19" s="9"/>
      <c r="RU19" s="9"/>
      <c r="RX19" s="174"/>
      <c r="RY19" s="174"/>
      <c r="RZ19" s="9"/>
      <c r="SA19" s="9"/>
      <c r="SB19" s="9"/>
      <c r="SE19" s="174"/>
      <c r="SF19" s="174"/>
      <c r="SG19" s="11"/>
      <c r="SH19" s="9"/>
      <c r="SI19" s="9"/>
      <c r="SL19" s="174"/>
      <c r="SM19" s="174"/>
      <c r="SN19" s="11"/>
      <c r="SO19" s="9"/>
      <c r="SP19" s="9"/>
      <c r="SS19" s="174"/>
      <c r="ST19" s="174"/>
      <c r="SU19" s="11"/>
      <c r="SV19" s="9"/>
      <c r="SW19" s="9"/>
      <c r="SZ19" s="174"/>
      <c r="TA19" s="174"/>
      <c r="TB19" s="11"/>
      <c r="TC19" s="9"/>
      <c r="TD19" s="9"/>
      <c r="TG19" s="174"/>
      <c r="TH19" s="174"/>
      <c r="TI19" s="11"/>
      <c r="TJ19" s="9"/>
      <c r="TK19" s="9"/>
      <c r="TN19" s="174"/>
      <c r="TO19" s="174"/>
      <c r="TP19" s="11"/>
      <c r="TQ19" s="9"/>
      <c r="TR19" s="9"/>
      <c r="TU19" s="174"/>
      <c r="TV19" s="174"/>
      <c r="TW19" s="11"/>
      <c r="TX19" s="9"/>
      <c r="TY19" s="9"/>
      <c r="UB19" s="174"/>
      <c r="UC19" s="174"/>
      <c r="UD19" s="11"/>
      <c r="UE19" s="9"/>
      <c r="UF19" s="9"/>
      <c r="UI19" s="174"/>
      <c r="UJ19" s="174"/>
      <c r="UK19" s="11"/>
      <c r="UL19" s="9"/>
      <c r="UM19" s="9"/>
      <c r="UP19" s="174"/>
      <c r="UQ19" s="174"/>
      <c r="UR19" s="11"/>
      <c r="US19" s="9"/>
      <c r="UT19" s="9"/>
      <c r="UW19" s="174"/>
      <c r="UX19" s="174"/>
      <c r="UY19" s="11"/>
      <c r="UZ19" s="9"/>
      <c r="VA19" s="9"/>
      <c r="VD19" s="174"/>
      <c r="VE19" s="174"/>
      <c r="VF19" s="11"/>
      <c r="VG19" s="9"/>
      <c r="VH19" s="9"/>
      <c r="VK19" s="174"/>
      <c r="VL19" s="174"/>
      <c r="VM19" s="11"/>
      <c r="VN19" s="9"/>
      <c r="VO19" s="9"/>
      <c r="VR19" s="174"/>
      <c r="VS19" s="174"/>
      <c r="VT19" s="11"/>
      <c r="VU19" s="9"/>
      <c r="VV19" s="9"/>
      <c r="VY19" s="174"/>
      <c r="VZ19" s="174"/>
      <c r="WA19" s="11"/>
      <c r="WB19" s="9"/>
      <c r="WC19" s="9"/>
      <c r="WF19" s="174"/>
      <c r="WG19" s="174"/>
      <c r="WH19" s="11"/>
      <c r="WI19" s="9"/>
      <c r="WJ19" s="9"/>
      <c r="WM19" s="174"/>
      <c r="WN19" s="174"/>
      <c r="WO19" s="11"/>
      <c r="WP19" s="9"/>
      <c r="WQ19" s="9"/>
      <c r="WT19" s="174"/>
      <c r="WU19" s="174"/>
      <c r="WV19" s="11"/>
      <c r="WW19" s="9"/>
      <c r="WX19" s="9"/>
      <c r="XA19" s="174"/>
      <c r="XB19" s="174"/>
      <c r="XC19" s="11"/>
      <c r="XD19" s="9"/>
      <c r="XE19" s="9"/>
      <c r="XH19" s="174"/>
      <c r="XI19" s="174"/>
      <c r="XJ19" s="11"/>
      <c r="XK19" s="9"/>
      <c r="XL19" s="9"/>
      <c r="XO19" s="174"/>
      <c r="XP19" s="174"/>
      <c r="XQ19" s="11"/>
      <c r="XR19" s="9"/>
      <c r="XS19" s="9"/>
      <c r="XV19" s="174"/>
      <c r="XW19" s="174"/>
      <c r="XX19" s="11"/>
      <c r="XY19" s="9"/>
      <c r="XZ19" s="9"/>
      <c r="YC19" s="174"/>
      <c r="YD19" s="174"/>
      <c r="YE19" s="11"/>
      <c r="YF19" s="9"/>
      <c r="YG19" s="9"/>
      <c r="YJ19" s="174"/>
      <c r="YK19" s="174"/>
      <c r="YL19" s="11"/>
      <c r="YM19" s="9"/>
      <c r="YN19" s="9"/>
      <c r="YQ19" s="174"/>
      <c r="YR19" s="174"/>
      <c r="YS19" s="11"/>
      <c r="YT19" s="9"/>
      <c r="YU19" s="9"/>
      <c r="YX19" s="174"/>
      <c r="YY19" s="174"/>
      <c r="YZ19" s="11"/>
      <c r="ZA19" s="9"/>
      <c r="ZB19" s="9"/>
      <c r="ZE19" s="174"/>
      <c r="ZF19" s="174"/>
      <c r="ZG19" s="11"/>
      <c r="ZH19" s="9"/>
      <c r="ZI19" s="9"/>
      <c r="ZL19" s="174"/>
      <c r="ZM19" s="174"/>
      <c r="ZN19" s="11"/>
      <c r="ZO19" s="9"/>
      <c r="ZP19" s="9"/>
      <c r="ZS19" s="174"/>
      <c r="ZT19" s="174"/>
      <c r="ZU19" s="11"/>
      <c r="ZV19" s="9"/>
      <c r="ZW19" s="9"/>
      <c r="ZZ19" s="174"/>
      <c r="AAA19" s="174"/>
      <c r="AAB19" s="11"/>
      <c r="AAC19" s="9"/>
      <c r="AAD19" s="9"/>
      <c r="AAG19" s="174"/>
      <c r="AAH19" s="174"/>
      <c r="AAI19" s="11"/>
      <c r="AAJ19" s="9"/>
      <c r="AAK19" s="9"/>
      <c r="AAN19" s="174"/>
      <c r="AAO19" s="174"/>
      <c r="AAP19" s="11"/>
      <c r="AAQ19" s="9"/>
      <c r="AAR19" s="9"/>
      <c r="AAU19" s="174"/>
      <c r="AAV19" s="174"/>
      <c r="AAW19" s="11"/>
      <c r="AAX19" s="9"/>
      <c r="AAY19" s="9"/>
      <c r="ABB19" s="174"/>
      <c r="ABC19" s="174"/>
      <c r="ABD19" s="11"/>
      <c r="ABE19" s="9"/>
      <c r="ABF19" s="9"/>
      <c r="ABI19" s="174"/>
      <c r="ABJ19" s="174"/>
      <c r="ABK19" s="11"/>
      <c r="ABL19" s="9"/>
      <c r="ABM19" s="9"/>
      <c r="ABP19" s="174"/>
      <c r="ABQ19" s="174"/>
      <c r="ABR19" s="11"/>
      <c r="ABS19" s="9"/>
      <c r="ABT19" s="9"/>
      <c r="ABW19" s="174"/>
      <c r="ABX19" s="174"/>
      <c r="ABY19" s="11"/>
      <c r="ABZ19" s="9"/>
      <c r="ACA19" s="9"/>
      <c r="ACD19" s="174"/>
      <c r="ACE19" s="174"/>
      <c r="ACF19" s="11"/>
      <c r="ACG19" s="9"/>
      <c r="ACH19" s="9"/>
      <c r="ACK19" s="174"/>
      <c r="ACL19" s="174"/>
      <c r="ACM19" s="11"/>
      <c r="ACN19" s="9"/>
      <c r="ACO19" s="9"/>
      <c r="ACR19" s="174"/>
      <c r="ACS19" s="174"/>
      <c r="ACT19" s="11"/>
      <c r="ACU19" s="9"/>
      <c r="ACV19" s="9"/>
      <c r="ACY19" s="174"/>
      <c r="ACZ19" s="174"/>
      <c r="ADA19" s="11"/>
      <c r="ADB19" s="9"/>
      <c r="ADC19" s="9"/>
      <c r="ADF19" s="174"/>
      <c r="ADG19" s="174"/>
      <c r="ADH19" s="11"/>
      <c r="ADI19" s="9"/>
      <c r="ADJ19" s="9"/>
      <c r="ADM19" s="174"/>
      <c r="ADN19" s="174"/>
      <c r="ADO19" s="11"/>
      <c r="ADP19" s="9"/>
      <c r="ADQ19" s="9"/>
      <c r="ADT19" s="174"/>
      <c r="ADU19" s="174"/>
      <c r="ADV19" s="11"/>
      <c r="ADW19" s="9"/>
      <c r="ADX19" s="9"/>
      <c r="AEA19" s="174"/>
      <c r="AEB19" s="174"/>
      <c r="AEC19" s="11"/>
      <c r="AED19" s="9"/>
      <c r="AEE19" s="9"/>
      <c r="AEH19" s="174" t="s">
        <v>190</v>
      </c>
      <c r="AEI19" s="174"/>
      <c r="AEJ19" s="11">
        <f>+AEH139</f>
        <v>0.12666666666666668</v>
      </c>
      <c r="AEK19" s="9">
        <f>+AEK139</f>
        <v>289.1052631578948</v>
      </c>
      <c r="AEL19" s="9">
        <f>+AEL139</f>
        <v>185.55263157894737</v>
      </c>
      <c r="AEO19" s="174" t="s">
        <v>190</v>
      </c>
      <c r="AEP19" s="174"/>
      <c r="AEQ19" s="11">
        <f>+AEO139</f>
        <v>0.12666666666666668</v>
      </c>
      <c r="AER19" s="9">
        <v>90</v>
      </c>
      <c r="AES19" s="9">
        <v>90</v>
      </c>
      <c r="AEV19" s="174"/>
      <c r="AEW19" s="174"/>
      <c r="AEX19" s="11"/>
      <c r="AEY19" s="9"/>
      <c r="AEZ19" s="9"/>
      <c r="AFC19" s="174"/>
      <c r="AFD19" s="174"/>
      <c r="AFE19" s="11"/>
      <c r="AFF19" s="9"/>
      <c r="AFG19" s="9"/>
      <c r="AFJ19" s="174"/>
      <c r="AFK19" s="174"/>
      <c r="AFL19" s="11"/>
      <c r="AFM19" s="9"/>
      <c r="AFN19" s="9"/>
      <c r="AFQ19" s="174"/>
      <c r="AFR19" s="174"/>
      <c r="AFS19" s="11"/>
      <c r="AFT19" s="9"/>
      <c r="AFU19" s="9"/>
      <c r="AFX19" s="174"/>
      <c r="AFY19" s="174"/>
      <c r="AFZ19" s="11"/>
      <c r="AGA19" s="9"/>
      <c r="AGB19" s="9"/>
      <c r="AGE19" s="174"/>
      <c r="AGF19" s="174"/>
      <c r="AGG19" s="11"/>
      <c r="AGH19" s="9"/>
      <c r="AGI19" s="9"/>
      <c r="AGL19" s="174"/>
      <c r="AGM19" s="174"/>
      <c r="AGN19" s="11"/>
      <c r="AGO19" s="9"/>
      <c r="AGP19" s="9"/>
      <c r="AGS19" s="174"/>
      <c r="AGT19" s="174"/>
      <c r="AGU19" s="11"/>
      <c r="AGV19" s="9"/>
      <c r="AGW19" s="9"/>
      <c r="AGZ19" s="174"/>
      <c r="AHA19" s="174"/>
      <c r="AHB19" s="11"/>
      <c r="AHC19" s="9"/>
      <c r="AHD19" s="9"/>
      <c r="AHG19" s="174"/>
      <c r="AHH19" s="174"/>
      <c r="AHI19" s="11"/>
      <c r="AHJ19" s="9"/>
      <c r="AHK19" s="9"/>
      <c r="AHN19" s="174"/>
      <c r="AHO19" s="174"/>
      <c r="AHP19" s="11"/>
      <c r="AHQ19" s="9"/>
      <c r="AHR19" s="9"/>
      <c r="AHU19" s="174"/>
      <c r="AHV19" s="174"/>
      <c r="AHW19" s="11"/>
      <c r="AHX19" s="9"/>
      <c r="AHY19" s="9"/>
    </row>
    <row r="20" spans="2:909" ht="15.95" customHeight="1" x14ac:dyDescent="0.2">
      <c r="B20" s="74"/>
      <c r="C20" s="74"/>
      <c r="D20" s="75"/>
      <c r="E20" s="75"/>
      <c r="F20" s="75"/>
      <c r="I20" s="74"/>
      <c r="J20" s="74"/>
      <c r="K20" s="75"/>
      <c r="L20" s="75"/>
      <c r="M20" s="75"/>
      <c r="P20" s="74"/>
      <c r="Q20" s="74"/>
      <c r="R20" s="76"/>
      <c r="S20" s="75"/>
      <c r="T20" s="75"/>
      <c r="W20" s="74"/>
      <c r="X20" s="74"/>
      <c r="Y20" s="76"/>
      <c r="Z20" s="75"/>
      <c r="AA20" s="75"/>
      <c r="AD20" s="74"/>
      <c r="AE20" s="74"/>
      <c r="AF20" s="76"/>
      <c r="AG20" s="75"/>
      <c r="AH20" s="75"/>
      <c r="AK20" s="74"/>
      <c r="AL20" s="74"/>
      <c r="AM20" s="76"/>
      <c r="AN20" s="75"/>
      <c r="AO20" s="75"/>
      <c r="AR20" s="74"/>
      <c r="AS20" s="74"/>
      <c r="AT20" s="76"/>
      <c r="AU20" s="76"/>
      <c r="AV20" s="76"/>
      <c r="AY20" s="74"/>
      <c r="AZ20" s="74"/>
      <c r="BA20" s="76"/>
      <c r="BB20" s="76"/>
      <c r="BC20" s="76"/>
      <c r="BF20" s="74"/>
      <c r="BG20" s="74"/>
      <c r="BH20" s="76"/>
      <c r="BI20" s="75"/>
      <c r="BJ20" s="75"/>
      <c r="BM20" s="74"/>
      <c r="BN20" s="74"/>
      <c r="BO20" s="76"/>
      <c r="BP20" s="75"/>
      <c r="BQ20" s="75"/>
      <c r="BT20" s="74"/>
      <c r="BU20" s="74"/>
      <c r="BV20" s="76"/>
      <c r="BW20" s="75"/>
      <c r="BX20" s="75"/>
      <c r="CA20" s="74"/>
      <c r="CB20" s="74"/>
      <c r="CC20" s="76"/>
      <c r="CD20" s="75"/>
      <c r="CE20" s="75"/>
      <c r="CH20" s="74"/>
      <c r="CI20" s="74"/>
      <c r="CJ20" s="76"/>
      <c r="CK20" s="75"/>
      <c r="CL20" s="75"/>
      <c r="CO20" s="74"/>
      <c r="CP20" s="74"/>
      <c r="CQ20" s="76"/>
      <c r="CR20" s="75"/>
      <c r="CS20" s="75"/>
      <c r="CV20" s="74"/>
      <c r="CW20" s="74"/>
      <c r="CX20" s="76"/>
      <c r="CY20" s="75"/>
      <c r="CZ20" s="75"/>
      <c r="DC20" s="74"/>
      <c r="DD20" s="74"/>
      <c r="DE20" s="76"/>
      <c r="DF20" s="75"/>
      <c r="DG20" s="75"/>
      <c r="DJ20" s="74"/>
      <c r="DK20" s="74"/>
      <c r="DL20" s="76"/>
      <c r="DM20" s="75"/>
      <c r="DN20" s="75"/>
      <c r="DQ20" s="74"/>
      <c r="DR20" s="74"/>
      <c r="DS20" s="76"/>
      <c r="DT20" s="75"/>
      <c r="DU20" s="75"/>
      <c r="DX20" s="74"/>
      <c r="DY20" s="74"/>
      <c r="DZ20" s="76"/>
      <c r="EA20" s="75"/>
      <c r="EB20" s="75"/>
      <c r="EE20" s="74"/>
      <c r="EF20" s="74"/>
      <c r="EG20" s="76"/>
      <c r="EH20" s="75"/>
      <c r="EI20" s="75"/>
      <c r="EL20" s="74"/>
      <c r="EM20" s="74"/>
      <c r="EN20" s="76"/>
      <c r="EO20" s="75"/>
      <c r="EP20" s="75"/>
      <c r="ES20" s="74"/>
      <c r="ET20" s="74"/>
      <c r="EU20" s="76"/>
      <c r="EV20" s="75"/>
      <c r="EW20" s="75"/>
      <c r="EZ20" s="74"/>
      <c r="FA20" s="74"/>
      <c r="FB20" s="76"/>
      <c r="FC20" s="75"/>
      <c r="FD20" s="75"/>
      <c r="FG20" s="74"/>
      <c r="FH20" s="74"/>
      <c r="FI20" s="76"/>
      <c r="FJ20" s="75"/>
      <c r="FK20" s="75"/>
      <c r="FN20" s="74"/>
      <c r="FO20" s="74"/>
      <c r="FP20" s="76"/>
      <c r="FQ20" s="75"/>
      <c r="FR20" s="75"/>
      <c r="FU20" s="74"/>
      <c r="FV20" s="74"/>
      <c r="FW20" s="76"/>
      <c r="FX20" s="75"/>
      <c r="FY20" s="75"/>
      <c r="GB20" s="74"/>
      <c r="GC20" s="74"/>
      <c r="GD20" s="76"/>
      <c r="GE20" s="75"/>
      <c r="GF20" s="75"/>
      <c r="GI20" s="74"/>
      <c r="GJ20" s="74"/>
      <c r="GK20" s="76"/>
      <c r="GL20" s="75"/>
      <c r="GM20" s="75"/>
      <c r="GP20" s="74"/>
      <c r="GQ20" s="74"/>
      <c r="GR20" s="76"/>
      <c r="GS20" s="75"/>
      <c r="GT20" s="75"/>
      <c r="GW20" s="74"/>
      <c r="GX20" s="74"/>
      <c r="GY20" s="76"/>
      <c r="GZ20" s="75"/>
      <c r="HA20" s="75"/>
      <c r="HD20" s="74"/>
      <c r="HE20" s="74"/>
      <c r="HF20" s="76"/>
      <c r="HG20" s="75"/>
      <c r="HH20" s="75"/>
      <c r="HK20" s="74"/>
      <c r="HL20" s="74"/>
      <c r="HM20" s="76"/>
      <c r="HN20" s="75"/>
      <c r="HO20" s="75"/>
      <c r="HR20" s="74"/>
      <c r="HS20" s="74"/>
      <c r="HT20" s="76"/>
      <c r="HU20" s="75"/>
      <c r="HV20" s="75"/>
      <c r="HY20" s="74"/>
      <c r="HZ20" s="74"/>
      <c r="IA20" s="76"/>
      <c r="IB20" s="75"/>
      <c r="IC20" s="75"/>
      <c r="IF20" s="74"/>
      <c r="IG20" s="74"/>
      <c r="IH20" s="76"/>
      <c r="II20" s="75"/>
      <c r="IJ20" s="75"/>
      <c r="IM20" s="74"/>
      <c r="IN20" s="74"/>
      <c r="IO20" s="76"/>
      <c r="IP20" s="75"/>
      <c r="IQ20" s="75"/>
      <c r="IT20" s="74"/>
      <c r="IU20" s="74"/>
      <c r="IV20" s="76"/>
      <c r="IW20" s="75"/>
      <c r="IX20" s="75"/>
      <c r="JA20" s="74"/>
      <c r="JB20" s="74"/>
      <c r="JC20" s="76"/>
      <c r="JD20" s="75"/>
      <c r="JE20" s="75"/>
      <c r="JH20" s="74"/>
      <c r="JI20" s="74"/>
      <c r="JJ20" s="76"/>
      <c r="JK20" s="75"/>
      <c r="JL20" s="75"/>
      <c r="JO20" s="74"/>
      <c r="JP20" s="74"/>
      <c r="JQ20" s="76"/>
      <c r="JR20" s="75"/>
      <c r="JS20" s="75"/>
      <c r="JV20" s="74"/>
      <c r="JW20" s="74"/>
      <c r="JX20" s="76"/>
      <c r="JY20" s="75"/>
      <c r="JZ20" s="75"/>
      <c r="KC20" s="74"/>
      <c r="KD20" s="74"/>
      <c r="KE20" s="76"/>
      <c r="KF20" s="75"/>
      <c r="KG20" s="75"/>
      <c r="KJ20" s="74"/>
      <c r="KK20" s="74"/>
      <c r="KL20" s="76"/>
      <c r="KM20" s="75"/>
      <c r="KN20" s="75"/>
      <c r="KQ20" s="74"/>
      <c r="KR20" s="74"/>
      <c r="KS20" s="76"/>
      <c r="KT20" s="75"/>
      <c r="KU20" s="75"/>
      <c r="KX20" s="74"/>
      <c r="KY20" s="74"/>
      <c r="KZ20" s="76"/>
      <c r="LA20" s="75"/>
      <c r="LB20" s="75"/>
      <c r="LE20" s="74"/>
      <c r="LF20" s="74"/>
      <c r="LG20" s="76"/>
      <c r="LH20" s="75"/>
      <c r="LI20" s="75"/>
      <c r="LL20" s="74"/>
      <c r="LM20" s="74"/>
      <c r="LN20" s="76"/>
      <c r="LO20" s="75"/>
      <c r="LP20" s="75"/>
      <c r="LS20" s="74"/>
      <c r="LT20" s="74"/>
      <c r="LU20" s="76"/>
      <c r="LV20" s="75"/>
      <c r="LW20" s="75"/>
      <c r="LZ20" s="74"/>
      <c r="MA20" s="74"/>
      <c r="MB20" s="76"/>
      <c r="MC20" s="75"/>
      <c r="MD20" s="75"/>
      <c r="MG20" s="74"/>
      <c r="MH20" s="74"/>
      <c r="MI20" s="76"/>
      <c r="MJ20" s="75"/>
      <c r="MK20" s="75"/>
      <c r="MN20" s="74"/>
      <c r="MO20" s="74"/>
      <c r="MP20" s="76"/>
      <c r="MQ20" s="75"/>
      <c r="MR20" s="75"/>
      <c r="MU20" s="74"/>
      <c r="MV20" s="74"/>
      <c r="MW20" s="76"/>
      <c r="MX20" s="75"/>
      <c r="MY20" s="75"/>
      <c r="NB20" s="74"/>
      <c r="NC20" s="74"/>
      <c r="ND20" s="76"/>
      <c r="NE20" s="75"/>
      <c r="NF20" s="75"/>
      <c r="NI20" s="74"/>
      <c r="NJ20" s="74"/>
      <c r="NK20" s="76"/>
      <c r="NL20" s="75"/>
      <c r="NM20" s="75"/>
      <c r="NP20" s="74"/>
      <c r="NQ20" s="74"/>
      <c r="NR20" s="76"/>
      <c r="NS20" s="75"/>
      <c r="NT20" s="75"/>
      <c r="NW20" s="74"/>
      <c r="NX20" s="74"/>
      <c r="NY20" s="76"/>
      <c r="NZ20" s="75"/>
      <c r="OA20" s="75"/>
      <c r="OD20" s="74"/>
      <c r="OE20" s="74"/>
      <c r="OF20" s="76"/>
      <c r="OG20" s="75"/>
      <c r="OH20" s="75"/>
      <c r="OK20" s="74"/>
      <c r="OL20" s="74"/>
      <c r="OM20" s="76"/>
      <c r="ON20" s="75"/>
      <c r="OO20" s="75"/>
      <c r="OR20" s="74"/>
      <c r="OS20" s="74"/>
      <c r="OT20" s="76"/>
      <c r="OU20" s="75"/>
      <c r="OV20" s="75"/>
      <c r="OY20" s="74"/>
      <c r="OZ20" s="74"/>
      <c r="PA20" s="76"/>
      <c r="PB20" s="75"/>
      <c r="PC20" s="75"/>
      <c r="PF20" s="74"/>
      <c r="PG20" s="74"/>
      <c r="PH20" s="76"/>
      <c r="PI20" s="75"/>
      <c r="PJ20" s="75"/>
      <c r="PM20" s="74"/>
      <c r="PN20" s="74"/>
      <c r="PO20" s="76"/>
      <c r="PP20" s="75"/>
      <c r="PQ20" s="75"/>
      <c r="PT20" s="74"/>
      <c r="PU20" s="74"/>
      <c r="PV20" s="76"/>
      <c r="PW20" s="75"/>
      <c r="PX20" s="75"/>
      <c r="QA20" s="74"/>
      <c r="QB20" s="74"/>
      <c r="QC20" s="76"/>
      <c r="QD20" s="75"/>
      <c r="QE20" s="75"/>
      <c r="QH20" s="74"/>
      <c r="QI20" s="74"/>
      <c r="QJ20" s="76"/>
      <c r="QK20" s="75"/>
      <c r="QL20" s="75"/>
      <c r="QO20" s="74"/>
      <c r="QP20" s="74"/>
      <c r="QQ20" s="76"/>
      <c r="QR20" s="75"/>
      <c r="QS20" s="75"/>
      <c r="QV20" s="74"/>
      <c r="QW20" s="74"/>
      <c r="QX20" s="76"/>
      <c r="QY20" s="75"/>
      <c r="QZ20" s="75"/>
      <c r="RC20" s="74"/>
      <c r="RD20" s="74"/>
      <c r="RE20" s="76"/>
      <c r="RF20" s="75"/>
      <c r="RG20" s="75"/>
      <c r="RJ20" s="74"/>
      <c r="RK20" s="74"/>
      <c r="RL20" s="76"/>
      <c r="RM20" s="75"/>
      <c r="RN20" s="75"/>
      <c r="RQ20" s="74"/>
      <c r="RR20" s="74"/>
      <c r="RS20" s="75"/>
      <c r="RT20" s="75"/>
      <c r="RU20" s="75"/>
      <c r="RX20" s="74"/>
      <c r="RY20" s="74"/>
      <c r="RZ20" s="75"/>
      <c r="SA20" s="75"/>
      <c r="SB20" s="75"/>
      <c r="SE20" s="74"/>
      <c r="SF20" s="74"/>
      <c r="SG20" s="76"/>
      <c r="SH20" s="75"/>
      <c r="SI20" s="75"/>
      <c r="SL20" s="74"/>
      <c r="SM20" s="74"/>
      <c r="SN20" s="76"/>
      <c r="SO20" s="75"/>
      <c r="SP20" s="75"/>
      <c r="SS20" s="74"/>
      <c r="ST20" s="74"/>
      <c r="SU20" s="76"/>
      <c r="SV20" s="75"/>
      <c r="SW20" s="75"/>
      <c r="SZ20" s="74"/>
      <c r="TA20" s="74"/>
      <c r="TB20" s="76"/>
      <c r="TC20" s="75"/>
      <c r="TD20" s="75"/>
      <c r="TG20" s="74"/>
      <c r="TH20" s="74"/>
      <c r="TI20" s="76"/>
      <c r="TJ20" s="75"/>
      <c r="TK20" s="75"/>
      <c r="TN20" s="74"/>
      <c r="TO20" s="74"/>
      <c r="TP20" s="76"/>
      <c r="TQ20" s="75"/>
      <c r="TR20" s="75"/>
      <c r="TU20" s="74"/>
      <c r="TV20" s="74"/>
      <c r="TW20" s="76"/>
      <c r="TX20" s="75"/>
      <c r="TY20" s="75"/>
      <c r="UB20" s="74"/>
      <c r="UC20" s="74"/>
      <c r="UD20" s="76"/>
      <c r="UE20" s="75"/>
      <c r="UF20" s="75"/>
      <c r="UI20" s="74"/>
      <c r="UJ20" s="74"/>
      <c r="UK20" s="76"/>
      <c r="UL20" s="75"/>
      <c r="UM20" s="75"/>
      <c r="UP20" s="74"/>
      <c r="UQ20" s="74"/>
      <c r="UR20" s="76"/>
      <c r="US20" s="75"/>
      <c r="UT20" s="75"/>
      <c r="UW20" s="74"/>
      <c r="UX20" s="74"/>
      <c r="UY20" s="76"/>
      <c r="UZ20" s="75"/>
      <c r="VA20" s="75"/>
      <c r="VD20" s="74"/>
      <c r="VE20" s="74"/>
      <c r="VF20" s="76"/>
      <c r="VG20" s="75"/>
      <c r="VH20" s="75"/>
      <c r="VK20" s="74"/>
      <c r="VL20" s="74"/>
      <c r="VM20" s="76"/>
      <c r="VN20" s="75"/>
      <c r="VO20" s="75"/>
      <c r="VR20" s="74"/>
      <c r="VS20" s="74"/>
      <c r="VT20" s="76"/>
      <c r="VU20" s="75"/>
      <c r="VV20" s="75"/>
      <c r="VY20" s="74"/>
      <c r="VZ20" s="74"/>
      <c r="WA20" s="76"/>
      <c r="WB20" s="75"/>
      <c r="WC20" s="75"/>
      <c r="WF20" s="74"/>
      <c r="WG20" s="74"/>
      <c r="WH20" s="76"/>
      <c r="WI20" s="75"/>
      <c r="WJ20" s="75"/>
      <c r="WM20" s="74"/>
      <c r="WN20" s="74"/>
      <c r="WO20" s="76"/>
      <c r="WP20" s="75"/>
      <c r="WQ20" s="75"/>
      <c r="WT20" s="74"/>
      <c r="WU20" s="74"/>
      <c r="WV20" s="76"/>
      <c r="WW20" s="75"/>
      <c r="WX20" s="75"/>
      <c r="XA20" s="74"/>
      <c r="XB20" s="74"/>
      <c r="XC20" s="76"/>
      <c r="XD20" s="75"/>
      <c r="XE20" s="75"/>
      <c r="XH20" s="74"/>
      <c r="XI20" s="74"/>
      <c r="XJ20" s="76"/>
      <c r="XK20" s="75"/>
      <c r="XL20" s="75"/>
      <c r="XO20" s="74"/>
      <c r="XP20" s="74"/>
      <c r="XQ20" s="76"/>
      <c r="XR20" s="75"/>
      <c r="XS20" s="75"/>
      <c r="XV20" s="74"/>
      <c r="XW20" s="74"/>
      <c r="XX20" s="76"/>
      <c r="XY20" s="75"/>
      <c r="XZ20" s="75"/>
      <c r="YC20" s="74"/>
      <c r="YD20" s="74"/>
      <c r="YE20" s="76"/>
      <c r="YF20" s="75"/>
      <c r="YG20" s="75"/>
      <c r="YJ20" s="74"/>
      <c r="YK20" s="74"/>
      <c r="YL20" s="76"/>
      <c r="YM20" s="75"/>
      <c r="YN20" s="75"/>
      <c r="YQ20" s="74"/>
      <c r="YR20" s="74"/>
      <c r="YS20" s="76"/>
      <c r="YT20" s="75"/>
      <c r="YU20" s="75"/>
      <c r="YX20" s="74"/>
      <c r="YY20" s="74"/>
      <c r="YZ20" s="76"/>
      <c r="ZA20" s="75"/>
      <c r="ZB20" s="75"/>
      <c r="ZE20" s="74"/>
      <c r="ZF20" s="74"/>
      <c r="ZG20" s="76"/>
      <c r="ZH20" s="75"/>
      <c r="ZI20" s="75"/>
      <c r="ZL20" s="74"/>
      <c r="ZM20" s="74"/>
      <c r="ZN20" s="76"/>
      <c r="ZO20" s="75"/>
      <c r="ZP20" s="75"/>
      <c r="ZS20" s="74"/>
      <c r="ZT20" s="74"/>
      <c r="ZU20" s="76"/>
      <c r="ZV20" s="75"/>
      <c r="ZW20" s="75"/>
      <c r="ZZ20" s="74"/>
      <c r="AAA20" s="74"/>
      <c r="AAB20" s="76"/>
      <c r="AAC20" s="75"/>
      <c r="AAD20" s="75"/>
      <c r="AAG20" s="74"/>
      <c r="AAH20" s="74"/>
      <c r="AAI20" s="76"/>
      <c r="AAJ20" s="75"/>
      <c r="AAK20" s="75"/>
      <c r="AAN20" s="74"/>
      <c r="AAO20" s="74"/>
      <c r="AAP20" s="76"/>
      <c r="AAQ20" s="75"/>
      <c r="AAR20" s="75"/>
      <c r="AAU20" s="74"/>
      <c r="AAV20" s="74"/>
      <c r="AAW20" s="76"/>
      <c r="AAX20" s="75"/>
      <c r="AAY20" s="75"/>
      <c r="ABB20" s="74"/>
      <c r="ABC20" s="74"/>
      <c r="ABD20" s="76"/>
      <c r="ABE20" s="75"/>
      <c r="ABF20" s="75"/>
      <c r="ABI20" s="74"/>
      <c r="ABJ20" s="74"/>
      <c r="ABK20" s="76"/>
      <c r="ABL20" s="75"/>
      <c r="ABM20" s="75"/>
      <c r="ABP20" s="74"/>
      <c r="ABQ20" s="74"/>
      <c r="ABR20" s="76"/>
      <c r="ABS20" s="75"/>
      <c r="ABT20" s="75"/>
      <c r="ABW20" s="74"/>
      <c r="ABX20" s="74"/>
      <c r="ABY20" s="76"/>
      <c r="ABZ20" s="75"/>
      <c r="ACA20" s="75"/>
      <c r="ACD20" s="74"/>
      <c r="ACE20" s="74"/>
      <c r="ACF20" s="76"/>
      <c r="ACG20" s="75"/>
      <c r="ACH20" s="75"/>
      <c r="ACK20" s="74"/>
      <c r="ACL20" s="74"/>
      <c r="ACM20" s="76"/>
      <c r="ACN20" s="75"/>
      <c r="ACO20" s="75"/>
      <c r="ACR20" s="74"/>
      <c r="ACS20" s="74"/>
      <c r="ACT20" s="76"/>
      <c r="ACU20" s="75"/>
      <c r="ACV20" s="75"/>
      <c r="ACY20" s="74"/>
      <c r="ACZ20" s="74"/>
      <c r="ADA20" s="76"/>
      <c r="ADB20" s="75"/>
      <c r="ADC20" s="75"/>
      <c r="ADF20" s="74"/>
      <c r="ADG20" s="74"/>
      <c r="ADH20" s="76"/>
      <c r="ADI20" s="75"/>
      <c r="ADJ20" s="75"/>
      <c r="ADM20" s="74"/>
      <c r="ADN20" s="74"/>
      <c r="ADO20" s="76"/>
      <c r="ADP20" s="75"/>
      <c r="ADQ20" s="75"/>
      <c r="ADT20" s="74"/>
      <c r="ADU20" s="74"/>
      <c r="ADV20" s="76"/>
      <c r="ADW20" s="75"/>
      <c r="ADX20" s="75"/>
      <c r="AEA20" s="74"/>
      <c r="AEB20" s="74"/>
      <c r="AEC20" s="76"/>
      <c r="AED20" s="75"/>
      <c r="AEE20" s="75"/>
      <c r="AEH20" s="174" t="s">
        <v>191</v>
      </c>
      <c r="AEI20" s="174"/>
      <c r="AEJ20" s="11">
        <f>+AEH147</f>
        <v>0.3116666666666667</v>
      </c>
      <c r="AEK20" s="9">
        <f>+AEK147</f>
        <v>97.057486631016033</v>
      </c>
      <c r="AEL20" s="9">
        <f>+AEL147</f>
        <v>123.3692513368984</v>
      </c>
      <c r="AEO20" s="174" t="s">
        <v>191</v>
      </c>
      <c r="AEP20" s="174"/>
      <c r="AEQ20" s="11">
        <f>+AEO147</f>
        <v>0.3116666666666667</v>
      </c>
      <c r="AER20" s="9">
        <v>90</v>
      </c>
      <c r="AES20" s="9">
        <v>90</v>
      </c>
      <c r="AEV20" s="74"/>
      <c r="AEW20" s="74"/>
      <c r="AEX20" s="76"/>
      <c r="AEY20" s="75"/>
      <c r="AEZ20" s="75"/>
      <c r="AFC20" s="74"/>
      <c r="AFD20" s="74"/>
      <c r="AFE20" s="76"/>
      <c r="AFF20" s="75"/>
      <c r="AFG20" s="75"/>
      <c r="AFJ20" s="74"/>
      <c r="AFK20" s="74"/>
      <c r="AFL20" s="76"/>
      <c r="AFM20" s="75"/>
      <c r="AFN20" s="75"/>
      <c r="AFQ20" s="74"/>
      <c r="AFR20" s="74"/>
      <c r="AFS20" s="76"/>
      <c r="AFT20" s="75"/>
      <c r="AFU20" s="75"/>
      <c r="AFX20" s="74"/>
      <c r="AFY20" s="74"/>
      <c r="AFZ20" s="76"/>
      <c r="AGA20" s="75"/>
      <c r="AGB20" s="75"/>
      <c r="AGE20" s="74"/>
      <c r="AGF20" s="74"/>
      <c r="AGG20" s="76"/>
      <c r="AGH20" s="75"/>
      <c r="AGI20" s="75"/>
      <c r="AGL20" s="74"/>
      <c r="AGM20" s="74"/>
      <c r="AGN20" s="76"/>
      <c r="AGO20" s="75"/>
      <c r="AGP20" s="75"/>
      <c r="AGS20" s="74"/>
      <c r="AGT20" s="74"/>
      <c r="AGU20" s="76"/>
      <c r="AGV20" s="75"/>
      <c r="AGW20" s="75"/>
      <c r="AGZ20" s="74"/>
      <c r="AHA20" s="74"/>
      <c r="AHB20" s="76"/>
      <c r="AHC20" s="75"/>
      <c r="AHD20" s="75"/>
      <c r="AHG20" s="74"/>
      <c r="AHH20" s="74"/>
      <c r="AHI20" s="76"/>
      <c r="AHJ20" s="75"/>
      <c r="AHK20" s="75"/>
      <c r="AHN20" s="74"/>
      <c r="AHO20" s="74"/>
      <c r="AHP20" s="76"/>
      <c r="AHQ20" s="75"/>
      <c r="AHR20" s="75"/>
      <c r="AHU20" s="74"/>
      <c r="AHV20" s="74"/>
      <c r="AHW20" s="76"/>
      <c r="AHX20" s="75"/>
      <c r="AHY20" s="75"/>
    </row>
    <row r="21" spans="2:909" ht="15.95" customHeight="1" x14ac:dyDescent="0.2">
      <c r="B21" s="74"/>
      <c r="C21" s="74"/>
      <c r="D21" s="75"/>
      <c r="E21" s="75"/>
      <c r="F21" s="75"/>
      <c r="I21" s="74"/>
      <c r="J21" s="74"/>
      <c r="K21" s="75"/>
      <c r="L21" s="75"/>
      <c r="M21" s="75"/>
      <c r="P21" s="74"/>
      <c r="Q21" s="74"/>
      <c r="R21" s="76"/>
      <c r="S21" s="75"/>
      <c r="T21" s="75"/>
      <c r="W21" s="74"/>
      <c r="X21" s="74"/>
      <c r="Y21" s="76"/>
      <c r="Z21" s="75"/>
      <c r="AA21" s="75"/>
      <c r="AD21" s="74"/>
      <c r="AE21" s="74"/>
      <c r="AF21" s="76"/>
      <c r="AG21" s="75"/>
      <c r="AH21" s="75"/>
      <c r="AK21" s="74"/>
      <c r="AL21" s="74"/>
      <c r="AM21" s="76"/>
      <c r="AN21" s="75"/>
      <c r="AO21" s="75"/>
      <c r="AR21" s="74"/>
      <c r="AS21" s="74"/>
      <c r="AT21" s="76"/>
      <c r="AU21" s="76"/>
      <c r="AV21" s="76"/>
      <c r="AY21" s="74"/>
      <c r="AZ21" s="74"/>
      <c r="BA21" s="76"/>
      <c r="BB21" s="76"/>
      <c r="BC21" s="76"/>
      <c r="BF21" s="74"/>
      <c r="BG21" s="74"/>
      <c r="BH21" s="76"/>
      <c r="BI21" s="75"/>
      <c r="BJ21" s="75"/>
      <c r="BM21" s="74"/>
      <c r="BN21" s="74"/>
      <c r="BO21" s="76"/>
      <c r="BP21" s="75"/>
      <c r="BQ21" s="75"/>
      <c r="BT21" s="74"/>
      <c r="BU21" s="74"/>
      <c r="BV21" s="76"/>
      <c r="BW21" s="75"/>
      <c r="BX21" s="75"/>
      <c r="CA21" s="74"/>
      <c r="CB21" s="74"/>
      <c r="CC21" s="76"/>
      <c r="CD21" s="75"/>
      <c r="CE21" s="75"/>
      <c r="CH21" s="74"/>
      <c r="CI21" s="74"/>
      <c r="CJ21" s="76"/>
      <c r="CK21" s="75"/>
      <c r="CL21" s="75"/>
      <c r="CO21" s="74"/>
      <c r="CP21" s="74"/>
      <c r="CQ21" s="76"/>
      <c r="CR21" s="75"/>
      <c r="CS21" s="75"/>
      <c r="CV21" s="74"/>
      <c r="CW21" s="74"/>
      <c r="CX21" s="76"/>
      <c r="CY21" s="75"/>
      <c r="CZ21" s="75"/>
      <c r="DC21" s="74"/>
      <c r="DD21" s="74"/>
      <c r="DE21" s="76"/>
      <c r="DF21" s="75"/>
      <c r="DG21" s="75"/>
      <c r="DJ21" s="74"/>
      <c r="DK21" s="74"/>
      <c r="DL21" s="76"/>
      <c r="DM21" s="75"/>
      <c r="DN21" s="75"/>
      <c r="DQ21" s="74"/>
      <c r="DR21" s="74"/>
      <c r="DS21" s="76"/>
      <c r="DT21" s="75"/>
      <c r="DU21" s="75"/>
      <c r="DX21" s="74"/>
      <c r="DY21" s="74"/>
      <c r="DZ21" s="76"/>
      <c r="EA21" s="75"/>
      <c r="EB21" s="75"/>
      <c r="EE21" s="74"/>
      <c r="EF21" s="74"/>
      <c r="EG21" s="76"/>
      <c r="EH21" s="75"/>
      <c r="EI21" s="75"/>
      <c r="EL21" s="74"/>
      <c r="EM21" s="74"/>
      <c r="EN21" s="76"/>
      <c r="EO21" s="75"/>
      <c r="EP21" s="75"/>
      <c r="ES21" s="74"/>
      <c r="ET21" s="74"/>
      <c r="EU21" s="76"/>
      <c r="EV21" s="75"/>
      <c r="EW21" s="75"/>
      <c r="EZ21" s="74"/>
      <c r="FA21" s="74"/>
      <c r="FB21" s="76"/>
      <c r="FC21" s="75"/>
      <c r="FD21" s="75"/>
      <c r="FG21" s="74"/>
      <c r="FH21" s="74"/>
      <c r="FI21" s="76"/>
      <c r="FJ21" s="75"/>
      <c r="FK21" s="75"/>
      <c r="FN21" s="74"/>
      <c r="FO21" s="74"/>
      <c r="FP21" s="76"/>
      <c r="FQ21" s="75"/>
      <c r="FR21" s="75"/>
      <c r="FU21" s="74"/>
      <c r="FV21" s="74"/>
      <c r="FW21" s="76"/>
      <c r="FX21" s="75"/>
      <c r="FY21" s="75"/>
      <c r="GB21" s="74"/>
      <c r="GC21" s="74"/>
      <c r="GD21" s="76"/>
      <c r="GE21" s="75"/>
      <c r="GF21" s="75"/>
      <c r="GI21" s="74"/>
      <c r="GJ21" s="74"/>
      <c r="GK21" s="76"/>
      <c r="GL21" s="75"/>
      <c r="GM21" s="75"/>
      <c r="GP21" s="74"/>
      <c r="GQ21" s="74"/>
      <c r="GR21" s="76"/>
      <c r="GS21" s="75"/>
      <c r="GT21" s="75"/>
      <c r="GW21" s="74"/>
      <c r="GX21" s="74"/>
      <c r="GY21" s="76"/>
      <c r="GZ21" s="75"/>
      <c r="HA21" s="75"/>
      <c r="HD21" s="74"/>
      <c r="HE21" s="74"/>
      <c r="HF21" s="76"/>
      <c r="HG21" s="75"/>
      <c r="HH21" s="75"/>
      <c r="HK21" s="74"/>
      <c r="HL21" s="74"/>
      <c r="HM21" s="76"/>
      <c r="HN21" s="75"/>
      <c r="HO21" s="75"/>
      <c r="HR21" s="74"/>
      <c r="HS21" s="74"/>
      <c r="HT21" s="76"/>
      <c r="HU21" s="75"/>
      <c r="HV21" s="75"/>
      <c r="HY21" s="74"/>
      <c r="HZ21" s="74"/>
      <c r="IA21" s="76"/>
      <c r="IB21" s="75"/>
      <c r="IC21" s="75"/>
      <c r="IF21" s="74"/>
      <c r="IG21" s="74"/>
      <c r="IH21" s="76"/>
      <c r="II21" s="75"/>
      <c r="IJ21" s="75"/>
      <c r="IM21" s="74"/>
      <c r="IN21" s="74"/>
      <c r="IO21" s="76"/>
      <c r="IP21" s="75"/>
      <c r="IQ21" s="75"/>
      <c r="IT21" s="74"/>
      <c r="IU21" s="74"/>
      <c r="IV21" s="76"/>
      <c r="IW21" s="75"/>
      <c r="IX21" s="75"/>
      <c r="JA21" s="74"/>
      <c r="JB21" s="74"/>
      <c r="JC21" s="76"/>
      <c r="JD21" s="75"/>
      <c r="JE21" s="75"/>
      <c r="JH21" s="74"/>
      <c r="JI21" s="74"/>
      <c r="JJ21" s="76"/>
      <c r="JK21" s="75"/>
      <c r="JL21" s="75"/>
      <c r="JO21" s="74"/>
      <c r="JP21" s="74"/>
      <c r="JQ21" s="76"/>
      <c r="JR21" s="75"/>
      <c r="JS21" s="75"/>
      <c r="JV21" s="74"/>
      <c r="JW21" s="74"/>
      <c r="JX21" s="76"/>
      <c r="JY21" s="75"/>
      <c r="JZ21" s="75"/>
      <c r="KC21" s="74"/>
      <c r="KD21" s="74"/>
      <c r="KE21" s="76"/>
      <c r="KF21" s="75"/>
      <c r="KG21" s="75"/>
      <c r="KJ21" s="74"/>
      <c r="KK21" s="74"/>
      <c r="KL21" s="76"/>
      <c r="KM21" s="75"/>
      <c r="KN21" s="75"/>
      <c r="KQ21" s="74"/>
      <c r="KR21" s="74"/>
      <c r="KS21" s="76"/>
      <c r="KT21" s="75"/>
      <c r="KU21" s="75"/>
      <c r="KX21" s="74"/>
      <c r="KY21" s="74"/>
      <c r="KZ21" s="76"/>
      <c r="LA21" s="75"/>
      <c r="LB21" s="75"/>
      <c r="LE21" s="74"/>
      <c r="LF21" s="74"/>
      <c r="LG21" s="76"/>
      <c r="LH21" s="75"/>
      <c r="LI21" s="75"/>
      <c r="LL21" s="74"/>
      <c r="LM21" s="74"/>
      <c r="LN21" s="76"/>
      <c r="LO21" s="75"/>
      <c r="LP21" s="75"/>
      <c r="LS21" s="74"/>
      <c r="LT21" s="74"/>
      <c r="LU21" s="76"/>
      <c r="LV21" s="75"/>
      <c r="LW21" s="75"/>
      <c r="LZ21" s="74"/>
      <c r="MA21" s="74"/>
      <c r="MB21" s="76"/>
      <c r="MC21" s="75"/>
      <c r="MD21" s="75"/>
      <c r="MG21" s="74"/>
      <c r="MH21" s="74"/>
      <c r="MI21" s="76"/>
      <c r="MJ21" s="75"/>
      <c r="MK21" s="75"/>
      <c r="MN21" s="74"/>
      <c r="MO21" s="74"/>
      <c r="MP21" s="76"/>
      <c r="MQ21" s="75"/>
      <c r="MR21" s="75"/>
      <c r="MU21" s="74"/>
      <c r="MV21" s="74"/>
      <c r="MW21" s="76"/>
      <c r="MX21" s="75"/>
      <c r="MY21" s="75"/>
      <c r="NB21" s="74"/>
      <c r="NC21" s="74"/>
      <c r="ND21" s="76"/>
      <c r="NE21" s="75"/>
      <c r="NF21" s="75"/>
      <c r="NI21" s="74"/>
      <c r="NJ21" s="74"/>
      <c r="NK21" s="76"/>
      <c r="NL21" s="75"/>
      <c r="NM21" s="75"/>
      <c r="NP21" s="74"/>
      <c r="NQ21" s="74"/>
      <c r="NR21" s="76"/>
      <c r="NS21" s="75"/>
      <c r="NT21" s="75"/>
      <c r="NW21" s="74"/>
      <c r="NX21" s="74"/>
      <c r="NY21" s="76"/>
      <c r="NZ21" s="75"/>
      <c r="OA21" s="75"/>
      <c r="OD21" s="74"/>
      <c r="OE21" s="74"/>
      <c r="OF21" s="76"/>
      <c r="OG21" s="75"/>
      <c r="OH21" s="75"/>
      <c r="OK21" s="74"/>
      <c r="OL21" s="74"/>
      <c r="OM21" s="76"/>
      <c r="ON21" s="75"/>
      <c r="OO21" s="75"/>
      <c r="OR21" s="74"/>
      <c r="OS21" s="74"/>
      <c r="OT21" s="76"/>
      <c r="OU21" s="75"/>
      <c r="OV21" s="75"/>
      <c r="OY21" s="74"/>
      <c r="OZ21" s="74"/>
      <c r="PA21" s="76"/>
      <c r="PB21" s="75"/>
      <c r="PC21" s="75"/>
      <c r="PF21" s="74"/>
      <c r="PG21" s="74"/>
      <c r="PH21" s="76"/>
      <c r="PI21" s="75"/>
      <c r="PJ21" s="75"/>
      <c r="PM21" s="74"/>
      <c r="PN21" s="74"/>
      <c r="PO21" s="76"/>
      <c r="PP21" s="75"/>
      <c r="PQ21" s="75"/>
      <c r="PT21" s="74"/>
      <c r="PU21" s="74"/>
      <c r="PV21" s="76"/>
      <c r="PW21" s="75"/>
      <c r="PX21" s="75"/>
      <c r="QA21" s="74"/>
      <c r="QB21" s="74"/>
      <c r="QC21" s="76"/>
      <c r="QD21" s="75"/>
      <c r="QE21" s="75"/>
      <c r="QH21" s="74"/>
      <c r="QI21" s="74"/>
      <c r="QJ21" s="76"/>
      <c r="QK21" s="75"/>
      <c r="QL21" s="75"/>
      <c r="QO21" s="74"/>
      <c r="QP21" s="74"/>
      <c r="QQ21" s="76"/>
      <c r="QR21" s="75"/>
      <c r="QS21" s="75"/>
      <c r="QV21" s="74"/>
      <c r="QW21" s="74"/>
      <c r="QX21" s="76"/>
      <c r="QY21" s="75"/>
      <c r="QZ21" s="75"/>
      <c r="RC21" s="74"/>
      <c r="RD21" s="74"/>
      <c r="RE21" s="76"/>
      <c r="RF21" s="75"/>
      <c r="RG21" s="75"/>
      <c r="RJ21" s="74"/>
      <c r="RK21" s="74"/>
      <c r="RL21" s="76"/>
      <c r="RM21" s="75"/>
      <c r="RN21" s="75"/>
      <c r="RQ21" s="74"/>
      <c r="RR21" s="74"/>
      <c r="RS21" s="75"/>
      <c r="RT21" s="75"/>
      <c r="RU21" s="75"/>
      <c r="RX21" s="74"/>
      <c r="RY21" s="74"/>
      <c r="RZ21" s="75"/>
      <c r="SA21" s="75"/>
      <c r="SB21" s="75"/>
      <c r="SE21" s="74"/>
      <c r="SF21" s="74"/>
      <c r="SG21" s="76"/>
      <c r="SH21" s="75"/>
      <c r="SI21" s="75"/>
      <c r="SL21" s="74"/>
      <c r="SM21" s="74"/>
      <c r="SN21" s="76"/>
      <c r="SO21" s="75"/>
      <c r="SP21" s="75"/>
      <c r="SS21" s="74"/>
      <c r="ST21" s="74"/>
      <c r="SU21" s="76"/>
      <c r="SV21" s="75"/>
      <c r="SW21" s="75"/>
      <c r="SZ21" s="74"/>
      <c r="TA21" s="74"/>
      <c r="TB21" s="76"/>
      <c r="TC21" s="75"/>
      <c r="TD21" s="75"/>
      <c r="TG21" s="74"/>
      <c r="TH21" s="74"/>
      <c r="TI21" s="76"/>
      <c r="TJ21" s="75"/>
      <c r="TK21" s="75"/>
      <c r="TN21" s="74"/>
      <c r="TO21" s="74"/>
      <c r="TP21" s="76"/>
      <c r="TQ21" s="75"/>
      <c r="TR21" s="75"/>
      <c r="TU21" s="74"/>
      <c r="TV21" s="74"/>
      <c r="TW21" s="76"/>
      <c r="TX21" s="75"/>
      <c r="TY21" s="75"/>
      <c r="UB21" s="74"/>
      <c r="UC21" s="74"/>
      <c r="UD21" s="76"/>
      <c r="UE21" s="75"/>
      <c r="UF21" s="75"/>
      <c r="UI21" s="74"/>
      <c r="UJ21" s="74"/>
      <c r="UK21" s="76"/>
      <c r="UL21" s="75"/>
      <c r="UM21" s="75"/>
      <c r="UP21" s="74"/>
      <c r="UQ21" s="74"/>
      <c r="UR21" s="76"/>
      <c r="US21" s="75"/>
      <c r="UT21" s="75"/>
      <c r="UW21" s="74"/>
      <c r="UX21" s="74"/>
      <c r="UY21" s="76"/>
      <c r="UZ21" s="75"/>
      <c r="VA21" s="75"/>
      <c r="VD21" s="74"/>
      <c r="VE21" s="74"/>
      <c r="VF21" s="76"/>
      <c r="VG21" s="75"/>
      <c r="VH21" s="75"/>
      <c r="VK21" s="74"/>
      <c r="VL21" s="74"/>
      <c r="VM21" s="76"/>
      <c r="VN21" s="75"/>
      <c r="VO21" s="75"/>
      <c r="VR21" s="74"/>
      <c r="VS21" s="74"/>
      <c r="VT21" s="76"/>
      <c r="VU21" s="75"/>
      <c r="VV21" s="75"/>
      <c r="VY21" s="74"/>
      <c r="VZ21" s="74"/>
      <c r="WA21" s="76"/>
      <c r="WB21" s="75"/>
      <c r="WC21" s="75"/>
      <c r="WF21" s="74"/>
      <c r="WG21" s="74"/>
      <c r="WH21" s="76"/>
      <c r="WI21" s="75"/>
      <c r="WJ21" s="75"/>
      <c r="WM21" s="74"/>
      <c r="WN21" s="74"/>
      <c r="WO21" s="76"/>
      <c r="WP21" s="75"/>
      <c r="WQ21" s="75"/>
      <c r="WT21" s="74"/>
      <c r="WU21" s="74"/>
      <c r="WV21" s="76"/>
      <c r="WW21" s="75"/>
      <c r="WX21" s="75"/>
      <c r="XA21" s="74"/>
      <c r="XB21" s="74"/>
      <c r="XC21" s="76"/>
      <c r="XD21" s="75"/>
      <c r="XE21" s="75"/>
      <c r="XH21" s="74"/>
      <c r="XI21" s="74"/>
      <c r="XJ21" s="76"/>
      <c r="XK21" s="75"/>
      <c r="XL21" s="75"/>
      <c r="XO21" s="74"/>
      <c r="XP21" s="74"/>
      <c r="XQ21" s="76"/>
      <c r="XR21" s="75"/>
      <c r="XS21" s="75"/>
      <c r="XV21" s="74"/>
      <c r="XW21" s="74"/>
      <c r="XX21" s="76"/>
      <c r="XY21" s="75"/>
      <c r="XZ21" s="75"/>
      <c r="YC21" s="74"/>
      <c r="YD21" s="74"/>
      <c r="YE21" s="76"/>
      <c r="YF21" s="75"/>
      <c r="YG21" s="75"/>
      <c r="YJ21" s="74"/>
      <c r="YK21" s="74"/>
      <c r="YL21" s="76"/>
      <c r="YM21" s="75"/>
      <c r="YN21" s="75"/>
      <c r="YQ21" s="74"/>
      <c r="YR21" s="74"/>
      <c r="YS21" s="76"/>
      <c r="YT21" s="75"/>
      <c r="YU21" s="75"/>
      <c r="YX21" s="74"/>
      <c r="YY21" s="74"/>
      <c r="YZ21" s="76"/>
      <c r="ZA21" s="75"/>
      <c r="ZB21" s="75"/>
      <c r="ZE21" s="74"/>
      <c r="ZF21" s="74"/>
      <c r="ZG21" s="76"/>
      <c r="ZH21" s="75"/>
      <c r="ZI21" s="75"/>
      <c r="ZL21" s="74"/>
      <c r="ZM21" s="74"/>
      <c r="ZN21" s="76"/>
      <c r="ZO21" s="75"/>
      <c r="ZP21" s="75"/>
      <c r="ZS21" s="74"/>
      <c r="ZT21" s="74"/>
      <c r="ZU21" s="76"/>
      <c r="ZV21" s="75"/>
      <c r="ZW21" s="75"/>
      <c r="ZZ21" s="74"/>
      <c r="AAA21" s="74"/>
      <c r="AAB21" s="76"/>
      <c r="AAC21" s="75"/>
      <c r="AAD21" s="75"/>
      <c r="AAG21" s="74"/>
      <c r="AAH21" s="74"/>
      <c r="AAI21" s="76"/>
      <c r="AAJ21" s="75"/>
      <c r="AAK21" s="75"/>
      <c r="AAN21" s="74"/>
      <c r="AAO21" s="74"/>
      <c r="AAP21" s="76"/>
      <c r="AAQ21" s="75"/>
      <c r="AAR21" s="75"/>
      <c r="AAU21" s="74"/>
      <c r="AAV21" s="74"/>
      <c r="AAW21" s="76"/>
      <c r="AAX21" s="75"/>
      <c r="AAY21" s="75"/>
      <c r="ABB21" s="74"/>
      <c r="ABC21" s="74"/>
      <c r="ABD21" s="76"/>
      <c r="ABE21" s="75"/>
      <c r="ABF21" s="75"/>
      <c r="ABI21" s="74"/>
      <c r="ABJ21" s="74"/>
      <c r="ABK21" s="76"/>
      <c r="ABL21" s="75"/>
      <c r="ABM21" s="75"/>
      <c r="ABP21" s="74"/>
      <c r="ABQ21" s="74"/>
      <c r="ABR21" s="76"/>
      <c r="ABS21" s="75"/>
      <c r="ABT21" s="75"/>
      <c r="ABW21" s="74"/>
      <c r="ABX21" s="74"/>
      <c r="ABY21" s="76"/>
      <c r="ABZ21" s="75"/>
      <c r="ACA21" s="75"/>
      <c r="ACD21" s="74"/>
      <c r="ACE21" s="74"/>
      <c r="ACF21" s="76"/>
      <c r="ACG21" s="75"/>
      <c r="ACH21" s="75"/>
      <c r="ACK21" s="74"/>
      <c r="ACL21" s="74"/>
      <c r="ACM21" s="76"/>
      <c r="ACN21" s="75"/>
      <c r="ACO21" s="75"/>
      <c r="ACR21" s="74"/>
      <c r="ACS21" s="74"/>
      <c r="ACT21" s="76"/>
      <c r="ACU21" s="75"/>
      <c r="ACV21" s="75"/>
      <c r="ACY21" s="74"/>
      <c r="ACZ21" s="74"/>
      <c r="ADA21" s="76"/>
      <c r="ADB21" s="75"/>
      <c r="ADC21" s="75"/>
      <c r="ADF21" s="74"/>
      <c r="ADG21" s="74"/>
      <c r="ADH21" s="76"/>
      <c r="ADI21" s="75"/>
      <c r="ADJ21" s="75"/>
      <c r="ADM21" s="74"/>
      <c r="ADN21" s="74"/>
      <c r="ADO21" s="76"/>
      <c r="ADP21" s="75"/>
      <c r="ADQ21" s="75"/>
      <c r="ADT21" s="74"/>
      <c r="ADU21" s="74"/>
      <c r="ADV21" s="76"/>
      <c r="ADW21" s="75"/>
      <c r="ADX21" s="75"/>
      <c r="AEA21" s="74"/>
      <c r="AEB21" s="74"/>
      <c r="AEC21" s="76"/>
      <c r="AED21" s="75"/>
      <c r="AEE21" s="75"/>
      <c r="AEH21" s="174" t="s">
        <v>192</v>
      </c>
      <c r="AEI21" s="174"/>
      <c r="AEJ21" s="11">
        <f>+AEH155</f>
        <v>1.7391666666666667</v>
      </c>
      <c r="AEK21" s="9">
        <f>+AEK155</f>
        <v>40.312793483469093</v>
      </c>
      <c r="AEL21" s="9">
        <f>+AEL155</f>
        <v>37.369621466219463</v>
      </c>
      <c r="AEO21" s="174" t="s">
        <v>192</v>
      </c>
      <c r="AEP21" s="174"/>
      <c r="AEQ21" s="11">
        <f>+AEO155</f>
        <v>1.7391666666666667</v>
      </c>
      <c r="AER21" s="9">
        <f>+AER155</f>
        <v>40.312793483469093</v>
      </c>
      <c r="AES21" s="9">
        <f>+AES155</f>
        <v>37.369621466219463</v>
      </c>
      <c r="AEV21" s="74"/>
      <c r="AEW21" s="74"/>
      <c r="AEX21" s="76"/>
      <c r="AEY21" s="75"/>
      <c r="AEZ21" s="75"/>
      <c r="AFC21" s="74"/>
      <c r="AFD21" s="74"/>
      <c r="AFE21" s="76"/>
      <c r="AFF21" s="75"/>
      <c r="AFG21" s="75"/>
      <c r="AFJ21" s="74"/>
      <c r="AFK21" s="74"/>
      <c r="AFL21" s="76"/>
      <c r="AFM21" s="75"/>
      <c r="AFN21" s="75"/>
      <c r="AFQ21" s="74"/>
      <c r="AFR21" s="74"/>
      <c r="AFS21" s="76"/>
      <c r="AFT21" s="75"/>
      <c r="AFU21" s="75"/>
      <c r="AFX21" s="74"/>
      <c r="AFY21" s="74"/>
      <c r="AFZ21" s="76"/>
      <c r="AGA21" s="75"/>
      <c r="AGB21" s="75"/>
      <c r="AGE21" s="74"/>
      <c r="AGF21" s="74"/>
      <c r="AGG21" s="76"/>
      <c r="AGH21" s="75"/>
      <c r="AGI21" s="75"/>
      <c r="AGL21" s="74"/>
      <c r="AGM21" s="74"/>
      <c r="AGN21" s="76"/>
      <c r="AGO21" s="75"/>
      <c r="AGP21" s="75"/>
      <c r="AGS21" s="74"/>
      <c r="AGT21" s="74"/>
      <c r="AGU21" s="76"/>
      <c r="AGV21" s="75"/>
      <c r="AGW21" s="75"/>
      <c r="AGZ21" s="74"/>
      <c r="AHA21" s="74"/>
      <c r="AHB21" s="76"/>
      <c r="AHC21" s="75"/>
      <c r="AHD21" s="75"/>
      <c r="AHG21" s="74"/>
      <c r="AHH21" s="74"/>
      <c r="AHI21" s="76"/>
      <c r="AHJ21" s="75"/>
      <c r="AHK21" s="75"/>
      <c r="AHN21" s="74"/>
      <c r="AHO21" s="74"/>
      <c r="AHP21" s="76"/>
      <c r="AHQ21" s="75"/>
      <c r="AHR21" s="75"/>
      <c r="AHU21" s="74"/>
      <c r="AHV21" s="74"/>
      <c r="AHW21" s="76"/>
      <c r="AHX21" s="75"/>
      <c r="AHY21" s="75"/>
    </row>
    <row r="22" spans="2:909" s="10" customFormat="1" ht="15" customHeight="1" x14ac:dyDescent="0.2"/>
    <row r="23" spans="2:909" s="10" customFormat="1" ht="15" customHeight="1" x14ac:dyDescent="0.2">
      <c r="B23" s="42" t="s">
        <v>5</v>
      </c>
      <c r="I23" s="42" t="s">
        <v>5</v>
      </c>
      <c r="P23" s="42" t="s">
        <v>5</v>
      </c>
      <c r="W23" s="42" t="s">
        <v>5</v>
      </c>
      <c r="AD23" s="42" t="s">
        <v>5</v>
      </c>
      <c r="AK23" s="42" t="s">
        <v>5</v>
      </c>
      <c r="AR23" s="42" t="s">
        <v>5</v>
      </c>
      <c r="AY23" s="42" t="s">
        <v>5</v>
      </c>
      <c r="BF23" s="42" t="s">
        <v>5</v>
      </c>
      <c r="BM23" s="42" t="s">
        <v>5</v>
      </c>
      <c r="BT23" s="42" t="s">
        <v>5</v>
      </c>
      <c r="CA23" s="42" t="s">
        <v>5</v>
      </c>
      <c r="CH23" s="42" t="s">
        <v>5</v>
      </c>
      <c r="CO23" s="42" t="s">
        <v>5</v>
      </c>
      <c r="CV23" s="42" t="s">
        <v>5</v>
      </c>
      <c r="DC23" s="42" t="s">
        <v>5</v>
      </c>
      <c r="DJ23" s="42" t="s">
        <v>5</v>
      </c>
      <c r="DQ23" s="42" t="s">
        <v>5</v>
      </c>
      <c r="DX23" s="42" t="s">
        <v>5</v>
      </c>
      <c r="EE23" s="42" t="s">
        <v>5</v>
      </c>
      <c r="EL23" s="42" t="s">
        <v>5</v>
      </c>
      <c r="ES23" s="42" t="s">
        <v>5</v>
      </c>
      <c r="EZ23" s="42" t="s">
        <v>5</v>
      </c>
      <c r="FG23" s="42" t="s">
        <v>5</v>
      </c>
      <c r="FN23" s="42" t="s">
        <v>5</v>
      </c>
      <c r="FU23" s="42" t="s">
        <v>5</v>
      </c>
      <c r="GB23" s="42" t="s">
        <v>5</v>
      </c>
      <c r="GI23" s="42" t="s">
        <v>5</v>
      </c>
      <c r="GP23" s="42" t="s">
        <v>5</v>
      </c>
      <c r="GW23" s="42" t="s">
        <v>5</v>
      </c>
      <c r="HD23" s="42" t="s">
        <v>5</v>
      </c>
      <c r="HK23" s="42" t="s">
        <v>5</v>
      </c>
      <c r="HR23" s="42" t="s">
        <v>5</v>
      </c>
      <c r="HY23" s="42" t="s">
        <v>5</v>
      </c>
      <c r="IF23" s="42" t="s">
        <v>5</v>
      </c>
      <c r="IM23" s="42" t="s">
        <v>5</v>
      </c>
      <c r="IT23" s="42" t="s">
        <v>5</v>
      </c>
      <c r="JA23" s="42" t="s">
        <v>5</v>
      </c>
      <c r="JH23" s="42" t="s">
        <v>5</v>
      </c>
      <c r="JO23" s="42" t="s">
        <v>5</v>
      </c>
      <c r="JV23" s="42" t="s">
        <v>5</v>
      </c>
      <c r="KC23" s="42" t="s">
        <v>5</v>
      </c>
      <c r="KJ23" s="42" t="s">
        <v>5</v>
      </c>
      <c r="KQ23" s="42" t="s">
        <v>5</v>
      </c>
      <c r="KX23" s="42" t="s">
        <v>5</v>
      </c>
      <c r="LE23" s="42" t="s">
        <v>5</v>
      </c>
      <c r="LL23" s="42" t="s">
        <v>5</v>
      </c>
      <c r="LS23" s="42" t="s">
        <v>5</v>
      </c>
      <c r="LZ23" s="42" t="s">
        <v>5</v>
      </c>
      <c r="MG23" s="42" t="s">
        <v>5</v>
      </c>
      <c r="MN23" s="42" t="s">
        <v>5</v>
      </c>
      <c r="MU23" s="42" t="s">
        <v>5</v>
      </c>
      <c r="NB23" s="42" t="s">
        <v>5</v>
      </c>
      <c r="NI23" s="42" t="s">
        <v>5</v>
      </c>
      <c r="NP23" s="42" t="s">
        <v>5</v>
      </c>
      <c r="NW23" s="42" t="s">
        <v>5</v>
      </c>
      <c r="OD23" s="42" t="s">
        <v>5</v>
      </c>
      <c r="OK23" s="42" t="s">
        <v>5</v>
      </c>
      <c r="OR23" s="42" t="s">
        <v>5</v>
      </c>
      <c r="OY23" s="42" t="s">
        <v>5</v>
      </c>
      <c r="PF23" s="42" t="s">
        <v>5</v>
      </c>
      <c r="PM23" s="42" t="s">
        <v>5</v>
      </c>
      <c r="PT23" s="42" t="s">
        <v>5</v>
      </c>
      <c r="QA23" s="42" t="s">
        <v>5</v>
      </c>
      <c r="QH23" s="42" t="s">
        <v>5</v>
      </c>
      <c r="QO23" s="42" t="s">
        <v>5</v>
      </c>
      <c r="QV23" s="42" t="s">
        <v>5</v>
      </c>
      <c r="RC23" s="42" t="s">
        <v>5</v>
      </c>
      <c r="RJ23" s="42" t="s">
        <v>5</v>
      </c>
      <c r="RQ23" s="42" t="s">
        <v>5</v>
      </c>
      <c r="RX23" s="42" t="s">
        <v>5</v>
      </c>
      <c r="SE23" s="42" t="s">
        <v>5</v>
      </c>
      <c r="SL23" s="42" t="s">
        <v>5</v>
      </c>
      <c r="SS23" s="42" t="s">
        <v>5</v>
      </c>
      <c r="SZ23" s="42" t="s">
        <v>5</v>
      </c>
      <c r="TG23" s="42" t="s">
        <v>5</v>
      </c>
      <c r="TN23" s="42" t="s">
        <v>5</v>
      </c>
      <c r="TU23" s="42" t="s">
        <v>5</v>
      </c>
      <c r="UB23" s="42" t="s">
        <v>5</v>
      </c>
      <c r="UI23" s="42" t="s">
        <v>5</v>
      </c>
      <c r="UP23" s="42" t="s">
        <v>5</v>
      </c>
      <c r="UW23" s="42" t="s">
        <v>5</v>
      </c>
      <c r="VD23" s="42" t="s">
        <v>5</v>
      </c>
      <c r="VK23" s="42" t="s">
        <v>5</v>
      </c>
      <c r="VR23" s="42" t="s">
        <v>5</v>
      </c>
      <c r="VY23" s="42" t="s">
        <v>5</v>
      </c>
      <c r="WF23" s="42" t="s">
        <v>5</v>
      </c>
      <c r="WM23" s="42" t="s">
        <v>5</v>
      </c>
      <c r="WT23" s="42" t="s">
        <v>5</v>
      </c>
      <c r="XA23" s="42" t="s">
        <v>5</v>
      </c>
      <c r="XH23" s="42" t="s">
        <v>5</v>
      </c>
      <c r="XO23" s="42" t="s">
        <v>5</v>
      </c>
      <c r="XV23" s="42" t="s">
        <v>5</v>
      </c>
      <c r="YC23" s="42" t="s">
        <v>5</v>
      </c>
      <c r="YJ23" s="42" t="s">
        <v>5</v>
      </c>
      <c r="YQ23" s="42" t="s">
        <v>5</v>
      </c>
      <c r="YX23" s="42" t="s">
        <v>5</v>
      </c>
      <c r="ZE23" s="42" t="s">
        <v>5</v>
      </c>
      <c r="ZL23" s="42" t="s">
        <v>5</v>
      </c>
      <c r="ZS23" s="42" t="s">
        <v>5</v>
      </c>
      <c r="ZZ23" s="42" t="s">
        <v>5</v>
      </c>
      <c r="AAG23" s="42" t="s">
        <v>5</v>
      </c>
      <c r="AAN23" s="42" t="s">
        <v>5</v>
      </c>
      <c r="AAU23" s="42" t="s">
        <v>5</v>
      </c>
      <c r="ABB23" s="42" t="s">
        <v>5</v>
      </c>
      <c r="ABI23" s="42" t="s">
        <v>5</v>
      </c>
      <c r="ABP23" s="42" t="s">
        <v>5</v>
      </c>
      <c r="ABW23" s="42" t="s">
        <v>5</v>
      </c>
      <c r="ACD23" s="42" t="s">
        <v>5</v>
      </c>
      <c r="ACK23" s="42" t="s">
        <v>5</v>
      </c>
      <c r="ACR23" s="42" t="s">
        <v>5</v>
      </c>
      <c r="ACY23" s="42" t="s">
        <v>5</v>
      </c>
      <c r="ADF23" s="42" t="s">
        <v>5</v>
      </c>
      <c r="ADM23" s="42" t="s">
        <v>5</v>
      </c>
      <c r="ADT23" s="42" t="s">
        <v>5</v>
      </c>
      <c r="AEA23" s="42" t="s">
        <v>5</v>
      </c>
      <c r="AEH23" s="42" t="s">
        <v>5</v>
      </c>
      <c r="AEO23" s="42" t="s">
        <v>5</v>
      </c>
      <c r="AEV23" s="42" t="s">
        <v>5</v>
      </c>
      <c r="AFC23" s="42" t="s">
        <v>5</v>
      </c>
      <c r="AFJ23" s="42" t="s">
        <v>5</v>
      </c>
      <c r="AFQ23" s="42" t="s">
        <v>5</v>
      </c>
      <c r="AFX23" s="42" t="s">
        <v>5</v>
      </c>
      <c r="AGE23" s="42" t="s">
        <v>5</v>
      </c>
      <c r="AGL23" s="42" t="s">
        <v>5</v>
      </c>
      <c r="AGS23" s="42" t="s">
        <v>5</v>
      </c>
      <c r="AGZ23" s="42" t="s">
        <v>5</v>
      </c>
      <c r="AHG23" s="42" t="s">
        <v>5</v>
      </c>
      <c r="AHN23" s="42" t="s">
        <v>5</v>
      </c>
      <c r="AHU23" s="42" t="s">
        <v>5</v>
      </c>
    </row>
    <row r="24" spans="2:909" s="10" customFormat="1" ht="15" customHeight="1" x14ac:dyDescent="0.2">
      <c r="B24" s="10" t="s">
        <v>1</v>
      </c>
      <c r="I24" s="10" t="s">
        <v>1</v>
      </c>
      <c r="P24" s="10" t="s">
        <v>1</v>
      </c>
      <c r="W24" s="10" t="s">
        <v>1</v>
      </c>
      <c r="AD24" s="10" t="s">
        <v>1</v>
      </c>
      <c r="AK24" s="10" t="s">
        <v>1</v>
      </c>
      <c r="AR24" s="10" t="s">
        <v>1</v>
      </c>
      <c r="AY24" s="10" t="s">
        <v>1</v>
      </c>
      <c r="BF24" s="10" t="s">
        <v>1</v>
      </c>
      <c r="BM24" s="10" t="s">
        <v>1</v>
      </c>
      <c r="BT24" s="10" t="s">
        <v>1</v>
      </c>
      <c r="CA24" s="10" t="s">
        <v>1</v>
      </c>
      <c r="CH24" s="10" t="s">
        <v>1</v>
      </c>
      <c r="CO24" s="10" t="s">
        <v>1</v>
      </c>
      <c r="CV24" s="10" t="s">
        <v>1</v>
      </c>
      <c r="DC24" s="10" t="s">
        <v>1</v>
      </c>
      <c r="DJ24" s="10" t="s">
        <v>1</v>
      </c>
      <c r="DQ24" s="10" t="s">
        <v>1</v>
      </c>
      <c r="DX24" s="10" t="s">
        <v>1</v>
      </c>
      <c r="EE24" s="10" t="s">
        <v>1</v>
      </c>
      <c r="EL24" s="10" t="s">
        <v>1</v>
      </c>
      <c r="ES24" s="10" t="s">
        <v>1</v>
      </c>
      <c r="EZ24" s="10" t="s">
        <v>1</v>
      </c>
      <c r="FG24" s="10" t="s">
        <v>1</v>
      </c>
      <c r="FN24" s="10" t="s">
        <v>1</v>
      </c>
      <c r="FU24" s="10" t="s">
        <v>1</v>
      </c>
      <c r="GB24" s="10" t="s">
        <v>1</v>
      </c>
      <c r="GI24" s="10" t="s">
        <v>1</v>
      </c>
      <c r="GP24" s="10" t="s">
        <v>1</v>
      </c>
      <c r="GW24" s="10" t="s">
        <v>1</v>
      </c>
      <c r="HD24" s="10" t="s">
        <v>1</v>
      </c>
      <c r="HK24" s="10" t="s">
        <v>1</v>
      </c>
      <c r="HR24" s="10" t="s">
        <v>1</v>
      </c>
      <c r="HY24" s="10" t="s">
        <v>1</v>
      </c>
      <c r="IF24" s="10" t="s">
        <v>1</v>
      </c>
      <c r="IM24" s="10" t="s">
        <v>1</v>
      </c>
      <c r="IT24" s="10" t="s">
        <v>1</v>
      </c>
      <c r="JA24" s="10" t="s">
        <v>1</v>
      </c>
      <c r="JH24" s="10" t="s">
        <v>1</v>
      </c>
      <c r="JO24" s="10" t="s">
        <v>1</v>
      </c>
      <c r="JV24" s="10" t="s">
        <v>1</v>
      </c>
      <c r="KC24" s="10" t="s">
        <v>1</v>
      </c>
      <c r="KJ24" s="10" t="s">
        <v>1</v>
      </c>
      <c r="KQ24" s="10" t="s">
        <v>1</v>
      </c>
      <c r="KX24" s="10" t="s">
        <v>1</v>
      </c>
      <c r="LE24" s="10" t="s">
        <v>1</v>
      </c>
      <c r="LL24" s="10" t="s">
        <v>1</v>
      </c>
      <c r="LS24" s="10" t="s">
        <v>1</v>
      </c>
      <c r="LZ24" s="10" t="s">
        <v>1</v>
      </c>
      <c r="MG24" s="10" t="s">
        <v>1</v>
      </c>
      <c r="MN24" s="10" t="s">
        <v>1</v>
      </c>
      <c r="MU24" s="10" t="s">
        <v>1</v>
      </c>
      <c r="NB24" s="10" t="s">
        <v>1</v>
      </c>
      <c r="NI24" s="10" t="s">
        <v>1</v>
      </c>
      <c r="NP24" s="10" t="s">
        <v>1</v>
      </c>
      <c r="NW24" s="10" t="s">
        <v>1</v>
      </c>
      <c r="OD24" s="10" t="s">
        <v>1</v>
      </c>
      <c r="OK24" s="10" t="s">
        <v>1</v>
      </c>
      <c r="OR24" s="10" t="s">
        <v>1</v>
      </c>
      <c r="OY24" s="10" t="s">
        <v>1</v>
      </c>
      <c r="PF24" s="10" t="s">
        <v>1</v>
      </c>
      <c r="PM24" s="10" t="s">
        <v>1</v>
      </c>
      <c r="PT24" s="10" t="s">
        <v>1</v>
      </c>
      <c r="QA24" s="10" t="s">
        <v>1</v>
      </c>
      <c r="QH24" s="10" t="s">
        <v>1</v>
      </c>
      <c r="QO24" s="10" t="s">
        <v>1</v>
      </c>
      <c r="QV24" s="10" t="s">
        <v>1</v>
      </c>
      <c r="RC24" s="10" t="s">
        <v>1</v>
      </c>
      <c r="RJ24" s="10" t="s">
        <v>1</v>
      </c>
      <c r="RQ24" s="10" t="s">
        <v>1</v>
      </c>
      <c r="RX24" s="10" t="s">
        <v>1</v>
      </c>
      <c r="SE24" s="10" t="s">
        <v>1</v>
      </c>
      <c r="SL24" s="10" t="s">
        <v>1</v>
      </c>
      <c r="SS24" s="10" t="s">
        <v>1</v>
      </c>
      <c r="SZ24" s="10" t="s">
        <v>1</v>
      </c>
      <c r="TG24" s="10" t="s">
        <v>1</v>
      </c>
      <c r="TN24" s="10" t="s">
        <v>1</v>
      </c>
      <c r="TU24" s="10" t="s">
        <v>1</v>
      </c>
      <c r="UB24" s="10" t="s">
        <v>1</v>
      </c>
      <c r="UI24" s="10" t="s">
        <v>1</v>
      </c>
      <c r="UP24" s="10" t="s">
        <v>1</v>
      </c>
      <c r="UW24" s="10" t="s">
        <v>1</v>
      </c>
      <c r="VD24" s="10" t="s">
        <v>1</v>
      </c>
      <c r="VK24" s="10" t="s">
        <v>1</v>
      </c>
      <c r="VR24" s="10" t="s">
        <v>1</v>
      </c>
      <c r="VY24" s="10" t="s">
        <v>1</v>
      </c>
      <c r="WF24" s="10" t="s">
        <v>1</v>
      </c>
      <c r="WM24" s="10" t="s">
        <v>1</v>
      </c>
      <c r="WT24" s="10" t="s">
        <v>1</v>
      </c>
      <c r="XA24" s="10" t="s">
        <v>1</v>
      </c>
      <c r="XH24" s="10" t="s">
        <v>1</v>
      </c>
      <c r="XO24" s="10" t="s">
        <v>1</v>
      </c>
      <c r="XV24" s="10" t="s">
        <v>1</v>
      </c>
      <c r="YC24" s="10" t="s">
        <v>1</v>
      </c>
      <c r="YJ24" s="10" t="s">
        <v>1</v>
      </c>
      <c r="YQ24" s="10" t="s">
        <v>1</v>
      </c>
      <c r="YX24" s="10" t="s">
        <v>1</v>
      </c>
      <c r="ZE24" s="10" t="s">
        <v>1</v>
      </c>
      <c r="ZL24" s="10" t="s">
        <v>1</v>
      </c>
      <c r="ZS24" s="10" t="s">
        <v>1</v>
      </c>
      <c r="ZZ24" s="10" t="s">
        <v>1</v>
      </c>
      <c r="AAG24" s="10" t="s">
        <v>1</v>
      </c>
      <c r="AAN24" s="10" t="s">
        <v>1</v>
      </c>
      <c r="AAU24" s="10" t="s">
        <v>1</v>
      </c>
      <c r="ABB24" s="10" t="s">
        <v>1</v>
      </c>
      <c r="ABI24" s="10" t="s">
        <v>1</v>
      </c>
      <c r="ABP24" s="10" t="s">
        <v>1</v>
      </c>
      <c r="ABW24" s="10" t="s">
        <v>1</v>
      </c>
      <c r="ACD24" s="10" t="s">
        <v>1</v>
      </c>
      <c r="ACK24" s="10" t="s">
        <v>1</v>
      </c>
      <c r="ACR24" s="10" t="s">
        <v>1</v>
      </c>
      <c r="ACY24" s="10" t="s">
        <v>1</v>
      </c>
      <c r="ADF24" s="10" t="s">
        <v>1</v>
      </c>
      <c r="ADM24" s="10" t="s">
        <v>1</v>
      </c>
      <c r="ADT24" s="10" t="s">
        <v>1</v>
      </c>
      <c r="AEA24" s="10" t="s">
        <v>1</v>
      </c>
      <c r="AEH24" s="10" t="s">
        <v>1</v>
      </c>
      <c r="AEO24" s="10" t="s">
        <v>1</v>
      </c>
      <c r="AEV24" s="10" t="s">
        <v>1</v>
      </c>
      <c r="AFC24" s="10" t="s">
        <v>1</v>
      </c>
      <c r="AFJ24" s="10" t="s">
        <v>1</v>
      </c>
      <c r="AFQ24" s="10" t="s">
        <v>1</v>
      </c>
      <c r="AFX24" s="10" t="s">
        <v>1</v>
      </c>
      <c r="AGE24" s="10" t="s">
        <v>1</v>
      </c>
      <c r="AGL24" s="10" t="s">
        <v>1</v>
      </c>
      <c r="AGS24" s="10" t="s">
        <v>1</v>
      </c>
      <c r="AGZ24" s="10" t="s">
        <v>1</v>
      </c>
      <c r="AHG24" s="10" t="s">
        <v>1</v>
      </c>
      <c r="AHN24" s="10" t="s">
        <v>1</v>
      </c>
      <c r="AHU24" s="10" t="s">
        <v>1</v>
      </c>
    </row>
    <row r="25" spans="2:909" s="10" customFormat="1" ht="15" customHeight="1" x14ac:dyDescent="0.2">
      <c r="B25" s="10" t="s">
        <v>25</v>
      </c>
      <c r="I25" s="10" t="s">
        <v>25</v>
      </c>
      <c r="P25" s="10" t="s">
        <v>25</v>
      </c>
      <c r="W25" s="10" t="s">
        <v>25</v>
      </c>
      <c r="AD25" s="10" t="s">
        <v>25</v>
      </c>
      <c r="AK25" s="10" t="s">
        <v>25</v>
      </c>
      <c r="AR25" s="10" t="s">
        <v>25</v>
      </c>
      <c r="AY25" s="10" t="s">
        <v>25</v>
      </c>
      <c r="BF25" s="10" t="s">
        <v>25</v>
      </c>
      <c r="BM25" s="10" t="s">
        <v>25</v>
      </c>
      <c r="BT25" s="10" t="s">
        <v>25</v>
      </c>
      <c r="CA25" s="10" t="s">
        <v>25</v>
      </c>
      <c r="CH25" s="10" t="s">
        <v>25</v>
      </c>
      <c r="CO25" s="10" t="s">
        <v>25</v>
      </c>
      <c r="CV25" s="10" t="s">
        <v>25</v>
      </c>
      <c r="DC25" s="10" t="s">
        <v>25</v>
      </c>
      <c r="DJ25" s="10" t="s">
        <v>25</v>
      </c>
      <c r="DQ25" s="10" t="s">
        <v>25</v>
      </c>
      <c r="DX25" s="10" t="s">
        <v>25</v>
      </c>
      <c r="EE25" s="10" t="s">
        <v>25</v>
      </c>
      <c r="EL25" s="10" t="s">
        <v>25</v>
      </c>
      <c r="ES25" s="10" t="s">
        <v>25</v>
      </c>
      <c r="EZ25" s="10" t="s">
        <v>25</v>
      </c>
      <c r="FG25" s="10" t="s">
        <v>25</v>
      </c>
      <c r="FN25" s="10" t="s">
        <v>25</v>
      </c>
      <c r="FU25" s="10" t="s">
        <v>25</v>
      </c>
      <c r="GB25" s="10" t="s">
        <v>25</v>
      </c>
      <c r="GI25" s="10" t="s">
        <v>25</v>
      </c>
      <c r="GP25" s="10" t="s">
        <v>25</v>
      </c>
      <c r="GW25" s="10" t="s">
        <v>25</v>
      </c>
      <c r="HD25" s="10" t="s">
        <v>25</v>
      </c>
      <c r="HK25" s="10" t="s">
        <v>25</v>
      </c>
      <c r="HR25" s="10" t="s">
        <v>25</v>
      </c>
      <c r="HY25" s="10" t="s">
        <v>25</v>
      </c>
      <c r="IF25" s="10" t="s">
        <v>25</v>
      </c>
      <c r="IM25" s="10" t="s">
        <v>25</v>
      </c>
      <c r="IT25" s="10" t="s">
        <v>25</v>
      </c>
      <c r="JA25" s="10" t="s">
        <v>25</v>
      </c>
      <c r="JH25" s="10" t="s">
        <v>25</v>
      </c>
      <c r="JO25" s="10" t="s">
        <v>25</v>
      </c>
      <c r="JV25" s="10" t="s">
        <v>25</v>
      </c>
      <c r="KC25" s="10" t="s">
        <v>25</v>
      </c>
      <c r="KJ25" s="10" t="s">
        <v>25</v>
      </c>
      <c r="KQ25" s="10" t="s">
        <v>25</v>
      </c>
      <c r="KX25" s="10" t="s">
        <v>25</v>
      </c>
      <c r="LE25" s="10" t="s">
        <v>25</v>
      </c>
      <c r="LL25" s="10" t="s">
        <v>25</v>
      </c>
      <c r="LS25" s="10" t="s">
        <v>25</v>
      </c>
      <c r="LZ25" s="10" t="s">
        <v>25</v>
      </c>
      <c r="MG25" s="10" t="s">
        <v>25</v>
      </c>
      <c r="MN25" s="10" t="s">
        <v>25</v>
      </c>
      <c r="MU25" s="10" t="s">
        <v>25</v>
      </c>
      <c r="NB25" s="10" t="s">
        <v>25</v>
      </c>
      <c r="NI25" s="10" t="s">
        <v>25</v>
      </c>
      <c r="NP25" s="10" t="s">
        <v>25</v>
      </c>
      <c r="NW25" s="10" t="s">
        <v>25</v>
      </c>
      <c r="OD25" s="10" t="s">
        <v>25</v>
      </c>
      <c r="OK25" s="10" t="s">
        <v>25</v>
      </c>
      <c r="OR25" s="10" t="s">
        <v>25</v>
      </c>
      <c r="OY25" s="10" t="s">
        <v>25</v>
      </c>
      <c r="PF25" s="10" t="s">
        <v>25</v>
      </c>
      <c r="PM25" s="10" t="s">
        <v>25</v>
      </c>
      <c r="PT25" s="10" t="s">
        <v>25</v>
      </c>
      <c r="QA25" s="10" t="s">
        <v>25</v>
      </c>
      <c r="QH25" s="10" t="s">
        <v>25</v>
      </c>
      <c r="QO25" s="10" t="s">
        <v>25</v>
      </c>
      <c r="QV25" s="10" t="s">
        <v>25</v>
      </c>
      <c r="RC25" s="10" t="s">
        <v>25</v>
      </c>
      <c r="RJ25" s="10" t="s">
        <v>25</v>
      </c>
      <c r="RQ25" s="10" t="s">
        <v>25</v>
      </c>
      <c r="RX25" s="10" t="s">
        <v>25</v>
      </c>
      <c r="SE25" s="10" t="s">
        <v>25</v>
      </c>
      <c r="SL25" s="10" t="s">
        <v>25</v>
      </c>
      <c r="SS25" s="10" t="s">
        <v>25</v>
      </c>
      <c r="SZ25" s="10" t="s">
        <v>25</v>
      </c>
      <c r="TG25" s="10" t="s">
        <v>25</v>
      </c>
      <c r="TN25" s="10" t="s">
        <v>25</v>
      </c>
      <c r="TU25" s="10" t="s">
        <v>25</v>
      </c>
      <c r="UB25" s="10" t="s">
        <v>25</v>
      </c>
      <c r="UI25" s="10" t="s">
        <v>25</v>
      </c>
      <c r="UP25" s="10" t="s">
        <v>25</v>
      </c>
      <c r="UW25" s="10" t="s">
        <v>25</v>
      </c>
      <c r="VD25" s="10" t="s">
        <v>25</v>
      </c>
      <c r="VK25" s="10" t="s">
        <v>25</v>
      </c>
      <c r="VR25" s="10" t="s">
        <v>25</v>
      </c>
      <c r="VY25" s="10" t="s">
        <v>25</v>
      </c>
      <c r="WF25" s="10" t="s">
        <v>25</v>
      </c>
      <c r="WM25" s="10" t="s">
        <v>25</v>
      </c>
      <c r="WT25" s="10" t="s">
        <v>25</v>
      </c>
      <c r="XA25" s="10" t="s">
        <v>25</v>
      </c>
      <c r="XH25" s="10" t="s">
        <v>25</v>
      </c>
      <c r="XO25" s="10" t="s">
        <v>25</v>
      </c>
      <c r="XV25" s="10" t="s">
        <v>25</v>
      </c>
      <c r="YC25" s="10" t="s">
        <v>25</v>
      </c>
      <c r="YJ25" s="10" t="s">
        <v>25</v>
      </c>
      <c r="YQ25" s="10" t="s">
        <v>25</v>
      </c>
      <c r="YX25" s="10" t="s">
        <v>25</v>
      </c>
      <c r="ZE25" s="10" t="s">
        <v>25</v>
      </c>
      <c r="ZL25" s="10" t="s">
        <v>25</v>
      </c>
      <c r="ZS25" s="10" t="s">
        <v>25</v>
      </c>
      <c r="ZZ25" s="10" t="s">
        <v>25</v>
      </c>
      <c r="AAG25" s="10" t="s">
        <v>25</v>
      </c>
      <c r="AAN25" s="10" t="s">
        <v>25</v>
      </c>
      <c r="AAU25" s="10" t="s">
        <v>25</v>
      </c>
      <c r="ABB25" s="10" t="s">
        <v>25</v>
      </c>
      <c r="ABI25" s="10" t="s">
        <v>25</v>
      </c>
      <c r="ABP25" s="10" t="s">
        <v>25</v>
      </c>
      <c r="ABW25" s="10" t="s">
        <v>25</v>
      </c>
      <c r="ACD25" s="10" t="s">
        <v>25</v>
      </c>
      <c r="ACK25" s="10" t="s">
        <v>25</v>
      </c>
      <c r="ACR25" s="10" t="s">
        <v>25</v>
      </c>
      <c r="ACY25" s="10" t="s">
        <v>25</v>
      </c>
      <c r="ADF25" s="10" t="s">
        <v>25</v>
      </c>
      <c r="ADM25" s="10" t="s">
        <v>25</v>
      </c>
      <c r="ADT25" s="10" t="s">
        <v>25</v>
      </c>
      <c r="AEA25" s="10" t="s">
        <v>25</v>
      </c>
      <c r="AEH25" s="10" t="s">
        <v>25</v>
      </c>
      <c r="AEJ25" s="69"/>
      <c r="AEO25" s="10" t="s">
        <v>25</v>
      </c>
      <c r="AEQ25" s="69"/>
      <c r="AEV25" s="10" t="s">
        <v>25</v>
      </c>
      <c r="AFC25" s="10" t="s">
        <v>25</v>
      </c>
      <c r="AFJ25" s="10" t="s">
        <v>25</v>
      </c>
      <c r="AFQ25" s="10" t="s">
        <v>25</v>
      </c>
      <c r="AFX25" s="10" t="s">
        <v>25</v>
      </c>
      <c r="AGE25" s="10" t="s">
        <v>25</v>
      </c>
      <c r="AGL25" s="10" t="s">
        <v>25</v>
      </c>
      <c r="AGS25" s="10" t="s">
        <v>25</v>
      </c>
      <c r="AGZ25" s="10" t="s">
        <v>25</v>
      </c>
      <c r="AHG25" s="10" t="s">
        <v>25</v>
      </c>
      <c r="AHN25" s="10" t="s">
        <v>25</v>
      </c>
      <c r="AHU25" s="10" t="s">
        <v>25</v>
      </c>
    </row>
    <row r="26" spans="2:909" s="10" customFormat="1" ht="15" customHeight="1" x14ac:dyDescent="0.2">
      <c r="B26" s="10" t="s">
        <v>26</v>
      </c>
      <c r="I26" s="10" t="s">
        <v>26</v>
      </c>
      <c r="P26" s="10" t="s">
        <v>26</v>
      </c>
      <c r="W26" s="10" t="s">
        <v>26</v>
      </c>
      <c r="AD26" s="10" t="s">
        <v>26</v>
      </c>
      <c r="AK26" s="10" t="s">
        <v>26</v>
      </c>
      <c r="AR26" s="10" t="s">
        <v>26</v>
      </c>
      <c r="AY26" s="10" t="s">
        <v>26</v>
      </c>
      <c r="BF26" s="10" t="s">
        <v>26</v>
      </c>
      <c r="BM26" s="10" t="s">
        <v>26</v>
      </c>
      <c r="BT26" s="10" t="s">
        <v>26</v>
      </c>
      <c r="CA26" s="10" t="s">
        <v>26</v>
      </c>
      <c r="CH26" s="10" t="s">
        <v>26</v>
      </c>
      <c r="CO26" s="10" t="s">
        <v>26</v>
      </c>
      <c r="CV26" s="10" t="s">
        <v>26</v>
      </c>
      <c r="DC26" s="10" t="s">
        <v>26</v>
      </c>
      <c r="DJ26" s="10" t="s">
        <v>26</v>
      </c>
      <c r="DQ26" s="10" t="s">
        <v>26</v>
      </c>
      <c r="DX26" s="10" t="s">
        <v>26</v>
      </c>
      <c r="EE26" s="10" t="s">
        <v>26</v>
      </c>
      <c r="EL26" s="10" t="s">
        <v>26</v>
      </c>
      <c r="ES26" s="10" t="s">
        <v>26</v>
      </c>
      <c r="EZ26" s="10" t="s">
        <v>26</v>
      </c>
      <c r="FG26" s="10" t="s">
        <v>26</v>
      </c>
      <c r="FN26" s="10" t="s">
        <v>26</v>
      </c>
      <c r="FU26" s="10" t="s">
        <v>26</v>
      </c>
      <c r="GB26" s="10" t="s">
        <v>26</v>
      </c>
      <c r="GI26" s="10" t="s">
        <v>26</v>
      </c>
      <c r="GP26" s="10" t="s">
        <v>26</v>
      </c>
      <c r="GW26" s="10" t="s">
        <v>26</v>
      </c>
      <c r="HD26" s="10" t="s">
        <v>26</v>
      </c>
      <c r="HK26" s="10" t="s">
        <v>26</v>
      </c>
      <c r="HR26" s="10" t="s">
        <v>26</v>
      </c>
      <c r="HY26" s="10" t="s">
        <v>26</v>
      </c>
      <c r="IF26" s="10" t="s">
        <v>26</v>
      </c>
      <c r="IM26" s="10" t="s">
        <v>26</v>
      </c>
      <c r="IT26" s="10" t="s">
        <v>26</v>
      </c>
      <c r="JA26" s="10" t="s">
        <v>26</v>
      </c>
      <c r="JH26" s="10" t="s">
        <v>26</v>
      </c>
      <c r="JO26" s="10" t="s">
        <v>26</v>
      </c>
      <c r="JV26" s="10" t="s">
        <v>26</v>
      </c>
      <c r="KC26" s="10" t="s">
        <v>26</v>
      </c>
      <c r="KJ26" s="10" t="s">
        <v>26</v>
      </c>
      <c r="KQ26" s="10" t="s">
        <v>26</v>
      </c>
      <c r="KX26" s="10" t="s">
        <v>26</v>
      </c>
      <c r="LE26" s="10" t="s">
        <v>26</v>
      </c>
      <c r="LL26" s="10" t="s">
        <v>26</v>
      </c>
      <c r="LS26" s="10" t="s">
        <v>26</v>
      </c>
      <c r="LZ26" s="10" t="s">
        <v>26</v>
      </c>
      <c r="MG26" s="10" t="s">
        <v>26</v>
      </c>
      <c r="MN26" s="10" t="s">
        <v>26</v>
      </c>
      <c r="MU26" s="10" t="s">
        <v>26</v>
      </c>
      <c r="NB26" s="10" t="s">
        <v>26</v>
      </c>
      <c r="NI26" s="10" t="s">
        <v>26</v>
      </c>
      <c r="NP26" s="10" t="s">
        <v>26</v>
      </c>
      <c r="NW26" s="10" t="s">
        <v>26</v>
      </c>
      <c r="OD26" s="10" t="s">
        <v>26</v>
      </c>
      <c r="OK26" s="10" t="s">
        <v>26</v>
      </c>
      <c r="OR26" s="10" t="s">
        <v>26</v>
      </c>
      <c r="OY26" s="10" t="s">
        <v>26</v>
      </c>
      <c r="PF26" s="10" t="s">
        <v>26</v>
      </c>
      <c r="PM26" s="10" t="s">
        <v>26</v>
      </c>
      <c r="PT26" s="10" t="s">
        <v>26</v>
      </c>
      <c r="QA26" s="10" t="s">
        <v>26</v>
      </c>
      <c r="QH26" s="10" t="s">
        <v>26</v>
      </c>
      <c r="QO26" s="10" t="s">
        <v>26</v>
      </c>
      <c r="QV26" s="10" t="s">
        <v>26</v>
      </c>
      <c r="RC26" s="10" t="s">
        <v>26</v>
      </c>
      <c r="RJ26" s="10" t="s">
        <v>26</v>
      </c>
      <c r="RQ26" s="10" t="s">
        <v>26</v>
      </c>
      <c r="RX26" s="10" t="s">
        <v>26</v>
      </c>
      <c r="SE26" s="10" t="s">
        <v>26</v>
      </c>
      <c r="SL26" s="10" t="s">
        <v>26</v>
      </c>
      <c r="SS26" s="10" t="s">
        <v>26</v>
      </c>
      <c r="SZ26" s="10" t="s">
        <v>26</v>
      </c>
      <c r="TG26" s="10" t="s">
        <v>26</v>
      </c>
      <c r="TN26" s="10" t="s">
        <v>26</v>
      </c>
      <c r="TU26" s="10" t="s">
        <v>26</v>
      </c>
      <c r="UB26" s="10" t="s">
        <v>26</v>
      </c>
      <c r="UI26" s="10" t="s">
        <v>26</v>
      </c>
      <c r="UP26" s="10" t="s">
        <v>26</v>
      </c>
      <c r="UW26" s="10" t="s">
        <v>26</v>
      </c>
      <c r="VD26" s="10" t="s">
        <v>26</v>
      </c>
      <c r="VK26" s="10" t="s">
        <v>26</v>
      </c>
      <c r="VR26" s="10" t="s">
        <v>26</v>
      </c>
      <c r="VY26" s="10" t="s">
        <v>26</v>
      </c>
      <c r="WF26" s="10" t="s">
        <v>26</v>
      </c>
      <c r="WM26" s="10" t="s">
        <v>26</v>
      </c>
      <c r="WT26" s="10" t="s">
        <v>26</v>
      </c>
      <c r="XA26" s="10" t="s">
        <v>26</v>
      </c>
      <c r="XH26" s="10" t="s">
        <v>26</v>
      </c>
      <c r="XO26" s="10" t="s">
        <v>26</v>
      </c>
      <c r="XV26" s="10" t="s">
        <v>26</v>
      </c>
      <c r="YC26" s="10" t="s">
        <v>26</v>
      </c>
      <c r="YJ26" s="10" t="s">
        <v>26</v>
      </c>
      <c r="YQ26" s="10" t="s">
        <v>26</v>
      </c>
      <c r="YX26" s="10" t="s">
        <v>26</v>
      </c>
      <c r="ZE26" s="10" t="s">
        <v>26</v>
      </c>
      <c r="ZL26" s="10" t="s">
        <v>26</v>
      </c>
      <c r="ZS26" s="10" t="s">
        <v>26</v>
      </c>
      <c r="ZZ26" s="10" t="s">
        <v>26</v>
      </c>
      <c r="AAG26" s="10" t="s">
        <v>26</v>
      </c>
      <c r="AAN26" s="10" t="s">
        <v>26</v>
      </c>
      <c r="AAU26" s="10" t="s">
        <v>26</v>
      </c>
      <c r="ABB26" s="10" t="s">
        <v>26</v>
      </c>
      <c r="ABI26" s="10" t="s">
        <v>26</v>
      </c>
      <c r="ABP26" s="10" t="s">
        <v>26</v>
      </c>
      <c r="ABW26" s="10" t="s">
        <v>26</v>
      </c>
      <c r="ACD26" s="10" t="s">
        <v>26</v>
      </c>
      <c r="ACK26" s="10" t="s">
        <v>26</v>
      </c>
      <c r="ACR26" s="10" t="s">
        <v>26</v>
      </c>
      <c r="ACY26" s="10" t="s">
        <v>26</v>
      </c>
      <c r="ADF26" s="10" t="s">
        <v>26</v>
      </c>
      <c r="ADM26" s="10" t="s">
        <v>26</v>
      </c>
      <c r="ADT26" s="10" t="s">
        <v>26</v>
      </c>
      <c r="AEA26" s="10" t="s">
        <v>26</v>
      </c>
      <c r="AEH26" s="10" t="s">
        <v>26</v>
      </c>
      <c r="AEJ26" s="69"/>
      <c r="AEO26" s="10" t="s">
        <v>26</v>
      </c>
      <c r="AEQ26" s="69"/>
      <c r="AEV26" s="10" t="s">
        <v>26</v>
      </c>
      <c r="AFC26" s="10" t="s">
        <v>26</v>
      </c>
      <c r="AFJ26" s="10" t="s">
        <v>26</v>
      </c>
      <c r="AFQ26" s="10" t="s">
        <v>26</v>
      </c>
      <c r="AFX26" s="10" t="s">
        <v>26</v>
      </c>
      <c r="AGE26" s="10" t="s">
        <v>26</v>
      </c>
      <c r="AGL26" s="10" t="s">
        <v>26</v>
      </c>
      <c r="AGS26" s="10" t="s">
        <v>26</v>
      </c>
      <c r="AGZ26" s="10" t="s">
        <v>26</v>
      </c>
      <c r="AHG26" s="10" t="s">
        <v>26</v>
      </c>
      <c r="AHN26" s="10" t="s">
        <v>26</v>
      </c>
      <c r="AHU26" s="10" t="s">
        <v>26</v>
      </c>
    </row>
    <row r="27" spans="2:909" s="10" customFormat="1" ht="15" customHeight="1" x14ac:dyDescent="0.2">
      <c r="B27" s="10" t="s">
        <v>6</v>
      </c>
      <c r="I27" s="10" t="s">
        <v>6</v>
      </c>
      <c r="P27" s="10" t="s">
        <v>6</v>
      </c>
      <c r="W27" s="10" t="s">
        <v>6</v>
      </c>
      <c r="AD27" s="10" t="s">
        <v>6</v>
      </c>
      <c r="AK27" s="10" t="s">
        <v>6</v>
      </c>
      <c r="AR27" s="10" t="s">
        <v>6</v>
      </c>
      <c r="AY27" s="10" t="s">
        <v>6</v>
      </c>
      <c r="BF27" s="10" t="s">
        <v>6</v>
      </c>
      <c r="BM27" s="10" t="s">
        <v>6</v>
      </c>
      <c r="BT27" s="10" t="s">
        <v>6</v>
      </c>
      <c r="CA27" s="10" t="s">
        <v>6</v>
      </c>
      <c r="CH27" s="10" t="s">
        <v>6</v>
      </c>
      <c r="CO27" s="10" t="s">
        <v>6</v>
      </c>
      <c r="CV27" s="10" t="s">
        <v>6</v>
      </c>
      <c r="DC27" s="10" t="s">
        <v>6</v>
      </c>
      <c r="DJ27" s="10" t="s">
        <v>6</v>
      </c>
      <c r="DQ27" s="10" t="s">
        <v>6</v>
      </c>
      <c r="DX27" s="10" t="s">
        <v>6</v>
      </c>
      <c r="EE27" s="10" t="s">
        <v>6</v>
      </c>
      <c r="EL27" s="10" t="s">
        <v>6</v>
      </c>
      <c r="ES27" s="10" t="s">
        <v>6</v>
      </c>
      <c r="EZ27" s="10" t="s">
        <v>6</v>
      </c>
      <c r="FG27" s="10" t="s">
        <v>6</v>
      </c>
      <c r="FN27" s="10" t="s">
        <v>6</v>
      </c>
      <c r="FU27" s="10" t="s">
        <v>6</v>
      </c>
      <c r="GB27" s="10" t="s">
        <v>6</v>
      </c>
      <c r="GI27" s="10" t="s">
        <v>6</v>
      </c>
      <c r="GP27" s="10" t="s">
        <v>6</v>
      </c>
      <c r="GW27" s="10" t="s">
        <v>6</v>
      </c>
      <c r="HD27" s="10" t="s">
        <v>6</v>
      </c>
      <c r="HK27" s="10" t="s">
        <v>6</v>
      </c>
      <c r="HR27" s="10" t="s">
        <v>6</v>
      </c>
      <c r="HY27" s="10" t="s">
        <v>6</v>
      </c>
      <c r="IF27" s="10" t="s">
        <v>6</v>
      </c>
      <c r="IM27" s="10" t="s">
        <v>6</v>
      </c>
      <c r="IT27" s="10" t="s">
        <v>6</v>
      </c>
      <c r="JA27" s="10" t="s">
        <v>6</v>
      </c>
      <c r="JH27" s="10" t="s">
        <v>6</v>
      </c>
      <c r="JO27" s="10" t="s">
        <v>6</v>
      </c>
      <c r="JV27" s="10" t="s">
        <v>6</v>
      </c>
      <c r="KC27" s="10" t="s">
        <v>6</v>
      </c>
      <c r="KJ27" s="10" t="s">
        <v>6</v>
      </c>
      <c r="KQ27" s="10" t="s">
        <v>6</v>
      </c>
      <c r="KX27" s="10" t="s">
        <v>6</v>
      </c>
      <c r="LE27" s="10" t="s">
        <v>6</v>
      </c>
      <c r="LL27" s="10" t="s">
        <v>6</v>
      </c>
      <c r="LS27" s="10" t="s">
        <v>6</v>
      </c>
      <c r="LZ27" s="10" t="s">
        <v>6</v>
      </c>
      <c r="MG27" s="10" t="s">
        <v>6</v>
      </c>
      <c r="MN27" s="10" t="s">
        <v>6</v>
      </c>
      <c r="MU27" s="10" t="s">
        <v>6</v>
      </c>
      <c r="NB27" s="10" t="s">
        <v>6</v>
      </c>
      <c r="NI27" s="10" t="s">
        <v>6</v>
      </c>
      <c r="NP27" s="10" t="s">
        <v>6</v>
      </c>
      <c r="NW27" s="10" t="s">
        <v>6</v>
      </c>
      <c r="OD27" s="10" t="s">
        <v>6</v>
      </c>
      <c r="OK27" s="10" t="s">
        <v>6</v>
      </c>
      <c r="OR27" s="10" t="s">
        <v>6</v>
      </c>
      <c r="OY27" s="10" t="s">
        <v>6</v>
      </c>
      <c r="PF27" s="10" t="s">
        <v>6</v>
      </c>
      <c r="PM27" s="10" t="s">
        <v>6</v>
      </c>
      <c r="PT27" s="10" t="s">
        <v>6</v>
      </c>
      <c r="QA27" s="10" t="s">
        <v>6</v>
      </c>
      <c r="QH27" s="10" t="s">
        <v>6</v>
      </c>
      <c r="QO27" s="10" t="s">
        <v>6</v>
      </c>
      <c r="QV27" s="10" t="s">
        <v>6</v>
      </c>
      <c r="RC27" s="10" t="s">
        <v>6</v>
      </c>
      <c r="RJ27" s="10" t="s">
        <v>6</v>
      </c>
      <c r="RQ27" s="10" t="s">
        <v>6</v>
      </c>
      <c r="RX27" s="10" t="s">
        <v>6</v>
      </c>
      <c r="SE27" s="10" t="s">
        <v>6</v>
      </c>
      <c r="SL27" s="10" t="s">
        <v>6</v>
      </c>
      <c r="SS27" s="10" t="s">
        <v>6</v>
      </c>
      <c r="SZ27" s="10" t="s">
        <v>6</v>
      </c>
      <c r="TG27" s="10" t="s">
        <v>6</v>
      </c>
      <c r="TN27" s="10" t="s">
        <v>6</v>
      </c>
      <c r="TU27" s="10" t="s">
        <v>6</v>
      </c>
      <c r="UB27" s="10" t="s">
        <v>6</v>
      </c>
      <c r="UI27" s="10" t="s">
        <v>6</v>
      </c>
      <c r="UP27" s="10" t="s">
        <v>6</v>
      </c>
      <c r="UW27" s="10" t="s">
        <v>6</v>
      </c>
      <c r="VD27" s="10" t="s">
        <v>6</v>
      </c>
      <c r="VK27" s="10" t="s">
        <v>6</v>
      </c>
      <c r="VR27" s="10" t="s">
        <v>6</v>
      </c>
      <c r="VY27" s="10" t="s">
        <v>6</v>
      </c>
      <c r="WF27" s="10" t="s">
        <v>6</v>
      </c>
      <c r="WM27" s="10" t="s">
        <v>6</v>
      </c>
      <c r="WT27" s="10" t="s">
        <v>6</v>
      </c>
      <c r="XA27" s="10" t="s">
        <v>6</v>
      </c>
      <c r="XH27" s="10" t="s">
        <v>6</v>
      </c>
      <c r="XO27" s="10" t="s">
        <v>6</v>
      </c>
      <c r="XV27" s="10" t="s">
        <v>6</v>
      </c>
      <c r="YC27" s="10" t="s">
        <v>6</v>
      </c>
      <c r="YJ27" s="10" t="s">
        <v>6</v>
      </c>
      <c r="YQ27" s="10" t="s">
        <v>6</v>
      </c>
      <c r="YX27" s="10" t="s">
        <v>6</v>
      </c>
      <c r="ZE27" s="10" t="s">
        <v>6</v>
      </c>
      <c r="ZL27" s="10" t="s">
        <v>6</v>
      </c>
      <c r="ZS27" s="10" t="s">
        <v>6</v>
      </c>
      <c r="ZZ27" s="10" t="s">
        <v>6</v>
      </c>
      <c r="AAG27" s="10" t="s">
        <v>6</v>
      </c>
      <c r="AAN27" s="10" t="s">
        <v>6</v>
      </c>
      <c r="AAU27" s="10" t="s">
        <v>6</v>
      </c>
      <c r="ABB27" s="10" t="s">
        <v>6</v>
      </c>
      <c r="ABI27" s="10" t="s">
        <v>6</v>
      </c>
      <c r="ABP27" s="10" t="s">
        <v>6</v>
      </c>
      <c r="ABW27" s="10" t="s">
        <v>6</v>
      </c>
      <c r="ACD27" s="10" t="s">
        <v>6</v>
      </c>
      <c r="ACK27" s="10" t="s">
        <v>6</v>
      </c>
      <c r="ACR27" s="10" t="s">
        <v>6</v>
      </c>
      <c r="ACY27" s="10" t="s">
        <v>6</v>
      </c>
      <c r="ADF27" s="10" t="s">
        <v>6</v>
      </c>
      <c r="ADM27" s="10" t="s">
        <v>6</v>
      </c>
      <c r="ADT27" s="10" t="s">
        <v>6</v>
      </c>
      <c r="AEA27" s="10" t="s">
        <v>6</v>
      </c>
      <c r="AEH27" s="10" t="s">
        <v>6</v>
      </c>
      <c r="AEO27" s="10" t="s">
        <v>6</v>
      </c>
      <c r="AEV27" s="10" t="s">
        <v>6</v>
      </c>
      <c r="AFC27" s="10" t="s">
        <v>6</v>
      </c>
      <c r="AFJ27" s="10" t="s">
        <v>6</v>
      </c>
      <c r="AFQ27" s="10" t="s">
        <v>6</v>
      </c>
      <c r="AFX27" s="10" t="s">
        <v>6</v>
      </c>
      <c r="AGE27" s="10" t="s">
        <v>6</v>
      </c>
      <c r="AGL27" s="10" t="s">
        <v>6</v>
      </c>
      <c r="AGS27" s="10" t="s">
        <v>6</v>
      </c>
      <c r="AGZ27" s="10" t="s">
        <v>6</v>
      </c>
      <c r="AHG27" s="10" t="s">
        <v>6</v>
      </c>
      <c r="AHN27" s="10" t="s">
        <v>6</v>
      </c>
      <c r="AHU27" s="10" t="s">
        <v>6</v>
      </c>
    </row>
    <row r="28" spans="2:909" s="10" customFormat="1" ht="15" customHeight="1" x14ac:dyDescent="0.2">
      <c r="B28" s="10" t="s">
        <v>21</v>
      </c>
      <c r="E28" s="10">
        <v>2</v>
      </c>
      <c r="I28" s="10" t="s">
        <v>21</v>
      </c>
      <c r="L28" s="10">
        <v>1</v>
      </c>
      <c r="M28" s="10">
        <v>6</v>
      </c>
      <c r="P28" s="10" t="s">
        <v>21</v>
      </c>
      <c r="S28" s="10">
        <v>0</v>
      </c>
      <c r="W28" s="10" t="s">
        <v>21</v>
      </c>
      <c r="Z28" s="10">
        <v>1</v>
      </c>
      <c r="AA28" s="10">
        <v>6</v>
      </c>
      <c r="AD28" s="10" t="s">
        <v>21</v>
      </c>
      <c r="AG28" s="10">
        <v>3</v>
      </c>
      <c r="AK28" s="10" t="s">
        <v>21</v>
      </c>
      <c r="AN28" s="10">
        <v>4</v>
      </c>
      <c r="AO28" s="10">
        <v>9</v>
      </c>
      <c r="AR28" s="10" t="s">
        <v>21</v>
      </c>
      <c r="AU28" s="10">
        <v>1</v>
      </c>
      <c r="AY28" s="10" t="s">
        <v>21</v>
      </c>
      <c r="BB28" s="10">
        <v>2</v>
      </c>
      <c r="BC28" s="10">
        <v>7</v>
      </c>
      <c r="BF28" s="10" t="s">
        <v>21</v>
      </c>
      <c r="BI28" s="10">
        <v>4</v>
      </c>
      <c r="BM28" s="10" t="s">
        <v>21</v>
      </c>
      <c r="BP28" s="10">
        <v>5</v>
      </c>
      <c r="BQ28" s="10">
        <v>7</v>
      </c>
      <c r="BT28" s="10" t="s">
        <v>21</v>
      </c>
      <c r="BW28" s="10">
        <v>3</v>
      </c>
      <c r="CA28" s="10" t="s">
        <v>21</v>
      </c>
      <c r="CD28" s="10">
        <v>4</v>
      </c>
      <c r="CE28" s="10">
        <v>9</v>
      </c>
      <c r="CH28" s="10" t="s">
        <v>21</v>
      </c>
      <c r="CK28" s="10">
        <v>2</v>
      </c>
      <c r="CO28" s="10" t="s">
        <v>21</v>
      </c>
      <c r="CR28" s="10">
        <v>3</v>
      </c>
      <c r="CS28" s="10">
        <v>8</v>
      </c>
      <c r="CV28" s="10" t="s">
        <v>21</v>
      </c>
      <c r="CY28" s="10">
        <v>9</v>
      </c>
      <c r="DC28" s="10" t="s">
        <v>21</v>
      </c>
      <c r="DF28" s="10">
        <v>10</v>
      </c>
      <c r="DG28" s="10">
        <v>15</v>
      </c>
      <c r="DJ28" s="10" t="s">
        <v>21</v>
      </c>
      <c r="DM28" s="10">
        <v>0</v>
      </c>
      <c r="DQ28" s="10" t="s">
        <v>21</v>
      </c>
      <c r="DT28" s="10">
        <v>1</v>
      </c>
      <c r="DU28" s="10">
        <v>5</v>
      </c>
      <c r="DX28" s="10" t="s">
        <v>21</v>
      </c>
      <c r="EA28" s="10">
        <v>4</v>
      </c>
      <c r="EE28" s="10" t="s">
        <v>21</v>
      </c>
      <c r="EH28" s="10">
        <v>5</v>
      </c>
      <c r="EI28" s="10">
        <v>10</v>
      </c>
      <c r="EL28" s="10" t="s">
        <v>21</v>
      </c>
      <c r="EO28" s="10">
        <v>0</v>
      </c>
      <c r="ES28" s="10" t="s">
        <v>21</v>
      </c>
      <c r="EV28" s="10">
        <v>1</v>
      </c>
      <c r="EW28" s="10">
        <v>6</v>
      </c>
      <c r="EZ28" s="10" t="s">
        <v>21</v>
      </c>
      <c r="FC28" s="10">
        <v>2</v>
      </c>
      <c r="FG28" s="10" t="s">
        <v>21</v>
      </c>
      <c r="FJ28" s="10">
        <v>3</v>
      </c>
      <c r="FK28" s="10">
        <v>8</v>
      </c>
      <c r="FN28" s="10" t="s">
        <v>21</v>
      </c>
      <c r="FQ28" s="10">
        <v>1</v>
      </c>
      <c r="FU28" s="10" t="s">
        <v>21</v>
      </c>
      <c r="FX28" s="10">
        <v>2</v>
      </c>
      <c r="FY28" s="10">
        <v>7</v>
      </c>
      <c r="GB28" s="10" t="s">
        <v>21</v>
      </c>
      <c r="GE28" s="10">
        <v>9</v>
      </c>
      <c r="GI28" s="10" t="s">
        <v>21</v>
      </c>
      <c r="GL28" s="10">
        <v>10</v>
      </c>
      <c r="GM28" s="10">
        <v>15</v>
      </c>
      <c r="GP28" s="10" t="s">
        <v>21</v>
      </c>
      <c r="GS28" s="10">
        <v>2</v>
      </c>
      <c r="GW28" s="10" t="s">
        <v>21</v>
      </c>
      <c r="GZ28" s="10">
        <v>3</v>
      </c>
      <c r="HA28" s="10">
        <v>8</v>
      </c>
      <c r="HD28" s="10" t="s">
        <v>21</v>
      </c>
      <c r="HK28" s="10" t="s">
        <v>21</v>
      </c>
      <c r="HN28" s="154">
        <v>0.01</v>
      </c>
      <c r="HR28" s="10" t="s">
        <v>21</v>
      </c>
      <c r="HY28" s="10" t="s">
        <v>21</v>
      </c>
      <c r="IB28" s="154">
        <v>0.02</v>
      </c>
      <c r="IF28" s="10" t="s">
        <v>21</v>
      </c>
      <c r="II28" s="10">
        <v>2</v>
      </c>
      <c r="IM28" s="10" t="s">
        <v>21</v>
      </c>
      <c r="IP28" s="10">
        <v>3</v>
      </c>
      <c r="IQ28" s="10">
        <v>8</v>
      </c>
      <c r="IT28" s="10" t="s">
        <v>21</v>
      </c>
      <c r="IW28" s="10">
        <v>5</v>
      </c>
      <c r="JA28" s="10" t="s">
        <v>21</v>
      </c>
      <c r="JD28" s="10">
        <v>6</v>
      </c>
      <c r="JE28" s="10">
        <v>11</v>
      </c>
      <c r="JH28" s="10" t="s">
        <v>21</v>
      </c>
      <c r="JK28" s="10">
        <v>0</v>
      </c>
      <c r="JO28" s="10" t="s">
        <v>21</v>
      </c>
      <c r="JR28" s="10">
        <v>1</v>
      </c>
      <c r="JS28" s="10">
        <v>4</v>
      </c>
      <c r="JV28" s="10" t="s">
        <v>21</v>
      </c>
      <c r="JY28" s="10">
        <v>5</v>
      </c>
      <c r="KC28" s="10" t="s">
        <v>21</v>
      </c>
      <c r="KF28" s="10">
        <v>6</v>
      </c>
      <c r="KG28" s="10">
        <v>11</v>
      </c>
      <c r="KJ28" s="10" t="s">
        <v>21</v>
      </c>
      <c r="KQ28" s="10" t="s">
        <v>21</v>
      </c>
      <c r="KT28" s="10">
        <v>1</v>
      </c>
      <c r="KX28" s="10" t="s">
        <v>21</v>
      </c>
      <c r="LA28" s="10">
        <v>2</v>
      </c>
      <c r="LB28" s="10">
        <v>6</v>
      </c>
      <c r="LE28" s="10" t="s">
        <v>21</v>
      </c>
      <c r="LL28" s="10" t="s">
        <v>21</v>
      </c>
      <c r="LO28" s="10">
        <v>1</v>
      </c>
      <c r="LS28" s="10" t="s">
        <v>21</v>
      </c>
      <c r="LV28" s="10">
        <v>2</v>
      </c>
      <c r="LW28" s="10">
        <v>7</v>
      </c>
      <c r="LZ28" s="10" t="s">
        <v>21</v>
      </c>
      <c r="MC28" s="10">
        <v>10</v>
      </c>
      <c r="MG28" s="10" t="s">
        <v>21</v>
      </c>
      <c r="MJ28" s="10">
        <v>4</v>
      </c>
      <c r="MN28" s="10" t="s">
        <v>21</v>
      </c>
      <c r="MQ28" s="10">
        <v>5</v>
      </c>
      <c r="MR28" s="10">
        <v>10</v>
      </c>
      <c r="MU28" s="10" t="s">
        <v>21</v>
      </c>
      <c r="MX28" s="10">
        <v>2</v>
      </c>
      <c r="NB28" s="10" t="s">
        <v>21</v>
      </c>
      <c r="NE28" s="10">
        <v>3</v>
      </c>
      <c r="NF28" s="10">
        <v>8</v>
      </c>
      <c r="NI28" s="10" t="s">
        <v>21</v>
      </c>
      <c r="NL28" s="10">
        <v>2</v>
      </c>
      <c r="NP28" s="10" t="s">
        <v>21</v>
      </c>
      <c r="NS28" s="10">
        <v>3</v>
      </c>
      <c r="NT28" s="10">
        <v>8</v>
      </c>
      <c r="NW28" s="10" t="s">
        <v>21</v>
      </c>
      <c r="NZ28" s="10">
        <v>2</v>
      </c>
      <c r="OD28" s="10" t="s">
        <v>21</v>
      </c>
      <c r="OG28" s="10">
        <v>3</v>
      </c>
      <c r="OH28" s="10">
        <v>8</v>
      </c>
      <c r="OK28" s="10" t="s">
        <v>21</v>
      </c>
      <c r="ON28" s="10">
        <v>1</v>
      </c>
      <c r="OR28" s="10" t="s">
        <v>21</v>
      </c>
      <c r="OU28" s="10">
        <v>2</v>
      </c>
      <c r="OV28" s="10">
        <v>7</v>
      </c>
      <c r="OY28" s="10" t="s">
        <v>21</v>
      </c>
      <c r="PB28" s="10">
        <v>9</v>
      </c>
      <c r="PF28" s="10" t="s">
        <v>21</v>
      </c>
      <c r="PI28" s="10">
        <v>10</v>
      </c>
      <c r="PJ28" s="10">
        <v>15</v>
      </c>
      <c r="PM28" s="10" t="s">
        <v>21</v>
      </c>
      <c r="PP28" s="10">
        <v>4</v>
      </c>
      <c r="PT28" s="10" t="s">
        <v>21</v>
      </c>
      <c r="PW28" s="10">
        <v>5</v>
      </c>
      <c r="PX28" s="10">
        <v>10</v>
      </c>
      <c r="QA28" s="10" t="s">
        <v>21</v>
      </c>
      <c r="QD28" s="10">
        <v>4</v>
      </c>
      <c r="QH28" s="10" t="s">
        <v>21</v>
      </c>
      <c r="QK28" s="10">
        <v>2</v>
      </c>
      <c r="QO28" s="10" t="s">
        <v>21</v>
      </c>
      <c r="QR28" s="10">
        <v>2</v>
      </c>
      <c r="QV28" s="10" t="s">
        <v>21</v>
      </c>
      <c r="QY28" s="10">
        <v>3</v>
      </c>
      <c r="QZ28" s="10">
        <v>8</v>
      </c>
      <c r="RC28" s="10" t="s">
        <v>21</v>
      </c>
      <c r="RF28" s="10">
        <v>3</v>
      </c>
      <c r="RJ28" s="10" t="s">
        <v>21</v>
      </c>
      <c r="RM28" s="10">
        <v>4</v>
      </c>
      <c r="RN28" s="10">
        <v>9</v>
      </c>
      <c r="RQ28" s="10" t="s">
        <v>21</v>
      </c>
      <c r="RT28" s="10">
        <v>4</v>
      </c>
      <c r="RX28" s="10" t="s">
        <v>21</v>
      </c>
      <c r="SA28" s="10">
        <v>5</v>
      </c>
      <c r="SB28" s="10">
        <v>10</v>
      </c>
      <c r="SE28" s="10" t="s">
        <v>21</v>
      </c>
      <c r="SH28" s="10">
        <v>4</v>
      </c>
      <c r="SL28" s="10" t="s">
        <v>21</v>
      </c>
      <c r="SO28" s="10">
        <v>5</v>
      </c>
      <c r="SP28" s="10">
        <v>10</v>
      </c>
      <c r="SS28" s="10" t="s">
        <v>21</v>
      </c>
      <c r="SV28" s="10">
        <v>0</v>
      </c>
      <c r="SZ28" s="10" t="s">
        <v>21</v>
      </c>
      <c r="TC28" s="10">
        <v>1</v>
      </c>
      <c r="TD28" s="10">
        <v>6</v>
      </c>
      <c r="TG28" s="10" t="s">
        <v>21</v>
      </c>
      <c r="TJ28" s="10">
        <v>0</v>
      </c>
      <c r="TN28" s="10" t="s">
        <v>21</v>
      </c>
      <c r="TQ28" s="10">
        <v>1</v>
      </c>
      <c r="TR28" s="10">
        <v>6</v>
      </c>
      <c r="TU28" s="10" t="s">
        <v>21</v>
      </c>
      <c r="TX28" s="10">
        <v>0</v>
      </c>
      <c r="UB28" s="10" t="s">
        <v>21</v>
      </c>
      <c r="UE28" s="10">
        <v>1</v>
      </c>
      <c r="UF28" s="10">
        <v>6</v>
      </c>
      <c r="UI28" s="10" t="s">
        <v>21</v>
      </c>
      <c r="UP28" s="10" t="s">
        <v>21</v>
      </c>
      <c r="US28" s="10">
        <v>8</v>
      </c>
      <c r="UW28" s="10" t="s">
        <v>21</v>
      </c>
      <c r="UZ28" s="10">
        <v>9</v>
      </c>
      <c r="VA28" s="10">
        <v>11</v>
      </c>
      <c r="VD28" s="10" t="s">
        <v>21</v>
      </c>
      <c r="VG28" s="10">
        <v>1</v>
      </c>
      <c r="VK28" s="10" t="s">
        <v>21</v>
      </c>
      <c r="VN28" s="10">
        <v>2</v>
      </c>
      <c r="VO28" s="10">
        <v>7</v>
      </c>
      <c r="VR28" s="10" t="s">
        <v>21</v>
      </c>
      <c r="VU28" s="10">
        <v>1</v>
      </c>
      <c r="VY28" s="10" t="s">
        <v>21</v>
      </c>
      <c r="WB28" s="10">
        <v>2</v>
      </c>
      <c r="WC28" s="10">
        <v>3</v>
      </c>
      <c r="WF28" s="10" t="s">
        <v>21</v>
      </c>
      <c r="WI28" s="10">
        <v>8</v>
      </c>
      <c r="WM28" s="10" t="s">
        <v>21</v>
      </c>
      <c r="WP28" s="10">
        <v>9</v>
      </c>
      <c r="WQ28" s="10">
        <v>14</v>
      </c>
      <c r="WT28" s="10" t="s">
        <v>21</v>
      </c>
      <c r="WW28" s="10">
        <v>3</v>
      </c>
      <c r="XA28" s="10" t="s">
        <v>21</v>
      </c>
      <c r="XD28" s="10">
        <v>4</v>
      </c>
      <c r="XE28" s="10">
        <v>9</v>
      </c>
      <c r="XH28" s="10" t="s">
        <v>21</v>
      </c>
      <c r="XK28" s="10">
        <v>3</v>
      </c>
      <c r="XO28" s="10" t="s">
        <v>21</v>
      </c>
      <c r="XR28" s="10">
        <v>4</v>
      </c>
      <c r="XS28" s="10">
        <v>9</v>
      </c>
      <c r="XV28" s="10" t="s">
        <v>21</v>
      </c>
      <c r="XY28" s="10">
        <v>2</v>
      </c>
      <c r="YC28" s="10" t="s">
        <v>21</v>
      </c>
      <c r="YF28" s="10">
        <v>3</v>
      </c>
      <c r="YG28" s="10">
        <v>8</v>
      </c>
      <c r="YJ28" s="10" t="s">
        <v>21</v>
      </c>
      <c r="YM28" s="10">
        <v>1</v>
      </c>
      <c r="YQ28" s="10" t="s">
        <v>21</v>
      </c>
      <c r="YT28" s="10">
        <v>2</v>
      </c>
      <c r="YU28" s="10">
        <v>7</v>
      </c>
      <c r="YX28" s="10" t="s">
        <v>21</v>
      </c>
      <c r="ZA28" s="10">
        <v>2</v>
      </c>
      <c r="ZE28" s="10" t="s">
        <v>21</v>
      </c>
      <c r="ZH28" s="10">
        <v>3</v>
      </c>
      <c r="ZI28" s="10">
        <v>6</v>
      </c>
      <c r="ZL28" s="10" t="s">
        <v>21</v>
      </c>
      <c r="ZO28" s="10">
        <v>1</v>
      </c>
      <c r="ZS28" s="10" t="s">
        <v>21</v>
      </c>
      <c r="ZV28" s="10">
        <v>2</v>
      </c>
      <c r="ZW28" s="10">
        <v>7</v>
      </c>
      <c r="ZZ28" s="10" t="s">
        <v>21</v>
      </c>
      <c r="AAC28" s="10">
        <v>5</v>
      </c>
      <c r="AAG28" s="10" t="s">
        <v>21</v>
      </c>
      <c r="AAJ28" s="10">
        <v>6</v>
      </c>
      <c r="AAK28" s="10">
        <v>11</v>
      </c>
      <c r="AAN28" s="10" t="s">
        <v>21</v>
      </c>
      <c r="AAQ28" s="10">
        <v>1</v>
      </c>
      <c r="AAU28" s="10" t="s">
        <v>21</v>
      </c>
      <c r="AAX28" s="10">
        <v>2</v>
      </c>
      <c r="AAY28" s="10">
        <v>7</v>
      </c>
      <c r="ABB28" s="10" t="s">
        <v>21</v>
      </c>
      <c r="ABE28" s="10">
        <v>7</v>
      </c>
      <c r="ABI28" s="10" t="s">
        <v>21</v>
      </c>
      <c r="ABL28" s="10">
        <v>8</v>
      </c>
      <c r="ABM28" s="10">
        <v>13</v>
      </c>
      <c r="ABP28" s="10" t="s">
        <v>21</v>
      </c>
      <c r="ABS28" s="10">
        <v>4</v>
      </c>
      <c r="ABW28" s="10" t="s">
        <v>21</v>
      </c>
      <c r="ABZ28" s="10">
        <v>5</v>
      </c>
      <c r="ACA28" s="10">
        <v>7</v>
      </c>
      <c r="ACD28" s="10" t="s">
        <v>21</v>
      </c>
      <c r="ACG28" s="10">
        <v>1</v>
      </c>
      <c r="ACK28" s="10" t="s">
        <v>21</v>
      </c>
      <c r="ACN28" s="10">
        <v>2</v>
      </c>
      <c r="ACO28" s="10">
        <v>7</v>
      </c>
      <c r="ACR28" s="10" t="s">
        <v>21</v>
      </c>
      <c r="ACU28" s="10">
        <v>1</v>
      </c>
      <c r="ACY28" s="10" t="s">
        <v>21</v>
      </c>
      <c r="ADB28" s="10">
        <v>2</v>
      </c>
      <c r="ADC28" s="10">
        <v>7</v>
      </c>
      <c r="ADF28" s="10" t="s">
        <v>21</v>
      </c>
      <c r="ADI28" s="10">
        <v>1</v>
      </c>
      <c r="ADM28" s="10" t="s">
        <v>21</v>
      </c>
      <c r="ADP28" s="10">
        <v>2</v>
      </c>
      <c r="ADQ28" s="10">
        <v>7</v>
      </c>
      <c r="ADT28" s="10" t="s">
        <v>21</v>
      </c>
      <c r="ADW28" s="10">
        <v>1</v>
      </c>
      <c r="AEA28" s="10" t="s">
        <v>21</v>
      </c>
      <c r="AED28" s="10">
        <v>2</v>
      </c>
      <c r="AEE28" s="10">
        <v>7</v>
      </c>
      <c r="AEH28" s="10" t="s">
        <v>21</v>
      </c>
      <c r="AEK28" s="10">
        <v>3</v>
      </c>
      <c r="AEO28" s="10" t="s">
        <v>21</v>
      </c>
      <c r="AER28" s="10">
        <v>4</v>
      </c>
      <c r="AES28" s="10">
        <v>9</v>
      </c>
      <c r="AEV28" s="10" t="s">
        <v>21</v>
      </c>
      <c r="AEY28" s="10">
        <v>6</v>
      </c>
      <c r="AFC28" s="10" t="s">
        <v>21</v>
      </c>
      <c r="AFF28" s="10">
        <v>7</v>
      </c>
      <c r="AFG28" s="10">
        <v>12</v>
      </c>
      <c r="AFJ28" s="10" t="s">
        <v>21</v>
      </c>
      <c r="AFM28" s="10">
        <v>3</v>
      </c>
      <c r="AFQ28" s="10" t="s">
        <v>21</v>
      </c>
      <c r="AFT28" s="10">
        <v>4</v>
      </c>
      <c r="AFU28" s="10">
        <v>9</v>
      </c>
      <c r="AFX28" s="10" t="s">
        <v>21</v>
      </c>
      <c r="AGA28" s="10">
        <v>2</v>
      </c>
      <c r="AGE28" s="10" t="s">
        <v>21</v>
      </c>
      <c r="AGH28" s="10">
        <v>3</v>
      </c>
      <c r="AGI28" s="10">
        <v>6</v>
      </c>
      <c r="AGL28" s="10" t="s">
        <v>21</v>
      </c>
      <c r="AGO28" s="10">
        <v>5</v>
      </c>
      <c r="AGS28" s="10" t="s">
        <v>21</v>
      </c>
      <c r="AGV28" s="10">
        <v>6</v>
      </c>
      <c r="AGW28" s="10">
        <v>11</v>
      </c>
      <c r="AGZ28" s="10" t="s">
        <v>21</v>
      </c>
      <c r="AHC28" s="10">
        <v>6</v>
      </c>
      <c r="AHG28" s="10" t="s">
        <v>21</v>
      </c>
      <c r="AHJ28" s="10">
        <v>7</v>
      </c>
      <c r="AHK28" s="10">
        <v>12</v>
      </c>
      <c r="AHN28" s="10" t="s">
        <v>21</v>
      </c>
      <c r="AHQ28" s="10">
        <v>8</v>
      </c>
      <c r="AHU28" s="10" t="s">
        <v>21</v>
      </c>
      <c r="AHX28" s="10">
        <v>9</v>
      </c>
      <c r="AHY28" s="10">
        <v>14</v>
      </c>
    </row>
    <row r="29" spans="2:909" s="10" customFormat="1" ht="15" customHeight="1" x14ac:dyDescent="0.2">
      <c r="E29" s="124">
        <v>2018</v>
      </c>
      <c r="F29" s="151">
        <v>0</v>
      </c>
      <c r="L29" s="124">
        <v>2019</v>
      </c>
      <c r="M29" s="124">
        <v>2024</v>
      </c>
      <c r="S29" s="124">
        <v>2018</v>
      </c>
      <c r="T29" s="151">
        <v>0.02</v>
      </c>
      <c r="Z29" s="124">
        <v>2019</v>
      </c>
      <c r="AA29" s="124">
        <v>2024</v>
      </c>
      <c r="AG29" s="124">
        <v>2018</v>
      </c>
      <c r="AH29" s="152">
        <v>3.0000000000000001E-3</v>
      </c>
      <c r="AN29" s="124">
        <v>2019</v>
      </c>
      <c r="AO29" s="124">
        <v>2024</v>
      </c>
      <c r="AU29" s="124">
        <v>2018</v>
      </c>
      <c r="AV29" s="152">
        <v>0.01</v>
      </c>
      <c r="BB29" s="124">
        <v>2019</v>
      </c>
      <c r="BC29" s="124">
        <v>2024</v>
      </c>
      <c r="BI29" s="124">
        <v>2018</v>
      </c>
      <c r="BJ29" s="152">
        <v>0.01</v>
      </c>
      <c r="BP29" s="124">
        <v>2019</v>
      </c>
      <c r="BQ29" s="124">
        <v>2021</v>
      </c>
      <c r="BW29" s="124">
        <v>2018</v>
      </c>
      <c r="BX29" s="152">
        <v>0</v>
      </c>
      <c r="CD29" s="124">
        <v>2019</v>
      </c>
      <c r="CE29" s="124">
        <v>2024</v>
      </c>
      <c r="CK29" s="124">
        <v>2018</v>
      </c>
      <c r="CL29" s="152">
        <v>0</v>
      </c>
      <c r="CR29" s="124">
        <v>2019</v>
      </c>
      <c r="CS29" s="124">
        <v>2024</v>
      </c>
      <c r="CY29" s="124">
        <v>2018</v>
      </c>
      <c r="CZ29" s="152">
        <v>2.5000000000000001E-2</v>
      </c>
      <c r="DF29" s="124">
        <v>2019</v>
      </c>
      <c r="DG29" s="124">
        <v>2024</v>
      </c>
      <c r="DM29" s="124">
        <v>2018</v>
      </c>
      <c r="DN29" s="152">
        <v>7.0000000000000001E-3</v>
      </c>
      <c r="DT29" s="124">
        <v>2019</v>
      </c>
      <c r="DU29" s="124">
        <v>2024</v>
      </c>
      <c r="EA29" s="124">
        <v>2018</v>
      </c>
      <c r="EB29" s="153">
        <v>8.9999999999999993E-3</v>
      </c>
      <c r="EH29" s="124">
        <v>2019</v>
      </c>
      <c r="EI29" s="124">
        <v>2024</v>
      </c>
      <c r="EO29" s="124">
        <v>2018</v>
      </c>
      <c r="EP29" s="153">
        <v>2E-3</v>
      </c>
      <c r="EV29" s="124">
        <v>2019</v>
      </c>
      <c r="EW29" s="124">
        <v>2024</v>
      </c>
      <c r="FC29" s="124">
        <v>2018</v>
      </c>
      <c r="FD29" s="153">
        <v>0</v>
      </c>
      <c r="FJ29" s="124">
        <v>2019</v>
      </c>
      <c r="FK29" s="124">
        <v>2024</v>
      </c>
      <c r="FQ29" s="124">
        <v>2018</v>
      </c>
      <c r="FR29" s="153">
        <v>0</v>
      </c>
      <c r="FX29" s="124">
        <v>2019</v>
      </c>
      <c r="FY29" s="124">
        <v>2024</v>
      </c>
      <c r="GE29" s="124">
        <v>2018</v>
      </c>
      <c r="GF29" s="153">
        <v>6.0000000000000001E-3</v>
      </c>
      <c r="GL29" s="124">
        <v>2019</v>
      </c>
      <c r="GM29" s="124">
        <v>2024</v>
      </c>
      <c r="GS29" s="124">
        <v>2018</v>
      </c>
      <c r="GT29" s="153">
        <v>0.03</v>
      </c>
      <c r="GZ29" s="124">
        <v>2019</v>
      </c>
      <c r="HA29" s="124">
        <v>2024</v>
      </c>
      <c r="HN29" s="124">
        <v>2018</v>
      </c>
      <c r="HO29" s="124">
        <v>2019</v>
      </c>
      <c r="IB29" s="124">
        <v>2018</v>
      </c>
      <c r="IC29" s="124">
        <v>2019</v>
      </c>
      <c r="II29" s="124">
        <v>2018</v>
      </c>
      <c r="IJ29" s="153">
        <v>0</v>
      </c>
      <c r="IP29" s="124">
        <v>2019</v>
      </c>
      <c r="IQ29" s="124">
        <v>2024</v>
      </c>
      <c r="IW29" s="124">
        <v>2018</v>
      </c>
      <c r="IX29" s="153">
        <v>1.2E-2</v>
      </c>
      <c r="JD29" s="124">
        <v>2019</v>
      </c>
      <c r="JE29" s="124">
        <v>2024</v>
      </c>
      <c r="JK29" s="124">
        <v>2018</v>
      </c>
      <c r="JL29" s="153">
        <v>5.0000000000000001E-3</v>
      </c>
      <c r="JR29" s="124">
        <v>2019</v>
      </c>
      <c r="JS29" s="124">
        <v>2022</v>
      </c>
      <c r="JY29" s="124">
        <v>2018</v>
      </c>
      <c r="JZ29" s="153">
        <v>1.4999999999999999E-2</v>
      </c>
      <c r="KF29" s="124">
        <v>2019</v>
      </c>
      <c r="KG29" s="124">
        <v>2022</v>
      </c>
      <c r="KT29" s="124">
        <v>2018</v>
      </c>
      <c r="KU29" s="153">
        <v>6.0000000000000001E-3</v>
      </c>
      <c r="LA29" s="124">
        <v>2019</v>
      </c>
      <c r="LB29" s="124">
        <v>2023</v>
      </c>
      <c r="LO29" s="124">
        <v>2018</v>
      </c>
      <c r="LP29" s="153">
        <v>0.03</v>
      </c>
      <c r="LV29" s="124">
        <v>2019</v>
      </c>
      <c r="LW29" s="124">
        <v>2024</v>
      </c>
      <c r="MC29" s="124">
        <v>2018</v>
      </c>
      <c r="MD29" s="153">
        <v>1.6E-2</v>
      </c>
      <c r="MJ29" s="124">
        <v>2018</v>
      </c>
      <c r="MK29" s="153">
        <v>4.0000000000000001E-3</v>
      </c>
      <c r="MQ29" s="124">
        <v>2019</v>
      </c>
      <c r="MR29" s="124">
        <v>2024</v>
      </c>
      <c r="MX29" s="124">
        <v>2018</v>
      </c>
      <c r="MY29" s="153">
        <v>0</v>
      </c>
      <c r="NE29" s="124">
        <v>2019</v>
      </c>
      <c r="NF29" s="124">
        <v>2024</v>
      </c>
      <c r="NL29" s="124">
        <v>2018</v>
      </c>
      <c r="NM29" s="153">
        <v>0</v>
      </c>
      <c r="NS29" s="124">
        <v>2019</v>
      </c>
      <c r="NT29" s="124">
        <v>2024</v>
      </c>
      <c r="NZ29" s="124">
        <v>2018</v>
      </c>
      <c r="OA29" s="153">
        <v>1E-3</v>
      </c>
      <c r="OG29" s="124">
        <v>2019</v>
      </c>
      <c r="OH29" s="124">
        <v>2024</v>
      </c>
      <c r="ON29" s="124">
        <v>2018</v>
      </c>
      <c r="OO29" s="153">
        <v>0</v>
      </c>
      <c r="OU29" s="124">
        <v>2019</v>
      </c>
      <c r="OV29" s="124">
        <v>2024</v>
      </c>
      <c r="PB29" s="124">
        <v>2018</v>
      </c>
      <c r="PC29" s="153">
        <v>0.01</v>
      </c>
      <c r="PI29" s="124">
        <v>2019</v>
      </c>
      <c r="PJ29" s="124">
        <v>2024</v>
      </c>
      <c r="PP29" s="124">
        <v>2018</v>
      </c>
      <c r="PQ29" s="153">
        <v>0</v>
      </c>
      <c r="PW29" s="124">
        <v>2019</v>
      </c>
      <c r="PX29" s="124">
        <v>2024</v>
      </c>
      <c r="QD29" s="124">
        <v>2018</v>
      </c>
      <c r="QE29" s="153">
        <v>6.0000000000000001E-3</v>
      </c>
      <c r="QK29" s="124">
        <v>2019</v>
      </c>
      <c r="QL29" s="124"/>
      <c r="QR29" s="124">
        <v>2018</v>
      </c>
      <c r="QS29" s="153">
        <v>0</v>
      </c>
      <c r="QY29" s="124">
        <v>2019</v>
      </c>
      <c r="QZ29" s="124">
        <v>2024</v>
      </c>
      <c r="RF29" s="124">
        <v>2018</v>
      </c>
      <c r="RG29" s="153">
        <v>8.9999999999999993E-3</v>
      </c>
      <c r="RM29" s="124">
        <v>2019</v>
      </c>
      <c r="RN29" s="124">
        <v>2024</v>
      </c>
      <c r="RT29" s="124">
        <v>2018</v>
      </c>
      <c r="RU29" s="153">
        <v>4.0000000000000001E-3</v>
      </c>
      <c r="SA29" s="124">
        <v>2019</v>
      </c>
      <c r="SB29" s="124">
        <v>2024</v>
      </c>
      <c r="SH29" s="124">
        <v>2018</v>
      </c>
      <c r="SI29" s="153">
        <v>0</v>
      </c>
      <c r="SO29" s="124">
        <v>2019</v>
      </c>
      <c r="SP29" s="124">
        <v>2024</v>
      </c>
      <c r="SV29" s="124">
        <v>2018</v>
      </c>
      <c r="SW29" s="153">
        <v>6.0000000000000001E-3</v>
      </c>
      <c r="TC29" s="124">
        <v>2019</v>
      </c>
      <c r="TD29" s="124">
        <v>2024</v>
      </c>
      <c r="TJ29" s="124">
        <v>2018</v>
      </c>
      <c r="TK29" s="153">
        <v>0</v>
      </c>
      <c r="TQ29" s="124">
        <v>2019</v>
      </c>
      <c r="TR29" s="124">
        <v>2024</v>
      </c>
      <c r="TX29" s="124">
        <v>2018</v>
      </c>
      <c r="TY29" s="153">
        <v>0</v>
      </c>
      <c r="UE29" s="124">
        <v>2019</v>
      </c>
      <c r="UF29" s="124">
        <v>2024</v>
      </c>
      <c r="US29" s="124">
        <v>2018</v>
      </c>
      <c r="UT29" s="153">
        <v>1.6E-2</v>
      </c>
      <c r="UZ29" s="124">
        <v>2019</v>
      </c>
      <c r="VA29" s="124">
        <v>2024</v>
      </c>
      <c r="VG29" s="124">
        <v>2018</v>
      </c>
      <c r="VH29" s="153">
        <v>5.0000000000000001E-3</v>
      </c>
      <c r="VN29" s="124">
        <v>2019</v>
      </c>
      <c r="VO29" s="124">
        <v>2024</v>
      </c>
      <c r="VU29" s="124">
        <v>2018</v>
      </c>
      <c r="VV29" s="153">
        <v>6.0000000000000001E-3</v>
      </c>
      <c r="WB29" s="124">
        <v>2019</v>
      </c>
      <c r="WC29" s="124">
        <v>2020</v>
      </c>
      <c r="WI29" s="124">
        <v>2018</v>
      </c>
      <c r="WJ29" s="153">
        <v>0</v>
      </c>
      <c r="WP29" s="124">
        <v>2019</v>
      </c>
      <c r="WQ29" s="124">
        <v>2024</v>
      </c>
      <c r="WW29" s="124">
        <v>2018</v>
      </c>
      <c r="WX29" s="153">
        <v>0</v>
      </c>
      <c r="XD29" s="124">
        <v>2019</v>
      </c>
      <c r="XE29" s="124">
        <v>2024</v>
      </c>
      <c r="XK29" s="124">
        <v>2018</v>
      </c>
      <c r="XL29" s="153">
        <v>1.4999999999999999E-2</v>
      </c>
      <c r="XR29" s="124">
        <v>2019</v>
      </c>
      <c r="XS29" s="124">
        <v>2024</v>
      </c>
      <c r="XY29" s="124">
        <v>2018</v>
      </c>
      <c r="XZ29" s="153">
        <v>1.7000000000000001E-2</v>
      </c>
      <c r="YF29" s="124">
        <v>2019</v>
      </c>
      <c r="YG29" s="124">
        <v>2024</v>
      </c>
      <c r="YM29" s="124">
        <v>2018</v>
      </c>
      <c r="YN29" s="153">
        <v>6.0000000000000001E-3</v>
      </c>
      <c r="YT29" s="124">
        <v>2019</v>
      </c>
      <c r="YU29" s="124">
        <v>2024</v>
      </c>
      <c r="ZA29" s="124">
        <v>2018</v>
      </c>
      <c r="ZB29" s="153">
        <v>1.4999999999999999E-2</v>
      </c>
      <c r="ZH29" s="124">
        <v>2019</v>
      </c>
      <c r="ZI29" s="124">
        <v>2022</v>
      </c>
      <c r="ZO29" s="124">
        <v>2018</v>
      </c>
      <c r="ZP29" s="153">
        <v>0.05</v>
      </c>
      <c r="ZV29" s="124">
        <v>2019</v>
      </c>
      <c r="ZW29" s="124">
        <v>2023</v>
      </c>
      <c r="AAC29" s="124">
        <v>2018</v>
      </c>
      <c r="AAD29" s="153">
        <v>4.0000000000000001E-3</v>
      </c>
      <c r="AAJ29" s="124">
        <v>2019</v>
      </c>
      <c r="AAK29" s="124">
        <v>2024</v>
      </c>
      <c r="AAQ29" s="124">
        <v>2018</v>
      </c>
      <c r="AAR29" s="153">
        <v>1.2999999999999999E-2</v>
      </c>
      <c r="AAX29" s="124">
        <v>2019</v>
      </c>
      <c r="AAY29" s="124">
        <v>2024</v>
      </c>
      <c r="ABE29" s="124">
        <v>2018</v>
      </c>
      <c r="ABF29" s="153">
        <v>2E-3</v>
      </c>
      <c r="ABL29" s="124">
        <v>2019</v>
      </c>
      <c r="ABM29" s="124">
        <v>2024</v>
      </c>
      <c r="ABS29" s="124">
        <v>2018</v>
      </c>
      <c r="ABT29" s="153">
        <v>1E-3</v>
      </c>
      <c r="ABZ29" s="124">
        <v>2019</v>
      </c>
      <c r="ACA29" s="124">
        <v>2021</v>
      </c>
      <c r="ACG29" s="124">
        <v>2018</v>
      </c>
      <c r="ACH29" s="153">
        <v>0</v>
      </c>
      <c r="ACN29" s="124">
        <v>2019</v>
      </c>
      <c r="ACO29" s="124">
        <v>2021</v>
      </c>
      <c r="ACU29" s="124">
        <v>2018</v>
      </c>
      <c r="ACV29" s="153">
        <v>0.01</v>
      </c>
      <c r="ADB29" s="124">
        <v>2019</v>
      </c>
      <c r="ADC29" s="124">
        <v>2024</v>
      </c>
      <c r="ADI29" s="124">
        <v>2018</v>
      </c>
      <c r="ADJ29" s="153">
        <v>0.02</v>
      </c>
      <c r="ADP29" s="124">
        <v>2019</v>
      </c>
      <c r="ADQ29" s="124">
        <v>2024</v>
      </c>
      <c r="ADW29" s="124">
        <v>2018</v>
      </c>
      <c r="ADX29" s="153">
        <v>0</v>
      </c>
      <c r="AED29" s="124">
        <v>2019</v>
      </c>
      <c r="AEE29" s="124">
        <v>2024</v>
      </c>
      <c r="AEK29" s="124">
        <v>2018</v>
      </c>
      <c r="AEL29" s="153">
        <v>3.0000000000000001E-3</v>
      </c>
      <c r="AER29" s="124">
        <v>2019</v>
      </c>
      <c r="AES29" s="124">
        <v>2024</v>
      </c>
      <c r="AEY29" s="124">
        <v>2018</v>
      </c>
      <c r="AEZ29" s="153">
        <v>2E-3</v>
      </c>
      <c r="AFF29" s="124">
        <v>2019</v>
      </c>
      <c r="AFG29" s="124">
        <v>2024</v>
      </c>
      <c r="AFM29" s="124">
        <v>2018</v>
      </c>
      <c r="AFN29" s="153">
        <v>0</v>
      </c>
      <c r="AFT29" s="124">
        <v>2019</v>
      </c>
      <c r="AFU29" s="124">
        <v>2024</v>
      </c>
      <c r="AGA29" s="124">
        <v>2018</v>
      </c>
      <c r="AGB29" s="153">
        <v>1.2E-2</v>
      </c>
      <c r="AGH29" s="124">
        <v>2019</v>
      </c>
      <c r="AGI29" s="124">
        <v>2022</v>
      </c>
      <c r="AGO29" s="124">
        <v>2018</v>
      </c>
      <c r="AGP29" s="153">
        <v>6.0000000000000001E-3</v>
      </c>
      <c r="AGV29" s="124">
        <v>2019</v>
      </c>
      <c r="AGW29" s="124">
        <v>2024</v>
      </c>
      <c r="AHC29" s="124">
        <v>2018</v>
      </c>
      <c r="AHD29" s="153">
        <v>3.0000000000000001E-3</v>
      </c>
      <c r="AHJ29" s="124">
        <v>2019</v>
      </c>
      <c r="AHK29" s="124">
        <v>2024</v>
      </c>
      <c r="AHQ29" s="124">
        <v>2018</v>
      </c>
      <c r="AHR29" s="153">
        <v>3.0000000000000001E-3</v>
      </c>
      <c r="AHX29" s="124">
        <v>2019</v>
      </c>
      <c r="AHY29" s="124">
        <v>2024</v>
      </c>
    </row>
    <row r="30" spans="2:909" s="10" customFormat="1" ht="24.95" customHeight="1" x14ac:dyDescent="0.2">
      <c r="C30" s="70" t="s">
        <v>23</v>
      </c>
      <c r="D30" s="71" t="s">
        <v>22</v>
      </c>
      <c r="E30" s="172" t="s">
        <v>667</v>
      </c>
      <c r="F30" s="173"/>
      <c r="J30" s="134" t="s">
        <v>23</v>
      </c>
      <c r="K30" s="135" t="s">
        <v>22</v>
      </c>
      <c r="L30" s="172" t="s">
        <v>667</v>
      </c>
      <c r="M30" s="173"/>
      <c r="Q30" s="70" t="s">
        <v>23</v>
      </c>
      <c r="R30" s="71" t="s">
        <v>22</v>
      </c>
      <c r="S30" s="172" t="s">
        <v>667</v>
      </c>
      <c r="T30" s="173"/>
      <c r="X30" s="134" t="s">
        <v>23</v>
      </c>
      <c r="Y30" s="135" t="s">
        <v>22</v>
      </c>
      <c r="Z30" s="172" t="s">
        <v>667</v>
      </c>
      <c r="AA30" s="173"/>
      <c r="AE30" s="70" t="s">
        <v>23</v>
      </c>
      <c r="AF30" s="71" t="s">
        <v>22</v>
      </c>
      <c r="AG30" s="172" t="s">
        <v>667</v>
      </c>
      <c r="AH30" s="173"/>
      <c r="AL30" s="134" t="s">
        <v>23</v>
      </c>
      <c r="AM30" s="135" t="s">
        <v>22</v>
      </c>
      <c r="AN30" s="172" t="s">
        <v>667</v>
      </c>
      <c r="AO30" s="173"/>
      <c r="AS30" s="70" t="s">
        <v>23</v>
      </c>
      <c r="AT30" s="71" t="s">
        <v>22</v>
      </c>
      <c r="AU30" s="172" t="s">
        <v>667</v>
      </c>
      <c r="AV30" s="173"/>
      <c r="AZ30" s="134" t="s">
        <v>23</v>
      </c>
      <c r="BA30" s="135" t="s">
        <v>22</v>
      </c>
      <c r="BB30" s="172" t="s">
        <v>667</v>
      </c>
      <c r="BC30" s="173"/>
      <c r="BG30" s="70" t="s">
        <v>23</v>
      </c>
      <c r="BH30" s="71" t="s">
        <v>22</v>
      </c>
      <c r="BI30" s="172" t="s">
        <v>667</v>
      </c>
      <c r="BJ30" s="173"/>
      <c r="BN30" s="134" t="s">
        <v>23</v>
      </c>
      <c r="BO30" s="135" t="s">
        <v>22</v>
      </c>
      <c r="BP30" s="172" t="s">
        <v>667</v>
      </c>
      <c r="BQ30" s="173"/>
      <c r="BU30" s="70" t="s">
        <v>23</v>
      </c>
      <c r="BV30" s="71" t="s">
        <v>22</v>
      </c>
      <c r="BW30" s="172" t="s">
        <v>667</v>
      </c>
      <c r="BX30" s="173"/>
      <c r="CB30" s="134" t="s">
        <v>23</v>
      </c>
      <c r="CC30" s="135" t="s">
        <v>22</v>
      </c>
      <c r="CD30" s="172" t="s">
        <v>667</v>
      </c>
      <c r="CE30" s="173"/>
      <c r="CI30" s="70" t="s">
        <v>23</v>
      </c>
      <c r="CJ30" s="71" t="s">
        <v>22</v>
      </c>
      <c r="CK30" s="172" t="s">
        <v>667</v>
      </c>
      <c r="CL30" s="173"/>
      <c r="CP30" s="134" t="s">
        <v>23</v>
      </c>
      <c r="CQ30" s="135" t="s">
        <v>22</v>
      </c>
      <c r="CR30" s="172" t="s">
        <v>667</v>
      </c>
      <c r="CS30" s="173"/>
      <c r="CW30" s="70" t="s">
        <v>23</v>
      </c>
      <c r="CX30" s="71" t="s">
        <v>22</v>
      </c>
      <c r="CY30" s="172" t="s">
        <v>667</v>
      </c>
      <c r="CZ30" s="173"/>
      <c r="DD30" s="134" t="s">
        <v>23</v>
      </c>
      <c r="DE30" s="135" t="s">
        <v>22</v>
      </c>
      <c r="DF30" s="172" t="s">
        <v>667</v>
      </c>
      <c r="DG30" s="173"/>
      <c r="DK30" s="70" t="s">
        <v>23</v>
      </c>
      <c r="DL30" s="71" t="s">
        <v>22</v>
      </c>
      <c r="DM30" s="172" t="s">
        <v>667</v>
      </c>
      <c r="DN30" s="173"/>
      <c r="DR30" s="128" t="s">
        <v>23</v>
      </c>
      <c r="DS30" s="126" t="s">
        <v>22</v>
      </c>
      <c r="DT30" s="172" t="s">
        <v>667</v>
      </c>
      <c r="DU30" s="173"/>
      <c r="DY30" s="70" t="s">
        <v>23</v>
      </c>
      <c r="DZ30" s="71" t="s">
        <v>22</v>
      </c>
      <c r="EA30" s="172" t="s">
        <v>667</v>
      </c>
      <c r="EB30" s="173"/>
      <c r="EF30" s="134" t="s">
        <v>23</v>
      </c>
      <c r="EG30" s="135" t="s">
        <v>22</v>
      </c>
      <c r="EH30" s="172" t="s">
        <v>667</v>
      </c>
      <c r="EI30" s="173"/>
      <c r="EM30" s="70" t="s">
        <v>23</v>
      </c>
      <c r="EN30" s="71" t="s">
        <v>22</v>
      </c>
      <c r="EO30" s="172" t="s">
        <v>667</v>
      </c>
      <c r="EP30" s="173"/>
      <c r="ET30" s="134" t="s">
        <v>23</v>
      </c>
      <c r="EU30" s="135" t="s">
        <v>22</v>
      </c>
      <c r="EV30" s="172" t="s">
        <v>667</v>
      </c>
      <c r="EW30" s="173"/>
      <c r="FA30" s="70" t="s">
        <v>23</v>
      </c>
      <c r="FB30" s="72" t="s">
        <v>22</v>
      </c>
      <c r="FC30" s="172" t="s">
        <v>667</v>
      </c>
      <c r="FD30" s="173"/>
      <c r="FH30" s="134" t="s">
        <v>23</v>
      </c>
      <c r="FI30" s="72" t="s">
        <v>22</v>
      </c>
      <c r="FJ30" s="172" t="s">
        <v>667</v>
      </c>
      <c r="FK30" s="173"/>
      <c r="FO30" s="70" t="s">
        <v>23</v>
      </c>
      <c r="FP30" s="71" t="s">
        <v>22</v>
      </c>
      <c r="FQ30" s="172" t="s">
        <v>667</v>
      </c>
      <c r="FR30" s="173"/>
      <c r="FV30" s="134" t="s">
        <v>23</v>
      </c>
      <c r="FW30" s="135" t="s">
        <v>22</v>
      </c>
      <c r="FX30" s="172" t="s">
        <v>667</v>
      </c>
      <c r="FY30" s="173"/>
      <c r="GC30" s="70" t="s">
        <v>23</v>
      </c>
      <c r="GD30" s="71" t="s">
        <v>22</v>
      </c>
      <c r="GE30" s="172" t="s">
        <v>667</v>
      </c>
      <c r="GF30" s="173"/>
      <c r="GJ30" s="134" t="s">
        <v>23</v>
      </c>
      <c r="GK30" s="135" t="s">
        <v>22</v>
      </c>
      <c r="GL30" s="172" t="s">
        <v>667</v>
      </c>
      <c r="GM30" s="173"/>
      <c r="GQ30" s="70" t="s">
        <v>23</v>
      </c>
      <c r="GR30" s="71" t="s">
        <v>22</v>
      </c>
      <c r="GS30" s="172" t="s">
        <v>667</v>
      </c>
      <c r="GT30" s="173"/>
      <c r="GX30" s="118" t="s">
        <v>23</v>
      </c>
      <c r="GY30" s="121" t="s">
        <v>22</v>
      </c>
      <c r="GZ30" s="172" t="s">
        <v>667</v>
      </c>
      <c r="HA30" s="173"/>
      <c r="HE30" s="70" t="s">
        <v>23</v>
      </c>
      <c r="HF30" s="71" t="s">
        <v>22</v>
      </c>
      <c r="HG30" s="126" t="s">
        <v>668</v>
      </c>
      <c r="HL30" s="128" t="s">
        <v>23</v>
      </c>
      <c r="HM30" s="126" t="s">
        <v>22</v>
      </c>
      <c r="HN30" s="196" t="s">
        <v>667</v>
      </c>
      <c r="HO30" s="196"/>
      <c r="HS30" s="70" t="s">
        <v>23</v>
      </c>
      <c r="HT30" s="71" t="s">
        <v>22</v>
      </c>
      <c r="HU30" s="126" t="s">
        <v>668</v>
      </c>
      <c r="HZ30" s="128" t="s">
        <v>23</v>
      </c>
      <c r="IA30" s="126" t="s">
        <v>22</v>
      </c>
      <c r="IB30" s="196" t="s">
        <v>667</v>
      </c>
      <c r="IC30" s="196"/>
      <c r="IG30" s="70" t="s">
        <v>23</v>
      </c>
      <c r="IH30" s="71" t="s">
        <v>22</v>
      </c>
      <c r="II30" s="172" t="s">
        <v>667</v>
      </c>
      <c r="IJ30" s="173"/>
      <c r="IN30" s="134" t="s">
        <v>23</v>
      </c>
      <c r="IO30" s="135" t="s">
        <v>22</v>
      </c>
      <c r="IP30" s="172" t="s">
        <v>667</v>
      </c>
      <c r="IQ30" s="173"/>
      <c r="IU30" s="70" t="s">
        <v>23</v>
      </c>
      <c r="IV30" s="71" t="s">
        <v>22</v>
      </c>
      <c r="IW30" s="172" t="s">
        <v>667</v>
      </c>
      <c r="IX30" s="173"/>
      <c r="JB30" s="134" t="s">
        <v>23</v>
      </c>
      <c r="JC30" s="135" t="s">
        <v>22</v>
      </c>
      <c r="JD30" s="172" t="s">
        <v>667</v>
      </c>
      <c r="JE30" s="173"/>
      <c r="JI30" s="70" t="s">
        <v>23</v>
      </c>
      <c r="JJ30" s="71" t="s">
        <v>22</v>
      </c>
      <c r="JK30" s="172" t="s">
        <v>667</v>
      </c>
      <c r="JL30" s="173"/>
      <c r="JP30" s="134" t="s">
        <v>23</v>
      </c>
      <c r="JQ30" s="135" t="s">
        <v>22</v>
      </c>
      <c r="JR30" s="172" t="s">
        <v>667</v>
      </c>
      <c r="JS30" s="173"/>
      <c r="JW30" s="70" t="s">
        <v>23</v>
      </c>
      <c r="JX30" s="71" t="s">
        <v>22</v>
      </c>
      <c r="JY30" s="172" t="s">
        <v>667</v>
      </c>
      <c r="JZ30" s="173"/>
      <c r="KD30" s="134" t="s">
        <v>23</v>
      </c>
      <c r="KE30" s="135" t="s">
        <v>22</v>
      </c>
      <c r="KF30" s="172" t="s">
        <v>667</v>
      </c>
      <c r="KG30" s="173"/>
      <c r="KK30" s="70" t="s">
        <v>23</v>
      </c>
      <c r="KL30" s="71" t="s">
        <v>22</v>
      </c>
      <c r="KM30" s="126" t="s">
        <v>667</v>
      </c>
      <c r="KR30" s="128" t="s">
        <v>23</v>
      </c>
      <c r="KS30" s="126" t="s">
        <v>22</v>
      </c>
      <c r="KT30" s="172" t="s">
        <v>667</v>
      </c>
      <c r="KU30" s="173"/>
      <c r="KY30" s="134" t="s">
        <v>23</v>
      </c>
      <c r="KZ30" s="135" t="s">
        <v>22</v>
      </c>
      <c r="LA30" s="172" t="s">
        <v>667</v>
      </c>
      <c r="LB30" s="173"/>
      <c r="LF30" s="70" t="s">
        <v>23</v>
      </c>
      <c r="LG30" s="71" t="s">
        <v>22</v>
      </c>
      <c r="LM30" s="70" t="s">
        <v>23</v>
      </c>
      <c r="LN30" s="71" t="s">
        <v>22</v>
      </c>
      <c r="LO30" s="172" t="s">
        <v>667</v>
      </c>
      <c r="LP30" s="173"/>
      <c r="LT30" s="128" t="s">
        <v>23</v>
      </c>
      <c r="LU30" s="126" t="s">
        <v>22</v>
      </c>
      <c r="LV30" s="172" t="s">
        <v>667</v>
      </c>
      <c r="LW30" s="173"/>
      <c r="MA30" s="128" t="s">
        <v>23</v>
      </c>
      <c r="MB30" s="126" t="s">
        <v>22</v>
      </c>
      <c r="MC30" s="172" t="s">
        <v>667</v>
      </c>
      <c r="MD30" s="173"/>
      <c r="MH30" s="70" t="s">
        <v>23</v>
      </c>
      <c r="MI30" s="71" t="s">
        <v>22</v>
      </c>
      <c r="MJ30" s="172" t="s">
        <v>667</v>
      </c>
      <c r="MK30" s="173"/>
      <c r="MO30" s="134" t="s">
        <v>23</v>
      </c>
      <c r="MP30" s="135" t="s">
        <v>22</v>
      </c>
      <c r="MQ30" s="172" t="s">
        <v>667</v>
      </c>
      <c r="MR30" s="173"/>
      <c r="MV30" s="70" t="s">
        <v>23</v>
      </c>
      <c r="MW30" s="71" t="s">
        <v>22</v>
      </c>
      <c r="MX30" s="172" t="s">
        <v>667</v>
      </c>
      <c r="MY30" s="173"/>
      <c r="NC30" s="134" t="s">
        <v>23</v>
      </c>
      <c r="ND30" s="135" t="s">
        <v>22</v>
      </c>
      <c r="NE30" s="172" t="s">
        <v>667</v>
      </c>
      <c r="NF30" s="173"/>
      <c r="NJ30" s="70" t="s">
        <v>23</v>
      </c>
      <c r="NK30" s="71" t="s">
        <v>22</v>
      </c>
      <c r="NL30" s="172" t="s">
        <v>667</v>
      </c>
      <c r="NM30" s="173"/>
      <c r="NQ30" s="134" t="s">
        <v>23</v>
      </c>
      <c r="NR30" s="135" t="s">
        <v>22</v>
      </c>
      <c r="NS30" s="172" t="s">
        <v>667</v>
      </c>
      <c r="NT30" s="173"/>
      <c r="NX30" s="70" t="s">
        <v>23</v>
      </c>
      <c r="NY30" s="71" t="s">
        <v>22</v>
      </c>
      <c r="NZ30" s="172" t="s">
        <v>667</v>
      </c>
      <c r="OA30" s="173"/>
      <c r="OE30" s="134" t="s">
        <v>23</v>
      </c>
      <c r="OF30" s="135" t="s">
        <v>22</v>
      </c>
      <c r="OG30" s="172" t="s">
        <v>667</v>
      </c>
      <c r="OH30" s="173"/>
      <c r="OL30" s="70" t="s">
        <v>23</v>
      </c>
      <c r="OM30" s="71" t="s">
        <v>22</v>
      </c>
      <c r="ON30" s="172" t="s">
        <v>667</v>
      </c>
      <c r="OO30" s="173"/>
      <c r="OS30" s="134" t="s">
        <v>23</v>
      </c>
      <c r="OT30" s="135" t="s">
        <v>22</v>
      </c>
      <c r="OU30" s="172" t="s">
        <v>667</v>
      </c>
      <c r="OV30" s="173"/>
      <c r="OZ30" s="70" t="s">
        <v>23</v>
      </c>
      <c r="PA30" s="71" t="s">
        <v>22</v>
      </c>
      <c r="PB30" s="172" t="s">
        <v>667</v>
      </c>
      <c r="PC30" s="173"/>
      <c r="PG30" s="134" t="s">
        <v>23</v>
      </c>
      <c r="PH30" s="135" t="s">
        <v>22</v>
      </c>
      <c r="PI30" s="172" t="s">
        <v>667</v>
      </c>
      <c r="PJ30" s="173"/>
      <c r="PN30" s="70" t="s">
        <v>23</v>
      </c>
      <c r="PO30" s="71" t="s">
        <v>22</v>
      </c>
      <c r="PP30" s="172" t="s">
        <v>667</v>
      </c>
      <c r="PQ30" s="173"/>
      <c r="PU30" s="134" t="s">
        <v>23</v>
      </c>
      <c r="PV30" s="135" t="s">
        <v>22</v>
      </c>
      <c r="PW30" s="172" t="s">
        <v>667</v>
      </c>
      <c r="PX30" s="173"/>
      <c r="QB30" s="70" t="s">
        <v>23</v>
      </c>
      <c r="QC30" s="71" t="s">
        <v>22</v>
      </c>
      <c r="QD30" s="172" t="s">
        <v>667</v>
      </c>
      <c r="QE30" s="173"/>
      <c r="QI30" s="128" t="s">
        <v>23</v>
      </c>
      <c r="QJ30" s="126" t="s">
        <v>22</v>
      </c>
      <c r="QK30" s="196" t="s">
        <v>667</v>
      </c>
      <c r="QL30" s="196"/>
      <c r="QP30" s="70" t="s">
        <v>23</v>
      </c>
      <c r="QQ30" s="71" t="s">
        <v>22</v>
      </c>
      <c r="QR30" s="172" t="s">
        <v>667</v>
      </c>
      <c r="QS30" s="173"/>
      <c r="QW30" s="134" t="s">
        <v>23</v>
      </c>
      <c r="QX30" s="135" t="s">
        <v>22</v>
      </c>
      <c r="QY30" s="172" t="s">
        <v>667</v>
      </c>
      <c r="QZ30" s="173"/>
      <c r="RD30" s="70" t="s">
        <v>23</v>
      </c>
      <c r="RE30" s="71" t="s">
        <v>22</v>
      </c>
      <c r="RF30" s="172" t="s">
        <v>667</v>
      </c>
      <c r="RG30" s="173"/>
      <c r="RK30" s="134" t="s">
        <v>23</v>
      </c>
      <c r="RL30" s="135" t="s">
        <v>22</v>
      </c>
      <c r="RM30" s="172" t="s">
        <v>667</v>
      </c>
      <c r="RN30" s="173"/>
      <c r="RR30" s="70" t="s">
        <v>23</v>
      </c>
      <c r="RS30" s="71" t="s">
        <v>22</v>
      </c>
      <c r="RT30" s="172" t="s">
        <v>667</v>
      </c>
      <c r="RU30" s="173"/>
      <c r="RY30" s="134" t="s">
        <v>23</v>
      </c>
      <c r="RZ30" s="135" t="s">
        <v>22</v>
      </c>
      <c r="SA30" s="172" t="s">
        <v>667</v>
      </c>
      <c r="SB30" s="173"/>
      <c r="SF30" s="70" t="s">
        <v>23</v>
      </c>
      <c r="SG30" s="71" t="s">
        <v>22</v>
      </c>
      <c r="SH30" s="172" t="s">
        <v>667</v>
      </c>
      <c r="SI30" s="173"/>
      <c r="SM30" s="134" t="s">
        <v>23</v>
      </c>
      <c r="SN30" s="135" t="s">
        <v>22</v>
      </c>
      <c r="SO30" s="172" t="s">
        <v>667</v>
      </c>
      <c r="SP30" s="173"/>
      <c r="ST30" s="70" t="s">
        <v>23</v>
      </c>
      <c r="SU30" s="71" t="s">
        <v>22</v>
      </c>
      <c r="SV30" s="172" t="s">
        <v>667</v>
      </c>
      <c r="SW30" s="173"/>
      <c r="TA30" s="134" t="s">
        <v>23</v>
      </c>
      <c r="TB30" s="135" t="s">
        <v>22</v>
      </c>
      <c r="TC30" s="172" t="s">
        <v>667</v>
      </c>
      <c r="TD30" s="173"/>
      <c r="TH30" s="88" t="s">
        <v>23</v>
      </c>
      <c r="TI30" s="71" t="s">
        <v>22</v>
      </c>
      <c r="TJ30" s="172" t="s">
        <v>667</v>
      </c>
      <c r="TK30" s="173"/>
      <c r="TO30" s="134" t="s">
        <v>23</v>
      </c>
      <c r="TP30" s="135" t="s">
        <v>22</v>
      </c>
      <c r="TQ30" s="172" t="s">
        <v>667</v>
      </c>
      <c r="TR30" s="173"/>
      <c r="TV30" s="70" t="s">
        <v>23</v>
      </c>
      <c r="TW30" s="71" t="s">
        <v>22</v>
      </c>
      <c r="TX30" s="172" t="s">
        <v>667</v>
      </c>
      <c r="TY30" s="173"/>
      <c r="UC30" s="134" t="s">
        <v>23</v>
      </c>
      <c r="UD30" s="135" t="s">
        <v>22</v>
      </c>
      <c r="UE30" s="172" t="s">
        <v>667</v>
      </c>
      <c r="UF30" s="173"/>
      <c r="UJ30" s="70" t="s">
        <v>23</v>
      </c>
      <c r="UK30" s="71" t="s">
        <v>22</v>
      </c>
      <c r="UL30" s="126" t="s">
        <v>667</v>
      </c>
      <c r="UQ30" s="128" t="s">
        <v>23</v>
      </c>
      <c r="UR30" s="126" t="s">
        <v>22</v>
      </c>
      <c r="US30" s="172" t="s">
        <v>667</v>
      </c>
      <c r="UT30" s="173"/>
      <c r="UX30" s="134" t="s">
        <v>23</v>
      </c>
      <c r="UY30" s="135" t="s">
        <v>22</v>
      </c>
      <c r="UZ30" s="172" t="s">
        <v>667</v>
      </c>
      <c r="VA30" s="173"/>
      <c r="VE30" s="70" t="s">
        <v>23</v>
      </c>
      <c r="VF30" s="71" t="s">
        <v>22</v>
      </c>
      <c r="VG30" s="172" t="s">
        <v>667</v>
      </c>
      <c r="VH30" s="173"/>
      <c r="VL30" s="134" t="s">
        <v>23</v>
      </c>
      <c r="VM30" s="135" t="s">
        <v>22</v>
      </c>
      <c r="VN30" s="172" t="s">
        <v>667</v>
      </c>
      <c r="VO30" s="173"/>
      <c r="VS30" s="70" t="s">
        <v>23</v>
      </c>
      <c r="VT30" s="126" t="s">
        <v>22</v>
      </c>
      <c r="VU30" s="172" t="s">
        <v>667</v>
      </c>
      <c r="VV30" s="173"/>
      <c r="VZ30" s="128" t="s">
        <v>23</v>
      </c>
      <c r="WA30" s="126" t="s">
        <v>22</v>
      </c>
      <c r="WB30" s="172" t="s">
        <v>667</v>
      </c>
      <c r="WC30" s="173"/>
      <c r="WG30" s="70" t="s">
        <v>23</v>
      </c>
      <c r="WH30" s="71" t="s">
        <v>22</v>
      </c>
      <c r="WI30" s="172" t="s">
        <v>667</v>
      </c>
      <c r="WJ30" s="173"/>
      <c r="WN30" s="134" t="s">
        <v>23</v>
      </c>
      <c r="WO30" s="135" t="s">
        <v>22</v>
      </c>
      <c r="WP30" s="172" t="s">
        <v>667</v>
      </c>
      <c r="WQ30" s="173"/>
      <c r="WU30" s="70" t="s">
        <v>23</v>
      </c>
      <c r="WV30" s="71" t="s">
        <v>22</v>
      </c>
      <c r="WW30" s="172" t="s">
        <v>667</v>
      </c>
      <c r="WX30" s="173"/>
      <c r="XB30" s="134" t="s">
        <v>23</v>
      </c>
      <c r="XC30" s="135" t="s">
        <v>22</v>
      </c>
      <c r="XD30" s="172" t="s">
        <v>667</v>
      </c>
      <c r="XE30" s="173"/>
      <c r="XI30" s="70" t="s">
        <v>23</v>
      </c>
      <c r="XJ30" s="71" t="s">
        <v>22</v>
      </c>
      <c r="XK30" s="172" t="s">
        <v>667</v>
      </c>
      <c r="XL30" s="173"/>
      <c r="XP30" s="134" t="s">
        <v>23</v>
      </c>
      <c r="XQ30" s="135" t="s">
        <v>22</v>
      </c>
      <c r="XR30" s="172" t="s">
        <v>667</v>
      </c>
      <c r="XS30" s="173"/>
      <c r="XW30" s="70" t="s">
        <v>23</v>
      </c>
      <c r="XX30" s="71" t="s">
        <v>22</v>
      </c>
      <c r="XY30" s="172" t="s">
        <v>667</v>
      </c>
      <c r="XZ30" s="173"/>
      <c r="YD30" s="134" t="s">
        <v>23</v>
      </c>
      <c r="YE30" s="135" t="s">
        <v>22</v>
      </c>
      <c r="YF30" s="172" t="s">
        <v>667</v>
      </c>
      <c r="YG30" s="173"/>
      <c r="YK30" s="70" t="s">
        <v>23</v>
      </c>
      <c r="YL30" s="71" t="s">
        <v>22</v>
      </c>
      <c r="YM30" s="172" t="s">
        <v>667</v>
      </c>
      <c r="YN30" s="173"/>
      <c r="YR30" s="134" t="s">
        <v>23</v>
      </c>
      <c r="YS30" s="135" t="s">
        <v>22</v>
      </c>
      <c r="YT30" s="172" t="s">
        <v>667</v>
      </c>
      <c r="YU30" s="173"/>
      <c r="YY30" s="70" t="s">
        <v>23</v>
      </c>
      <c r="YZ30" s="71" t="s">
        <v>22</v>
      </c>
      <c r="ZA30" s="172" t="s">
        <v>667</v>
      </c>
      <c r="ZB30" s="173"/>
      <c r="ZF30" s="134" t="s">
        <v>23</v>
      </c>
      <c r="ZG30" s="135" t="s">
        <v>22</v>
      </c>
      <c r="ZH30" s="172" t="s">
        <v>667</v>
      </c>
      <c r="ZI30" s="173"/>
      <c r="ZM30" s="70" t="s">
        <v>23</v>
      </c>
      <c r="ZN30" s="71" t="s">
        <v>22</v>
      </c>
      <c r="ZO30" s="172" t="s">
        <v>667</v>
      </c>
      <c r="ZP30" s="173"/>
      <c r="ZT30" s="128" t="s">
        <v>23</v>
      </c>
      <c r="ZU30" s="126" t="s">
        <v>22</v>
      </c>
      <c r="ZV30" s="172" t="s">
        <v>667</v>
      </c>
      <c r="ZW30" s="173"/>
      <c r="AAA30" s="70" t="s">
        <v>23</v>
      </c>
      <c r="AAB30" s="71" t="s">
        <v>22</v>
      </c>
      <c r="AAC30" s="172" t="s">
        <v>667</v>
      </c>
      <c r="AAD30" s="173"/>
      <c r="AAH30" s="134" t="s">
        <v>23</v>
      </c>
      <c r="AAI30" s="135" t="s">
        <v>22</v>
      </c>
      <c r="AAJ30" s="172" t="s">
        <v>667</v>
      </c>
      <c r="AAK30" s="173"/>
      <c r="AAO30" s="70" t="s">
        <v>23</v>
      </c>
      <c r="AAP30" s="71" t="s">
        <v>22</v>
      </c>
      <c r="AAQ30" s="172" t="s">
        <v>667</v>
      </c>
      <c r="AAR30" s="173"/>
      <c r="AAV30" s="134" t="s">
        <v>23</v>
      </c>
      <c r="AAW30" s="135" t="s">
        <v>22</v>
      </c>
      <c r="AAX30" s="172" t="s">
        <v>667</v>
      </c>
      <c r="AAY30" s="173"/>
      <c r="ABC30" s="70" t="s">
        <v>23</v>
      </c>
      <c r="ABD30" s="71" t="s">
        <v>22</v>
      </c>
      <c r="ABE30" s="172" t="s">
        <v>667</v>
      </c>
      <c r="ABF30" s="173"/>
      <c r="ABJ30" s="134" t="s">
        <v>23</v>
      </c>
      <c r="ABK30" s="135" t="s">
        <v>22</v>
      </c>
      <c r="ABL30" s="172" t="s">
        <v>667</v>
      </c>
      <c r="ABM30" s="173"/>
      <c r="ABQ30" s="70" t="s">
        <v>23</v>
      </c>
      <c r="ABR30" s="71" t="s">
        <v>22</v>
      </c>
      <c r="ABS30" s="172" t="s">
        <v>667</v>
      </c>
      <c r="ABT30" s="173"/>
      <c r="ABX30" s="134" t="s">
        <v>23</v>
      </c>
      <c r="ABY30" s="135" t="s">
        <v>22</v>
      </c>
      <c r="ABZ30" s="172" t="s">
        <v>667</v>
      </c>
      <c r="ACA30" s="173"/>
      <c r="ACE30" s="70" t="s">
        <v>23</v>
      </c>
      <c r="ACF30" s="71" t="s">
        <v>22</v>
      </c>
      <c r="ACG30" s="172" t="s">
        <v>667</v>
      </c>
      <c r="ACH30" s="173"/>
      <c r="ACL30" s="134" t="s">
        <v>23</v>
      </c>
      <c r="ACM30" s="135" t="s">
        <v>22</v>
      </c>
      <c r="ACN30" s="172" t="s">
        <v>667</v>
      </c>
      <c r="ACO30" s="173"/>
      <c r="ACS30" s="70" t="s">
        <v>23</v>
      </c>
      <c r="ACT30" s="71" t="s">
        <v>22</v>
      </c>
      <c r="ACU30" s="172" t="s">
        <v>667</v>
      </c>
      <c r="ACV30" s="173"/>
      <c r="ACZ30" s="134" t="s">
        <v>23</v>
      </c>
      <c r="ADA30" s="135" t="s">
        <v>22</v>
      </c>
      <c r="ADB30" s="172" t="s">
        <v>667</v>
      </c>
      <c r="ADC30" s="173"/>
      <c r="ADG30" s="70" t="s">
        <v>23</v>
      </c>
      <c r="ADH30" s="71" t="s">
        <v>22</v>
      </c>
      <c r="ADI30" s="172" t="s">
        <v>667</v>
      </c>
      <c r="ADJ30" s="173"/>
      <c r="ADN30" s="128" t="s">
        <v>23</v>
      </c>
      <c r="ADO30" s="126" t="s">
        <v>22</v>
      </c>
      <c r="ADP30" s="172" t="s">
        <v>667</v>
      </c>
      <c r="ADQ30" s="173"/>
      <c r="ADU30" s="70" t="s">
        <v>23</v>
      </c>
      <c r="ADV30" s="71" t="s">
        <v>22</v>
      </c>
      <c r="ADW30" s="172" t="s">
        <v>667</v>
      </c>
      <c r="ADX30" s="173"/>
      <c r="AEB30" s="134" t="s">
        <v>23</v>
      </c>
      <c r="AEC30" s="135" t="s">
        <v>22</v>
      </c>
      <c r="AED30" s="172" t="s">
        <v>667</v>
      </c>
      <c r="AEE30" s="173"/>
      <c r="AEI30" s="70" t="s">
        <v>23</v>
      </c>
      <c r="AEJ30" s="71" t="s">
        <v>22</v>
      </c>
      <c r="AEK30" s="172" t="s">
        <v>667</v>
      </c>
      <c r="AEL30" s="173"/>
      <c r="AEP30" s="134" t="s">
        <v>23</v>
      </c>
      <c r="AEQ30" s="135" t="s">
        <v>22</v>
      </c>
      <c r="AER30" s="172" t="s">
        <v>667</v>
      </c>
      <c r="AES30" s="173"/>
      <c r="AEW30" s="70" t="s">
        <v>23</v>
      </c>
      <c r="AEX30" s="71" t="s">
        <v>22</v>
      </c>
      <c r="AEY30" s="172" t="s">
        <v>667</v>
      </c>
      <c r="AEZ30" s="173"/>
      <c r="AFD30" s="134" t="s">
        <v>23</v>
      </c>
      <c r="AFE30" s="135" t="s">
        <v>22</v>
      </c>
      <c r="AFF30" s="172" t="s">
        <v>667</v>
      </c>
      <c r="AFG30" s="173"/>
      <c r="AFK30" s="70" t="s">
        <v>23</v>
      </c>
      <c r="AFL30" s="71" t="s">
        <v>22</v>
      </c>
      <c r="AFM30" s="172" t="s">
        <v>667</v>
      </c>
      <c r="AFN30" s="173"/>
      <c r="AFR30" s="134" t="s">
        <v>23</v>
      </c>
      <c r="AFS30" s="135" t="s">
        <v>22</v>
      </c>
      <c r="AFT30" s="172" t="s">
        <v>667</v>
      </c>
      <c r="AFU30" s="173"/>
      <c r="AFY30" s="70" t="s">
        <v>23</v>
      </c>
      <c r="AFZ30" s="71" t="s">
        <v>22</v>
      </c>
      <c r="AGA30" s="172" t="s">
        <v>667</v>
      </c>
      <c r="AGB30" s="173"/>
      <c r="AGF30" s="128" t="s">
        <v>23</v>
      </c>
      <c r="AGG30" s="126" t="s">
        <v>22</v>
      </c>
      <c r="AGH30" s="172" t="s">
        <v>667</v>
      </c>
      <c r="AGI30" s="173"/>
      <c r="AGM30" s="70" t="s">
        <v>23</v>
      </c>
      <c r="AGN30" s="71" t="s">
        <v>22</v>
      </c>
      <c r="AGO30" s="172" t="s">
        <v>667</v>
      </c>
      <c r="AGP30" s="173"/>
      <c r="AGT30" s="128" t="s">
        <v>23</v>
      </c>
      <c r="AGU30" s="126" t="s">
        <v>22</v>
      </c>
      <c r="AGV30" s="172" t="s">
        <v>667</v>
      </c>
      <c r="AGW30" s="173"/>
      <c r="AHA30" s="70" t="s">
        <v>23</v>
      </c>
      <c r="AHB30" s="71" t="s">
        <v>22</v>
      </c>
      <c r="AHC30" s="172" t="s">
        <v>667</v>
      </c>
      <c r="AHD30" s="173"/>
      <c r="AHH30" s="134" t="s">
        <v>23</v>
      </c>
      <c r="AHI30" s="135" t="s">
        <v>22</v>
      </c>
      <c r="AHJ30" s="172" t="s">
        <v>667</v>
      </c>
      <c r="AHK30" s="173"/>
      <c r="AHO30" s="134" t="s">
        <v>23</v>
      </c>
      <c r="AHP30" s="135" t="s">
        <v>22</v>
      </c>
      <c r="AHQ30" s="172" t="s">
        <v>667</v>
      </c>
      <c r="AHR30" s="173"/>
      <c r="AHV30" s="70" t="s">
        <v>23</v>
      </c>
      <c r="AHW30" s="71" t="s">
        <v>22</v>
      </c>
      <c r="AHX30" s="172" t="s">
        <v>667</v>
      </c>
      <c r="AHY30" s="173"/>
    </row>
    <row r="31" spans="2:909" s="10" customFormat="1" ht="15" customHeight="1" x14ac:dyDescent="0.2">
      <c r="C31" s="73" t="s">
        <v>3</v>
      </c>
      <c r="D31" s="67">
        <f>(D8*F8+D9*F9+D10*F10+D11*F11+D12*F12+D13*F13+D14*F14+D15*F15+D16*F16+D17*F17+D18*F18+D19*F19)*0.0036*24</f>
        <v>8.5536000000000012</v>
      </c>
      <c r="E31" s="68">
        <f>+D31*365</f>
        <v>3122.0640000000003</v>
      </c>
      <c r="F31" s="68"/>
      <c r="J31" s="73" t="s">
        <v>3</v>
      </c>
      <c r="K31" s="67">
        <f>(K8*M8+K9*M9+K10*M10+K11*M11+K12*M12+K13*M13+K14*M14+K15*M15+K16*M16+K17*M17+K18*M18+K19*M19)*0.0036*24</f>
        <v>4.2768000000000006</v>
      </c>
      <c r="L31" s="68"/>
      <c r="M31" s="68">
        <f>+K31*365</f>
        <v>1561.0320000000002</v>
      </c>
      <c r="Q31" s="73" t="s">
        <v>3</v>
      </c>
      <c r="R31" s="67">
        <f>(R8*T8+R9*T9+R10*T10+R11*T11+R12*T12+R13*T13+R14*T14+R15*T15+R16*T16+R17*T17+R18*T18+R19*T19)*0.0036*24</f>
        <v>54.760940352000006</v>
      </c>
      <c r="S31" s="68">
        <f>+R31*365</f>
        <v>19987.743228480002</v>
      </c>
      <c r="T31" s="68"/>
      <c r="X31" s="73" t="s">
        <v>3</v>
      </c>
      <c r="Y31" s="67">
        <f>(Y8*AA8+Y9*AA9+Y10*AA10+Y11*AA11+Y12*AA12+Y13*AA13+Y14*AA14+Y15*AA15+Y16*AA16+Y17*AA17+Y18*AA18+Y19*AA19)*0.0036*24</f>
        <v>38.794464000000005</v>
      </c>
      <c r="Z31" s="68"/>
      <c r="AA31" s="68">
        <f>+Y31*365</f>
        <v>14159.979360000001</v>
      </c>
      <c r="AE31" s="73" t="s">
        <v>3</v>
      </c>
      <c r="AF31" s="67">
        <f>(AF8*AH8+AF9*AH9+AF10*AH10+AF11*AH11+AF12*AH12+AF13*AH13+AF14*AH14+AF15*AH15+AF16*AH16+AF17*AH17+AF18*AH18+AF19*AH19)*0.0036*24</f>
        <v>25.379861760000001</v>
      </c>
      <c r="AG31" s="68">
        <f>+AF31*365</f>
        <v>9263.6495424000004</v>
      </c>
      <c r="AH31" s="68"/>
      <c r="AL31" s="73" t="s">
        <v>3</v>
      </c>
      <c r="AM31" s="67">
        <f>(AM8*AO8+AM9*AO9+AM10*AO10+AM11*AO11+AM12*AO12+AM13*AO13+AM14*AO14+AM15*AO15+AM16*AO16+AM17*AO17+AM18*AO18+AM19*AO19)*0.0036*24</f>
        <v>25.379861760000001</v>
      </c>
      <c r="AN31" s="68"/>
      <c r="AO31" s="68">
        <f>+AM31*365</f>
        <v>9263.6495424000004</v>
      </c>
      <c r="AS31" s="73" t="s">
        <v>3</v>
      </c>
      <c r="AT31" s="67">
        <f>(AT8*AV8+AT9*AV9+AT10*AV10+AT11*AV11+AT12*AV12+AT13*AV13+AT14*AV14+AT15*AV15+AT16*AV16+AT17*AV17+AT18*AV18+AT19*AV19)*0.0036*24</f>
        <v>1358.3082931199999</v>
      </c>
      <c r="AU31" s="68">
        <f>+AT31*365</f>
        <v>495782.52698879997</v>
      </c>
      <c r="AV31" s="68"/>
      <c r="AZ31" s="73" t="s">
        <v>3</v>
      </c>
      <c r="BA31" s="67">
        <f>(BA8*BC8+BA9*BC9+BA10*BC10+BA11*BC11+BA12*BC12+BA13*BC13+BA14*BC14+BA15*BC15+BA16*BC16+BA17*BC17+BA18*BC18+BA19*BC19)*0.0036*24</f>
        <v>601.86887999999999</v>
      </c>
      <c r="BB31" s="68"/>
      <c r="BC31" s="68">
        <f>+BA31*365</f>
        <v>219682.14119999998</v>
      </c>
      <c r="BG31" s="73" t="s">
        <v>3</v>
      </c>
      <c r="BH31" s="67">
        <f>(BH8*BJ8+BH9*BJ9+BH10*BJ10+BH11*BJ11+BH12*BJ12+BH13*BJ13+BH14*BJ14+BH15*BJ15+BH16*BJ16+BH17*BJ17+BH18*BJ18+BH19*BJ19)*0.0036*24</f>
        <v>116.79756767999999</v>
      </c>
      <c r="BI31" s="68">
        <f>+BH31*365</f>
        <v>42631.112203199998</v>
      </c>
      <c r="BJ31" s="68"/>
      <c r="BN31" s="73" t="s">
        <v>3</v>
      </c>
      <c r="BO31" s="67">
        <f>(BO8*BQ8+BO9*BQ9+BO10*BQ10+BO11*BQ11+BO12*BQ12+BO13*BQ13+BO14*BQ14+BO15*BQ15+BO16*BQ16+BO17*BQ17+BO18*BQ18+BO19*BQ19)*0.0036*24</f>
        <v>24.183359999999997</v>
      </c>
      <c r="BP31" s="68"/>
      <c r="BQ31" s="68">
        <f>+BO31*365</f>
        <v>8826.9263999999985</v>
      </c>
      <c r="BU31" s="73" t="s">
        <v>3</v>
      </c>
      <c r="BV31" s="67">
        <f>(BV8*BX8+BV9*BX9+BV10*BX10+BV11*BX11+BV12*BX12+BV13*BX13+BV14*BX14+BV15*BX15+BV16*BX16+BV17*BX17+BV18*BX18+BV19*BX19)*0.0036*24</f>
        <v>78.012322992000009</v>
      </c>
      <c r="BW31" s="68">
        <f>+BV31*365</f>
        <v>28474.497892080002</v>
      </c>
      <c r="BX31" s="68"/>
      <c r="CB31" s="73" t="s">
        <v>3</v>
      </c>
      <c r="CC31" s="67">
        <f>(CC8*CE8+CC9*CE9+CC10*CE10+CC11*CE11+CC12*CE12+CC13*CE13+CC14*CE14+CC15*CE15+CC16*CE16+CC17*CE17+CC18*CE18+CC19*CE19)*0.0036*24</f>
        <v>22.195006992</v>
      </c>
      <c r="CD31" s="68"/>
      <c r="CE31" s="68">
        <f>+CC31*365</f>
        <v>8101.1775520800002</v>
      </c>
      <c r="CI31" s="73" t="s">
        <v>3</v>
      </c>
      <c r="CJ31" s="67">
        <f>(CJ8*CL8+CJ9*CL9+CJ10*CL10+CJ11*CL11+CJ12*CL12+CJ13*CL13+CJ14*CL14+CJ15*CL15+CJ16*CL16+CJ17*CL17+CJ18*CL18+CJ19*CL19)*0.0036*24</f>
        <v>63.015839999999997</v>
      </c>
      <c r="CK31" s="68">
        <f>+CJ31*365</f>
        <v>23000.781599999998</v>
      </c>
      <c r="CL31" s="68"/>
      <c r="CP31" s="73" t="s">
        <v>3</v>
      </c>
      <c r="CQ31" s="67">
        <f>(CQ8*CS8+CQ9*CS9+CQ10*CS10+CQ11*CS11+CQ12*CS12+CQ13*CS13+CQ14*CS14+CQ15*CS15+CQ16*CS16+CQ17*CS17+CQ18*CS18+CQ19*CS19)*0.0036*24</f>
        <v>23.950080000000003</v>
      </c>
      <c r="CR31" s="68"/>
      <c r="CS31" s="68">
        <f>+CQ31*365</f>
        <v>8741.7792000000009</v>
      </c>
      <c r="CW31" s="73" t="s">
        <v>3</v>
      </c>
      <c r="CX31" s="67">
        <f>(CX8*CZ8+CX9*CZ9+CX10*CZ10+CX11*CZ11+CX12*CZ12+CX13*CZ13+CX14*CZ14+CX15*CZ15+CX16*CZ16+CX17*CZ17+CX18*CZ18+CX19*CZ19)*0.0036*24</f>
        <v>11.325506399999998</v>
      </c>
      <c r="CY31" s="68">
        <f>+CX31*365</f>
        <v>4133.8098359999994</v>
      </c>
      <c r="CZ31" s="68"/>
      <c r="DD31" s="73" t="s">
        <v>3</v>
      </c>
      <c r="DE31" s="67">
        <f>(DE8*DG8+DE9*DG9+DE10*DG10+DE11*DG11+DE12*DG12+DE13*DG13+DE14*DG14+DE15*DG15+DE16*DG16+DE17*DG17+DE18*DG18+DE19*DG19)*0.0036*24</f>
        <v>2.5271999999999997</v>
      </c>
      <c r="DF31" s="68"/>
      <c r="DG31" s="68">
        <f>+DE31*365</f>
        <v>922.42799999999988</v>
      </c>
      <c r="DK31" s="73" t="s">
        <v>3</v>
      </c>
      <c r="DL31" s="67">
        <f>(DL8*DN8+DL9*DN9+DL10*DN10+DL11*DN11+DL12*DN12+DL13*DN13+DL14*DN14+DL15*DN15+DL16*DN16+DL17*DN17+DL18*DN18+DL19*DN19)*0.0036*24</f>
        <v>85.47619392</v>
      </c>
      <c r="DM31" s="68">
        <f>+DL31*365</f>
        <v>31198.810780799999</v>
      </c>
      <c r="DN31" s="68"/>
      <c r="DR31" s="73" t="s">
        <v>3</v>
      </c>
      <c r="DS31" s="67">
        <f>(DS8*DU8+DS9*DU9+DS10*DU10+DS11*DU11+DS12*DU12+DS13*DU13+DS14*DU14+DS15*DU15+DS16*DU16+DS17*DU17+DS18*DU18+DS19*DU19)*0.0036*24</f>
        <v>51.84179712000001</v>
      </c>
      <c r="DT31" s="68"/>
      <c r="DU31" s="68">
        <f>+DS31*365</f>
        <v>18922.255948800004</v>
      </c>
      <c r="DY31" s="73" t="s">
        <v>3</v>
      </c>
      <c r="DZ31" s="67">
        <f>(DZ8*EB8+DZ9*EB9+DZ10*EB10+DZ11*EB11+DZ12*EB12+DZ13*EB13+DZ14*EB14+DZ15*EB15+DZ16*EB16+DZ17*EB17+DZ18*EB18+DZ19*EB19)*0.0036*24</f>
        <v>31.622849280000004</v>
      </c>
      <c r="EA31" s="68">
        <f>+DZ31*365</f>
        <v>11542.339987200001</v>
      </c>
      <c r="EB31" s="68"/>
      <c r="EF31" s="73" t="s">
        <v>3</v>
      </c>
      <c r="EG31" s="67">
        <f>(EG8*EI8+EG9*EI9+EG10*EI10+EG11*EI11+EG12*EI12+EG13*EI13+EG14*EI14+EG15*EI15+EG16*EI16+EG17*EI17+EG18*EI18+EG19*EI19)*0.0036*24</f>
        <v>23.390208000000001</v>
      </c>
      <c r="EH31" s="68"/>
      <c r="EI31" s="68">
        <f>+EG31*365</f>
        <v>8537.4259199999997</v>
      </c>
      <c r="EM31" s="73" t="s">
        <v>3</v>
      </c>
      <c r="EN31" s="67">
        <f>(EN8*EP8+EN9*EP9+EN10*EP10+EN11*EP11+EN12*EP12+EN13*EP13+EN14*EP14+EN15*EP15+EN16*EP16+EN17*EP17+EN18*EP18+EN19*EP19)*0.0036*24</f>
        <v>53.702676000000011</v>
      </c>
      <c r="EO31" s="68">
        <f>+EN31*365</f>
        <v>19601.476740000006</v>
      </c>
      <c r="EP31" s="68"/>
      <c r="ET31" s="73" t="s">
        <v>3</v>
      </c>
      <c r="EU31" s="67">
        <f>(EU8*EW8+EU9*EW9+EU10*EW10+EU11*EW11+EU12*EW12+EU13*EW13+EU14*EW14+EU15*EW15+EU16*EW16+EU17*EW17+EU18*EW18+EU19*EW19)*0.0036*24</f>
        <v>48.406337567999998</v>
      </c>
      <c r="EV31" s="68"/>
      <c r="EW31" s="68">
        <f>+EU31*365</f>
        <v>17668.313212319998</v>
      </c>
      <c r="FA31" s="73" t="s">
        <v>3</v>
      </c>
      <c r="FB31" s="67">
        <f>(FB8*FD8+FB9*FD9+FB10*FD10+FB11*FD11+FB12*FD12+FB13*FD13+FB14*FD14+FB15*FD15+FB16*FD16+FB17*FD17+FB18*FD18+FB19*FD19)*0.0036*24</f>
        <v>280.69458711081666</v>
      </c>
      <c r="FC31" s="68">
        <f>+FB31*365</f>
        <v>102453.52429544808</v>
      </c>
      <c r="FD31" s="68"/>
      <c r="FH31" s="73" t="s">
        <v>3</v>
      </c>
      <c r="FI31" s="67">
        <f>(FI8*FK8+FI9*FK9+FI10*FK10+FI11*FK11+FI12*FK12+FI13*FK13+FI14*FK14+FI15*FK15+FI16*FK16+FI17*FK17+FI18*FK18+FI19*FK19)*0.0036*24</f>
        <v>105.36220800000001</v>
      </c>
      <c r="FJ31" s="68"/>
      <c r="FK31" s="68">
        <f>+FI31*365</f>
        <v>38457.20592</v>
      </c>
      <c r="FO31" s="73" t="s">
        <v>3</v>
      </c>
      <c r="FP31" s="67">
        <f>(FP8*FR8+FP9*FR9+FP10*FR10+FP11*FR11+FP12*FR12+FP13*FR13+FP14*FR14+FP15*FR15+FP16*FR16+FP17*FR17+FP18*FR18+FP19*FR19)*0.0036*24</f>
        <v>38.578175999999999</v>
      </c>
      <c r="FQ31" s="68">
        <f>+FP31*365</f>
        <v>14081.034239999999</v>
      </c>
      <c r="FR31" s="68"/>
      <c r="FV31" s="73" t="s">
        <v>3</v>
      </c>
      <c r="FW31" s="67">
        <f>(FW8*FY8+FW9*FY9+FW10*FY10+FW11*FY11+FW12*FY12+FW13*FY13+FW14*FY14+FW15*FY15+FW16*FY16+FW17*FY17+FW18*FY18+FW19*FY19)*0.0036*24</f>
        <v>30.974399999999996</v>
      </c>
      <c r="FX31" s="68"/>
      <c r="FY31" s="68">
        <f>+FW31*365</f>
        <v>11305.655999999999</v>
      </c>
      <c r="GC31" s="73" t="s">
        <v>3</v>
      </c>
      <c r="GD31" s="67">
        <f>(GD8*GF8+GD9*GF9+GD10*GF10+GD11*GF11+GD12*GF12+GD13*GF13+GD14*GF14+GD15*GF15+GD16*GF16+GD17*GF17+GD18*GF18+GD19*GF19)*0.0036*24</f>
        <v>37.013759999999998</v>
      </c>
      <c r="GE31" s="68">
        <f>+GD31*365</f>
        <v>13510.0224</v>
      </c>
      <c r="GF31" s="68"/>
      <c r="GJ31" s="73" t="s">
        <v>3</v>
      </c>
      <c r="GK31" s="67">
        <f>(GK8*GM8+GK9*GM9+GK10*GM10+GK11*GM11+GK12*GM12+GK13*GM13+GK14*GM14+GK15*GM15+GK16*GM16+GK17*GM17+GK18*GM18+GK19*GM19)*0.0036*24</f>
        <v>21.772799999999997</v>
      </c>
      <c r="GL31" s="68"/>
      <c r="GM31" s="68">
        <f>+GK31*365</f>
        <v>7947.0719999999992</v>
      </c>
      <c r="GQ31" s="73" t="s">
        <v>3</v>
      </c>
      <c r="GR31" s="67">
        <f>(GR8*GT8+GR9*GT9+GR10*GT10+GR11*GT11+GR12*GT12+GR13*GT13+GR14*GT14+GR15*GT15+GR16*GT16+GR17*GT17+GR18*GT18+GR19*GT19)*0.0036*24</f>
        <v>362.07921599999997</v>
      </c>
      <c r="GS31" s="68">
        <f>+GR31*365</f>
        <v>132158.91383999999</v>
      </c>
      <c r="GT31" s="68"/>
      <c r="GX31" s="73" t="s">
        <v>3</v>
      </c>
      <c r="GY31" s="122">
        <f>(GY8*HA8+GY9*HA9+GY10*HA10+GY11*HA11+GY12*HA12+GY13*HA13+GY14*HA14+GY15*HA15+GY16*HA16+GY17*HA17+GY18*HA18+GY19*HA19)*0.0036*24</f>
        <v>174.28559039999999</v>
      </c>
      <c r="GZ31" s="68"/>
      <c r="HA31" s="68">
        <f>+GY31*365</f>
        <v>63614.240495999999</v>
      </c>
      <c r="HE31" s="73" t="s">
        <v>3</v>
      </c>
      <c r="HF31" s="67">
        <f>(HF8*HH8+HF9*HH9+HF10*HH10+HF11*HH11+HF12*HH12+HF13*HH13+HF14*HH14+HF15*HH15+HF16*HH16+HF17*HH17+HF18*HH18+HF19*HH19)*0.0036*24</f>
        <v>146.60670816000004</v>
      </c>
      <c r="HG31" s="68">
        <f>+HF31*365</f>
        <v>53511.448478400016</v>
      </c>
      <c r="HL31" s="73" t="s">
        <v>3</v>
      </c>
      <c r="HM31" s="67">
        <f>(HM8*HO8+HM9*HO9+HM10*HO10+HM11*HO11+HM12*HO12+HM13*HO13+HM14*HO14+HM15*HO15+HM16*HO16+HM17*HO17+HM18*HO18+HM19*HO19)*0.0036*24</f>
        <v>65.190528</v>
      </c>
      <c r="HN31" s="68">
        <f>+HM31*365</f>
        <v>23794.542720000001</v>
      </c>
      <c r="HO31" s="68">
        <f>+HM31*365</f>
        <v>23794.542720000001</v>
      </c>
      <c r="HS31" s="73" t="s">
        <v>3</v>
      </c>
      <c r="HT31" s="67">
        <f>(HT8*HV8+HT9*HV9+HT10*HV10+HT11*HV11+HT12*HV12+HT13*HV13+HT14*HV14+HT15*HV15+HT16*HV16+HT17*HV17+HT18*HV18+HT19*HV19)*0.0036*24</f>
        <v>58.871217312000006</v>
      </c>
      <c r="HU31" s="68">
        <f>+HT31*365</f>
        <v>21487.994318880003</v>
      </c>
      <c r="HZ31" s="73" t="s">
        <v>3</v>
      </c>
      <c r="IA31" s="67">
        <f>(IA8*IC8+IA9*IC9+IA10*IC10+IA11*IC11+IA12*IC12+IA13*IC13+IA14*IC14+IA15*IC15+IA16*IC16+IA17*IC17+IA18*IC18+IA19*IC19)*0.0036*24</f>
        <v>17.202554784</v>
      </c>
      <c r="IB31" s="68">
        <f>+IA31*365</f>
        <v>6278.9324961600005</v>
      </c>
      <c r="IC31" s="68">
        <f>+IA31*365</f>
        <v>6278.9324961600005</v>
      </c>
      <c r="IG31" s="73" t="s">
        <v>3</v>
      </c>
      <c r="IH31" s="67">
        <f>(IH8*IJ8+IH9*IJ9+IH10*IJ10+IH11*IJ11+IH12*IJ12+IH13*IJ13+IH14*IJ14+IH15*IJ15+IH16*IJ16+IH17*IJ17+IH18*IJ18+IH19*IJ19)*0.0036*24</f>
        <v>31.742969471999999</v>
      </c>
      <c r="II31" s="68">
        <f>+IH31*365</f>
        <v>11586.183857279999</v>
      </c>
      <c r="IJ31" s="68"/>
      <c r="IN31" s="73" t="s">
        <v>3</v>
      </c>
      <c r="IO31" s="67">
        <f>(IO8*IQ8+IO9*IQ9+IO10*IQ10+IO11*IQ11+IO12*IQ12+IO13*IQ13+IO14*IQ14+IO15*IQ15+IO16*IQ16+IO17*IQ17+IO18*IQ18+IO19*IQ19)*0.0036*24</f>
        <v>31.742969471999999</v>
      </c>
      <c r="IP31" s="68"/>
      <c r="IQ31" s="68">
        <f>+IO31*365</f>
        <v>11586.183857279999</v>
      </c>
      <c r="IU31" s="73" t="s">
        <v>3</v>
      </c>
      <c r="IV31" s="67">
        <f>(IV8*IX8+IV9*IX9+IV10*IX10+IV11*IX11+IV12*IX12+IV13*IX13+IV14*IX14+IV15*IX15+IV16*IX16+IV17*IX17+IV18*IX18+IV19*IX19)*0.0036*24</f>
        <v>22.474946879999997</v>
      </c>
      <c r="IW31" s="68">
        <f>+IV31*365</f>
        <v>8203.3556111999987</v>
      </c>
      <c r="IX31" s="68"/>
      <c r="JB31" s="73" t="s">
        <v>3</v>
      </c>
      <c r="JC31" s="67">
        <f>(JC8*JE8+JC9*JE9+JC10*JE10+JC11*JE11+JC12*JE12+JC13*JE13+JC14*JE14+JC15*JE15+JC16*JE16+JC17*JE17+JC18*JE18+JC19*JE19)*0.0036*24</f>
        <v>18.122978879999998</v>
      </c>
      <c r="JD31" s="68"/>
      <c r="JE31" s="68">
        <f>+JC31*365</f>
        <v>6614.8872911999997</v>
      </c>
      <c r="JI31" s="73" t="s">
        <v>3</v>
      </c>
      <c r="JJ31" s="67">
        <f>(JJ8*JL8+JJ9*JL9+JJ10*JL10+JJ11*JL11+JJ12*JL12+JJ13*JL13+JJ14*JL14+JJ15*JL15+JJ16*JL16+JJ17*JL17+JJ18*JL18+JJ19*JL19)*0.0036*24</f>
        <v>236.07216000000005</v>
      </c>
      <c r="JK31" s="68">
        <f>+JJ31*365</f>
        <v>86166.338400000022</v>
      </c>
      <c r="JL31" s="68"/>
      <c r="JP31" s="73" t="s">
        <v>3</v>
      </c>
      <c r="JQ31" s="67">
        <f>(JQ8*JS8+JQ9*JS9+JQ10*JS10+JQ11*JS11+JQ12*JS12+JQ13*JS13+JQ14*JS14+JQ15*JS15+JQ16*JS16+JQ17*JS17+JQ18*JS18+JQ19*JS19)*0.0036*24</f>
        <v>99.338400000000007</v>
      </c>
      <c r="JR31" s="68"/>
      <c r="JS31" s="68">
        <f>+JQ31*365</f>
        <v>36258.516000000003</v>
      </c>
      <c r="JW31" s="73" t="s">
        <v>3</v>
      </c>
      <c r="JX31" s="67">
        <f>(JX8*JZ8+JX9*JZ9+JX10*JZ10+JX11*JZ11+JX12*JZ12+JX13*JZ13+JX14*JZ14+JX15*JZ15+JX16*JZ16+JX17*JZ17+JX18*JZ18+JX19*JZ19)*0.0036*24</f>
        <v>132.03007775999998</v>
      </c>
      <c r="JY31" s="68">
        <f>+JX31*365</f>
        <v>48190.978382399997</v>
      </c>
      <c r="JZ31" s="68"/>
      <c r="KD31" s="73" t="s">
        <v>3</v>
      </c>
      <c r="KE31" s="67">
        <f>(KE8*KG8+KE9*KG9+KE10*KG10+KE11*KG11+KE12*KG12+KE13*KG13+KE14*KG14+KE15*KG15+KE16*KG16+KE17*KG17+KE18*KG18+KE19*KG19)*0.0036*24</f>
        <v>60.419519999999999</v>
      </c>
      <c r="KF31" s="68"/>
      <c r="KG31" s="68">
        <f>+KE31*365</f>
        <v>22053.124799999998</v>
      </c>
      <c r="KK31" s="73" t="s">
        <v>3</v>
      </c>
      <c r="KL31" s="67">
        <f>(KL8*KN8+KL9*KN9+KL10*KN10+KL11*KN11+KL12*KN12+KL13*KN13+KL14*KN14+KL15*KN15+KL16*KN16+KL17*KN17+KL18*KN18+KL19*KN19)*0.0036*24</f>
        <v>50.4022176</v>
      </c>
      <c r="KM31" s="68">
        <f>+KL31*365</f>
        <v>18396.809423999999</v>
      </c>
      <c r="KR31" s="73" t="s">
        <v>3</v>
      </c>
      <c r="KS31" s="67">
        <f>(KS8*KU8+KS9*KU9+KS10*KU10+KS11*KU11+KS12*KU12+KS13*KU13+KS14*KU14+KS15*KU15+KS16*KU16+KS17*KU17+KS18*KU18+KS19*KU19)*0.0036*24</f>
        <v>18.254535839999996</v>
      </c>
      <c r="KT31" s="68">
        <f>+KS31*365</f>
        <v>6662.9055815999982</v>
      </c>
      <c r="KU31" s="68"/>
      <c r="KY31" s="73" t="s">
        <v>3</v>
      </c>
      <c r="KZ31" s="67">
        <f>(KZ8*LB8+KZ9*LB9+KZ10*LB10+KZ11*LB11+KZ12*LB12+KZ13*LB13+KZ14*LB14+KZ15*LB15+KZ16*LB16+KZ17*LB17+KZ18*LB18+KZ19*LB19)*0.0036*24</f>
        <v>17.458269119999997</v>
      </c>
      <c r="LA31" s="68"/>
      <c r="LB31" s="68">
        <f>+KZ31*365</f>
        <v>6372.2682287999987</v>
      </c>
      <c r="LF31" s="73" t="s">
        <v>3</v>
      </c>
      <c r="LG31" s="67">
        <f>(LG8*LI8+LG9*LI9+LG10*LI10+LG11*LI11+LG12*LI12+LG13*LI13+LG14*LI14+LG15*LI15+LG16*LI16+LG17*LI17+LG18*LI18+LG19*LI19)*0.0036*24</f>
        <v>2190.8189347199996</v>
      </c>
      <c r="LM31" s="73" t="s">
        <v>3</v>
      </c>
      <c r="LN31" s="67">
        <f>(LN8*LP8+LN9*LP9+LN10*LP10+LN11*LP11+LN12*LP12+LN13*LP13+LN14*LP14+LN15*LP15+LN16*LP16+LN17*LP17+LN18*LP18+LN19*LP19)*0.0036*24</f>
        <v>10.467014400000002</v>
      </c>
      <c r="LO31" s="68">
        <f>+LN31*365</f>
        <v>3820.4602560000008</v>
      </c>
      <c r="LP31" s="68"/>
      <c r="LT31" s="73" t="s">
        <v>3</v>
      </c>
      <c r="LU31" s="67">
        <f>(LU8*LW8+LU9*LW9+LU10*LW10+LU11*LW11+LU12*LW12+LU13*LW13+LU14*LW14+LU15*LW15+LU16*LW16+LU17*LW17+LU18*LW18+LU19*LW19)*0.0036*24</f>
        <v>10.467014400000002</v>
      </c>
      <c r="LV31" s="68"/>
      <c r="LW31" s="68">
        <f>+LU31*365</f>
        <v>3820.4602560000008</v>
      </c>
      <c r="MA31" s="73" t="s">
        <v>3</v>
      </c>
      <c r="MB31" s="67">
        <f>(MB8*MD8+MB9*MD9+MB10*MD10+MB11*MD11+MB12*MD12+MB13*MD13+MB14*MD14+MB15*MD15+MB16*MD16+MB17*MD17+MB18*MD18+MB19*MD19)*0.0036*24</f>
        <v>3.9382560000000004</v>
      </c>
      <c r="MC31" s="68">
        <f>+MB31*365</f>
        <v>1437.4634400000002</v>
      </c>
      <c r="MD31" s="68"/>
      <c r="MH31" s="73" t="s">
        <v>3</v>
      </c>
      <c r="MI31" s="67">
        <f>(MI8*MK8+MI9*MK9+MI10*MK10+MI11*MK11+MI12*MK12+MI13*MK13+MI14*MK14+MI15*MK15+MI16*MK16+MI17*MK17+MI18*MK18+MI19*MK19)*0.0036*24</f>
        <v>40.213203839999998</v>
      </c>
      <c r="MJ31" s="68">
        <f>+MI31*365</f>
        <v>14677.8194016</v>
      </c>
      <c r="MK31" s="68"/>
      <c r="MO31" s="73" t="s">
        <v>3</v>
      </c>
      <c r="MP31" s="67">
        <f>(MP8*MR8+MP9*MR9+MP10*MR10+MP11*MR11+MP12*MR12+MP13*MR13+MP14*MR14+MP15*MR15+MP16*MR16+MP17*MR17+MP18*MR18+MP19*MR19)*0.0036*24</f>
        <v>13.206611520000001</v>
      </c>
      <c r="MQ31" s="68"/>
      <c r="MR31" s="68">
        <f>+MP31*365</f>
        <v>4820.4132048000001</v>
      </c>
      <c r="MV31" s="73" t="s">
        <v>3</v>
      </c>
      <c r="MW31" s="67">
        <f>(MW8*MY8+MW9*MY9+MW10*MY10+MW11*MY11+MW12*MY12+MW13*MY13+MW14*MY14+MW15*MY15+MW16*MY16+MW17*MY17+MW18*MY18+MW19*MY19)*0.0036*24</f>
        <v>67.507361279999998</v>
      </c>
      <c r="MX31" s="68">
        <f>+MW31*365</f>
        <v>24640.186867199998</v>
      </c>
      <c r="MY31" s="68"/>
      <c r="NC31" s="73" t="s">
        <v>3</v>
      </c>
      <c r="ND31" s="67">
        <f>(ND8*NF8+ND9*NF9+ND10*NF10+ND11*NF11+ND12*NF12+ND13*NF13+ND14*NF14+ND15*NF15+ND16*NF16+ND17*NF17+ND18*NF18+ND19*NF19)*0.0036*24</f>
        <v>36.236159999999998</v>
      </c>
      <c r="NE31" s="68"/>
      <c r="NF31" s="68">
        <f>+ND31*365</f>
        <v>13226.198399999999</v>
      </c>
      <c r="NJ31" s="73" t="s">
        <v>3</v>
      </c>
      <c r="NK31" s="67">
        <f>(NK8*NM8+NK9*NM9+NK10*NM10+NK11*NM11+NK12*NM12+NK13*NM13+NK14*NM14+NK15*NM15+NK16*NM16+NK17*NM17+NK18*NM18+NK19*NM19)*0.0036*24</f>
        <v>45.200851200000002</v>
      </c>
      <c r="NL31" s="68">
        <f>+NK31*365</f>
        <v>16498.310688000001</v>
      </c>
      <c r="NM31" s="68"/>
      <c r="NQ31" s="73" t="s">
        <v>3</v>
      </c>
      <c r="NR31" s="67">
        <f>(NR8*NT8+NR9*NT9+NR10*NT10+NR11*NT11+NR12*NT12+NR13*NT13+NR14*NT14+NR15*NT15+NR16*NT16+NR17*NT17+NR18*NT18+NR19*NT19)*0.0036*24</f>
        <v>45.200851200000002</v>
      </c>
      <c r="NS31" s="68"/>
      <c r="NT31" s="68">
        <f>+NR31*365</f>
        <v>16498.310688000001</v>
      </c>
      <c r="NX31" s="73" t="s">
        <v>3</v>
      </c>
      <c r="NY31" s="67">
        <f>(NY8*OA8+NY9*OA9+NY10*OA10+NY11*OA11+NY12*OA12+NY13*OA13+NY14*OA14+NY15*OA15+NY16*OA16+NY17*OA17+NY18*OA18+NY19*OA19)*0.0036*24</f>
        <v>46.060646399999996</v>
      </c>
      <c r="NZ31" s="68">
        <f>+NY31*365</f>
        <v>16812.135935999999</v>
      </c>
      <c r="OA31" s="68"/>
      <c r="OE31" s="73" t="s">
        <v>3</v>
      </c>
      <c r="OF31" s="67">
        <f>(OF8*OH8+OF9*OH9+OF10*OH10+OF11*OH11+OF12*OH12+OF13*OH13+OF14*OH14+OF15*OH15+OF16*OH16+OF17*OH17+OF18*OH18+OF19*OH19)*0.0036*24</f>
        <v>36.872777663999997</v>
      </c>
      <c r="OG31" s="68"/>
      <c r="OH31" s="68">
        <f>+OF31*365</f>
        <v>13458.563847359999</v>
      </c>
      <c r="OL31" s="73" t="s">
        <v>3</v>
      </c>
      <c r="OM31" s="67">
        <f>(OM8*OO8+OM9*OO9+OM10*OO10+OM11*OO11+OM12*OO12+OM13*OO13+OM14*OO14+OM15*OO15+OM16*OO16+OM17*OO17+OM18*OO18+OM19*OO19)*0.0036*24</f>
        <v>41.962855679999997</v>
      </c>
      <c r="ON31" s="68">
        <f>+OM31*365</f>
        <v>15316.442323199999</v>
      </c>
      <c r="OO31" s="68"/>
      <c r="OS31" s="73" t="s">
        <v>3</v>
      </c>
      <c r="OT31" s="67">
        <f>(OT8*OV8+OT9*OV9+OT10*OV10+OT11*OV11+OT12*OV12+OT13*OV13+OT14*OV14+OT15*OV15+OT16*OV16+OT17*OV17+OT18*OV18+OT19*OV19)*0.0036*24</f>
        <v>26.32877568</v>
      </c>
      <c r="OU31" s="68"/>
      <c r="OV31" s="68">
        <f>+OT31*365</f>
        <v>9610.0031232000001</v>
      </c>
      <c r="OZ31" s="73" t="s">
        <v>3</v>
      </c>
      <c r="PA31" s="67">
        <f>(PA8*PC8+PA9*PC9+PA10*PC10+PA11*PC11+PA12*PC12+PA13*PC13+PA14*PC14+PA15*PC15+PA16*PC16+PA17*PC17+PA18*PC18+PA19*PC19)*0.0036*24</f>
        <v>28.440719999999995</v>
      </c>
      <c r="PB31" s="68">
        <f>+PA31*365</f>
        <v>10380.862799999999</v>
      </c>
      <c r="PC31" s="68"/>
      <c r="PG31" s="73" t="s">
        <v>3</v>
      </c>
      <c r="PH31" s="67">
        <f>(PH8*PJ8+PH9*PJ9+PH10*PJ10+PH11*PJ11+PH12*PJ12+PH13*PJ13+PH14*PJ14+PH15*PJ15+PH16*PJ16+PH17*PJ17+PH18*PJ18+PH19*PJ19)*0.0036*24</f>
        <v>19.439999999999998</v>
      </c>
      <c r="PI31" s="68"/>
      <c r="PJ31" s="68">
        <f>+PH31*365</f>
        <v>7095.5999999999995</v>
      </c>
      <c r="PN31" s="73" t="s">
        <v>3</v>
      </c>
      <c r="PO31" s="67">
        <f>(PO8*PQ8+PO9*PQ9+PO10*PQ10+PO11*PQ11+PO12*PQ12+PO13*PQ13+PO14*PQ14+PO15*PQ15+PO16*PQ16+PO17*PQ17+PO18*PQ18+PO19*PQ19)*0.0036*24</f>
        <v>99.377072639999994</v>
      </c>
      <c r="PP31" s="68">
        <f>+PO31*365</f>
        <v>36272.631513599998</v>
      </c>
      <c r="PQ31" s="68"/>
      <c r="PU31" s="73" t="s">
        <v>3</v>
      </c>
      <c r="PV31" s="67">
        <f>(PV8*PX8+PV9*PX9+PV10*PX10+PV11*PX11+PV12*PX12+PV13*PX13+PV14*PX14+PV15*PX15+PV16*PX16+PV17*PX17+PV18*PX18+PV19*PX19)*0.0036*24</f>
        <v>25.505279999999999</v>
      </c>
      <c r="PW31" s="68"/>
      <c r="PX31" s="68">
        <f>+PV31*365</f>
        <v>9309.4272000000001</v>
      </c>
      <c r="QB31" s="73" t="s">
        <v>3</v>
      </c>
      <c r="QC31" s="67">
        <f>(QC8*QE8+QC9*QE9+QC10*QE10+QC11*QE11+QC12*QE12+QC13*QE13+QC14*QE14+QC15*QE15+QC16*QE16+QC17*QE17+QC18*QE18+QC19*QE19)*0.0036*24</f>
        <v>59.891486399999991</v>
      </c>
      <c r="QD31" s="68">
        <f>+QC31*365</f>
        <v>21860.392535999996</v>
      </c>
      <c r="QE31" s="68"/>
      <c r="QI31" s="73" t="s">
        <v>3</v>
      </c>
      <c r="QJ31" s="67">
        <f>(QJ8*QL8+QJ9*QL9+QJ10*QL10+QJ11*QL11+QJ12*QL12+QJ13*QL13+QJ14*QL14+QJ15*QL15+QJ16*QL16+QJ17*QL17+QJ18*QL18+QJ19*QL19)*0.0036*24</f>
        <v>54.749260800000002</v>
      </c>
      <c r="QK31" s="68">
        <f>+QJ31*365</f>
        <v>19983.480191999999</v>
      </c>
      <c r="QL31" s="68">
        <v>14998.8</v>
      </c>
      <c r="QP31" s="73" t="s">
        <v>3</v>
      </c>
      <c r="QQ31" s="67">
        <f>(QQ8*QS8+QQ9*QS9+QQ10*QS10+QQ11*QS11+QQ12*QS12+QQ13*QS13+QQ14*QS14+QQ15*QS15+QQ16*QS16+QQ17*QS17+QQ18*QS18+QQ19*QS19)*0.0036*24</f>
        <v>9.8297280000000011</v>
      </c>
      <c r="QR31" s="68">
        <f>+QQ31*365</f>
        <v>3587.8507200000004</v>
      </c>
      <c r="QS31" s="68"/>
      <c r="QW31" s="73" t="s">
        <v>3</v>
      </c>
      <c r="QX31" s="67">
        <f>(QX8*QZ8+QX9*QZ9+QX10*QZ10+QX11*QZ11+QX12*QZ12+QX13*QZ13+QX14*QZ14+QX15*QZ15+QX16*QZ16+QX17*QZ17+QX18*QZ18+QX19*QZ19)*0.0036*24</f>
        <v>9.8297280000000011</v>
      </c>
      <c r="QY31" s="68"/>
      <c r="QZ31" s="68">
        <f>+QX31*365</f>
        <v>3587.8507200000004</v>
      </c>
      <c r="RD31" s="73" t="s">
        <v>3</v>
      </c>
      <c r="RE31" s="67">
        <f>(RE8*RG8+RE9*RG9+RE10*RG10+RE11*RG11+RE12*RG12+RE13*RG13+RE14*RG14+RE15*RG15+RE16*RG16+RE17*RG17+RE18*RG18+RE19*RG19)*0.0036*24</f>
        <v>93.410496000000009</v>
      </c>
      <c r="RF31" s="68">
        <f>+RE31*365</f>
        <v>34094.831040000005</v>
      </c>
      <c r="RG31" s="68"/>
      <c r="RK31" s="73" t="s">
        <v>3</v>
      </c>
      <c r="RL31" s="67">
        <f>(RL8*RN8+RL9*RN9+RL10*RN10+RL11*RN11+RL12*RN12+RL13*RN13+RL14*RN14+RL15*RN15+RL16*RN16+RL17*RN17+RL18*RN18+RL19*RN19)*0.0036*24</f>
        <v>34.525440000000003</v>
      </c>
      <c r="RM31" s="68"/>
      <c r="RN31" s="68">
        <f>+RL31*365</f>
        <v>12601.785600000001</v>
      </c>
      <c r="RR31" s="73" t="s">
        <v>3</v>
      </c>
      <c r="RS31" s="67">
        <f>(RS8*RU8+RS9*RU9+RS10*RU10+RS11*RU11+RS12*RU12+RS13*RU13+RS14*RU14+RS15*RU15+RS16*RU16+RS17*RU17+RS18*RU18+RS19*RU19)*0.0036*24</f>
        <v>66.164489279999998</v>
      </c>
      <c r="RT31" s="68">
        <f>+RS31*365</f>
        <v>24150.038587200001</v>
      </c>
      <c r="RU31" s="68"/>
      <c r="RY31" s="73" t="s">
        <v>3</v>
      </c>
      <c r="RZ31" s="67">
        <f>(RZ8*SB8+RZ9*SB9+RZ10*SB10+RZ11*SB11+RZ12*SB12+RZ13*SB13+RZ14*SB14+RZ15*SB15+RZ16*SB16+RZ17*SB17+RZ18*SB18+RZ19*SB19)*0.0036*24</f>
        <v>36.198169919999998</v>
      </c>
      <c r="SA31" s="68"/>
      <c r="SB31" s="68">
        <f>+RZ31*365</f>
        <v>13212.332020799999</v>
      </c>
      <c r="SF31" s="73" t="s">
        <v>3</v>
      </c>
      <c r="SG31" s="67">
        <f>(SG8*SI8+SG9*SI9+SG10*SI10+SG11*SI11+SG12*SI12+SG13*SI13+SG14*SI14+SG15*SI15+SG16*SI16+SG17*SI17+SG18*SI18+SG19*SI19)*0.0036*24</f>
        <v>4.8426163199999994</v>
      </c>
      <c r="SH31" s="68">
        <f>+SG31*365</f>
        <v>1767.5549567999999</v>
      </c>
      <c r="SI31" s="68"/>
      <c r="SM31" s="73" t="s">
        <v>3</v>
      </c>
      <c r="SN31" s="67">
        <f>(SN8*SP8+SN9*SP9+SN10*SP10+SN11*SP11+SN12*SP12+SN13*SP13+SN14*SP14+SN15*SP15+SN16*SP16+SN17*SP17+SN18*SP18+SN19*SP19)*0.0036*24</f>
        <v>3.8490336000000003</v>
      </c>
      <c r="SO31" s="68"/>
      <c r="SP31" s="68">
        <f>+SN31*365</f>
        <v>1404.8972640000002</v>
      </c>
      <c r="ST31" s="73" t="s">
        <v>3</v>
      </c>
      <c r="SU31" s="67">
        <f>(SU8*SW8+SU9*SW9+SU10*SW10+SU11*SW11+SU12*SW12+SU13*SW13+SU14*SW14+SU15*SW15+SU16*SW16+SU17*SW17+SU18*SW18+SU19*SW19)*0.0036*24</f>
        <v>240.97194431999995</v>
      </c>
      <c r="SV31" s="68">
        <f>+SU31*365</f>
        <v>87954.759676799978</v>
      </c>
      <c r="SW31" s="68"/>
      <c r="TA31" s="73" t="s">
        <v>3</v>
      </c>
      <c r="TB31" s="67">
        <f>(TB8*TD8+TB9*TD9+TB10*TD10+TB11*TD11+TB12*TD12+TB13*TD13+TB14*TD14+TB15*TD15+TB16*TD16+TB17*TD17+TB18*TD18+TB19*TD19)*0.0036*24</f>
        <v>146.41763327999999</v>
      </c>
      <c r="TC31" s="68"/>
      <c r="TD31" s="68">
        <f>+TB31*365</f>
        <v>53442.436147199995</v>
      </c>
      <c r="TH31" s="73" t="s">
        <v>3</v>
      </c>
      <c r="TI31" s="67">
        <f>(TI8*TK8+TI9*TK9+TI10*TK10+TI11*TK11+TI12*TK12+TI13*TK13+TI14*TK14+TI15*TK15+TI16*TK16+TI17*TK17+TI18*TK18+TI19*TK19)*0.0036*24</f>
        <v>28.621612800000001</v>
      </c>
      <c r="TJ31" s="68">
        <f>+TI31*365</f>
        <v>10446.888672000001</v>
      </c>
      <c r="TK31" s="68"/>
      <c r="TO31" s="73" t="s">
        <v>3</v>
      </c>
      <c r="TP31" s="67">
        <f>(TP8*TR8+TP9*TR9+TP10*TR10+TP11*TR11+TP12*TR12+TP13*TR13+TP14*TR14+TP15*TR15+TP16*TR16+TP17*TR17+TP18*TR18+TP19*TR19)*0.0036*24</f>
        <v>11.646593279999998</v>
      </c>
      <c r="TQ31" s="68"/>
      <c r="TR31" s="68">
        <f>+TP31*365</f>
        <v>4251.0065471999987</v>
      </c>
      <c r="TV31" s="73" t="s">
        <v>3</v>
      </c>
      <c r="TW31" s="67">
        <f>(TW8*TY8+TW9*TY9+TW10*TY10+TW11*TY11+TW12*TY12+TW13*TY13+TW14*TY14+TW15*TY15+TW16*TY16+TW17*TY17+TW18*TY18+TW19*TY19)*0.0036*24</f>
        <v>40.887897119999998</v>
      </c>
      <c r="TX31" s="68">
        <f>+TW31*365</f>
        <v>14924.0824488</v>
      </c>
      <c r="TY31" s="68"/>
      <c r="UC31" s="73" t="s">
        <v>3</v>
      </c>
      <c r="UD31" s="67">
        <f>(UD8*UF8+UD9*UF9+UD10*UF10+UD11*UF11+UD12*UF12+UD13*UF13+UD14*UF14+UD15*UF15+UD16*UF16+UD17*UF17+UD18*UF18+UD19*UF19)*0.0036*24</f>
        <v>19.849190400000001</v>
      </c>
      <c r="UE31" s="68"/>
      <c r="UF31" s="68">
        <f>+UD31*365</f>
        <v>7244.9544960000003</v>
      </c>
      <c r="UJ31" s="73" t="s">
        <v>3</v>
      </c>
      <c r="UK31" s="67">
        <f>(UK8*UM8+UK9*UM9+UK10*UM10+UK11*UM11+UK12*UM12+UK13*UM13+UK14*UM14+UK15*UM15+UK16*UM16+UK17*UM17+UK18*UM18+UK19*UM19)*0.0036*24</f>
        <v>30.3932304</v>
      </c>
      <c r="UL31" s="68">
        <f>+UK31*365</f>
        <v>11093.529096</v>
      </c>
      <c r="UQ31" s="73" t="s">
        <v>3</v>
      </c>
      <c r="UR31" s="67">
        <f>(UR8*UT8+UR9*UT9+UR10*UT10+UR11*UT11+UR12*UT12+UR13*UT13+UR14*UT14+UR15*UT15+UR16*UT16+UR17*UT17+UR18*UT18+UR19*UT19)*0.0036*24</f>
        <v>30.667964881528661</v>
      </c>
      <c r="US31" s="68">
        <f>+UR31*365</f>
        <v>11193.807181757962</v>
      </c>
      <c r="UT31" s="68"/>
      <c r="UX31" s="73" t="s">
        <v>3</v>
      </c>
      <c r="UY31" s="67">
        <f>(UY8*VA8+UY9*VA9+UY10*VA10+UY11*VA11+UY12*VA12+UY13*VA13+UY14*VA14+UY15*VA15+UY16*VA16+UY17*VA17+UY18*VA18+UY19*VA19)*0.0036*24</f>
        <v>18.296928000000001</v>
      </c>
      <c r="UZ31" s="68"/>
      <c r="VA31" s="68">
        <f>+UY31*365</f>
        <v>6678.3787200000006</v>
      </c>
      <c r="VE31" s="73" t="s">
        <v>3</v>
      </c>
      <c r="VF31" s="67">
        <f>(VF8*VH8+VF9*VH9+VF10*VH10+VF11*VH11+VF12*VH12+VF13*VH13+VF14*VH14+VF15*VH15+VF16*VH16+VF17*VH17+VF18*VH18+VF19*VH19)*0.0036*24</f>
        <v>1074.7870560000001</v>
      </c>
      <c r="VG31" s="68">
        <f>+VF31*365</f>
        <v>392297.27544000006</v>
      </c>
      <c r="VH31" s="68"/>
      <c r="VL31" s="73" t="s">
        <v>3</v>
      </c>
      <c r="VM31" s="67">
        <f>(VM8*VO8+VM9*VO9+VM10*VO10+VM11*VO11+VM12*VO12+VM13*VO13+VM14*VO14+VM15*VO15+VM16*VO16+VM17*VO17+VM18*VO18+VM19*VO19)*0.0036*24</f>
        <v>395.40960000000001</v>
      </c>
      <c r="VN31" s="68"/>
      <c r="VO31" s="68">
        <f>+VM31*365</f>
        <v>144324.50400000002</v>
      </c>
      <c r="VS31" s="73" t="s">
        <v>3</v>
      </c>
      <c r="VT31" s="67">
        <f>(VT8*VV8+VT9*VV9+VT10*VV10+VT11*VV11+VT12*VV12+VT13*VV13+VT14*VV14+VT15*VV15+VT16*VV16+VT17*VV17+VT18*VV18+VT19*VV19)*0.0036*24</f>
        <v>84.533356799999979</v>
      </c>
      <c r="VU31" s="68">
        <f>+VT31*365</f>
        <v>30854.675231999991</v>
      </c>
      <c r="VV31" s="68"/>
      <c r="VZ31" s="73" t="s">
        <v>3</v>
      </c>
      <c r="WA31" s="67">
        <f>(WA8*WC8+WA9*WC9+WA10*WC10+WA11*WC11+WA12*WC12+WA13*WC13+WA14*WC14+WA15*WC15+WA16*WC16+WA17*WC17+WA18*WC18+WA19*WC19)*0.0036*24</f>
        <v>57.283200000000001</v>
      </c>
      <c r="WB31" s="68"/>
      <c r="WC31" s="68">
        <f>+WA31*365</f>
        <v>20908.367999999999</v>
      </c>
      <c r="WG31" s="73" t="s">
        <v>3</v>
      </c>
      <c r="WH31" s="67">
        <f>(WH8*WJ8+WH9*WJ9+WH10*WJ10+WH11*WJ11+WH12*WJ12+WH13*WJ13+WH14*WJ14+WH15*WJ15+WH16*WJ16+WH17*WJ17+WH18*WJ18+WH19*WJ19)*0.0036*24</f>
        <v>50.098694399999999</v>
      </c>
      <c r="WI31" s="68">
        <f>+WH31*365</f>
        <v>18286.023455999999</v>
      </c>
      <c r="WJ31" s="68"/>
      <c r="WN31" s="73" t="s">
        <v>3</v>
      </c>
      <c r="WO31" s="67">
        <f>(WO8*WQ8+WO9*WQ9+WO10*WQ10+WO11*WQ11+WO12*WQ12+WO13*WQ13+WO14*WQ14+WO15*WQ15+WO16*WQ16+WO17*WQ17+WO18*WQ18+WO19*WQ19)*0.0036*24</f>
        <v>37.480319999999999</v>
      </c>
      <c r="WP31" s="68"/>
      <c r="WQ31" s="68">
        <f>+WO31*365</f>
        <v>13680.316800000001</v>
      </c>
      <c r="WU31" s="73" t="s">
        <v>3</v>
      </c>
      <c r="WV31" s="67">
        <f>(WV8*WX8+WV9*WX9+WV10*WX10+WV11*WX11+WV12*WX12+WV13*WX13+WV14*WX14+WV15*WX15+WV16*WX16+WV17*WX17+WV18*WX18+WV19*WX19)*0.0036*24</f>
        <v>16.469567999999999</v>
      </c>
      <c r="WW31" s="68">
        <f>+WV31*365</f>
        <v>6011.3923199999999</v>
      </c>
      <c r="WX31" s="68"/>
      <c r="XB31" s="73" t="s">
        <v>3</v>
      </c>
      <c r="XC31" s="67">
        <f>(XC8*XE8+XC9*XE9+XC10*XE10+XC11*XE11+XC12*XE12+XC13*XE13+XC14*XE14+XC15*XE15+XC16*XE16+XC17*XE17+XC18*XE18+XC19*XE19)*0.0036*24</f>
        <v>15.956351999999999</v>
      </c>
      <c r="XD31" s="68"/>
      <c r="XE31" s="68">
        <f>+XC31*365</f>
        <v>5824.0684799999999</v>
      </c>
      <c r="XI31" s="73" t="s">
        <v>3</v>
      </c>
      <c r="XJ31" s="67">
        <f>(XJ8*XL8+XJ9*XL9+XJ10*XL10+XJ11*XL11+XJ12*XL12+XJ13*XL13+XJ14*XL14+XJ15*XL15+XJ16*XL16+XJ17*XL17+XJ18*XL18+XJ19*XL19)*0.0036*24</f>
        <v>44.834688000000007</v>
      </c>
      <c r="XK31" s="68">
        <f>+XJ31*365</f>
        <v>16364.661120000002</v>
      </c>
      <c r="XL31" s="68"/>
      <c r="XP31" s="73" t="s">
        <v>3</v>
      </c>
      <c r="XQ31" s="67">
        <f>(XQ8*XS8+XQ9*XS9+XQ10*XS10+XQ11*XS11+XQ12*XS12+XQ13*XS13+XQ14*XS14+XQ15*XS15+XQ16*XS16+XQ17*XS17+XQ18*XS18+XQ19*XS19)*0.0036*24</f>
        <v>23.250240000000002</v>
      </c>
      <c r="XR31" s="68"/>
      <c r="XS31" s="68">
        <f>+XQ31*365</f>
        <v>8486.3376000000007</v>
      </c>
      <c r="XW31" s="73" t="s">
        <v>3</v>
      </c>
      <c r="XX31" s="67">
        <f>(XX8*XZ8+XX9*XZ9+XX10*XZ10+XX11*XZ11+XX12*XZ12+XX13*XZ13+XX14*XZ14+XX15*XZ15+XX16*XZ16+XX17*XZ17+XX18*XZ18+XX19*XZ19)*0.0036*24</f>
        <v>44.142520320000003</v>
      </c>
      <c r="XY31" s="68">
        <f>+XX31*365</f>
        <v>16112.019916800002</v>
      </c>
      <c r="XZ31" s="68"/>
      <c r="YD31" s="73" t="s">
        <v>3</v>
      </c>
      <c r="YE31" s="67">
        <f>(YE8*YG8+YE9*YG9+YE10*YG10+YE11*YG11+YE12*YG12+YE13*YG13+YE14*YG14+YE15*YG15+YE16*YG16+YE17*YG17+YE18*YG18+YE19*YG19)*0.0036*24</f>
        <v>11.695104000000001</v>
      </c>
      <c r="YF31" s="68"/>
      <c r="YG31" s="68">
        <f>+YE31*365</f>
        <v>4268.7129599999998</v>
      </c>
      <c r="YK31" s="73" t="s">
        <v>3</v>
      </c>
      <c r="YL31" s="67">
        <f>(YL8*YN8+YL9*YN9+YL10*YN10+YL11*YN11+YL12*YN12+YL13*YN13+YL14*YN14+YL15*YN15+YL16*YN16+YL17*YN17+YL18*YN18+YL19*YN19)*0.0036*24</f>
        <v>4.4579807999999996</v>
      </c>
      <c r="YM31" s="68">
        <f>+YL31*365</f>
        <v>1627.1629919999998</v>
      </c>
      <c r="YN31" s="68"/>
      <c r="YR31" s="73" t="s">
        <v>3</v>
      </c>
      <c r="YS31" s="67">
        <f>(YS8*YU8+YS9*YU9+YS10*YU10+YS11*YU11+YS12*YU12+YS13*YU13+YS14*YU14+YS15*YU15+YS16*YU16+YS17*YU17+YS18*YU18+YS19*YU19)*0.0036*24</f>
        <v>4.4579807999999996</v>
      </c>
      <c r="YT31" s="68"/>
      <c r="YU31" s="68">
        <f>+YS31*365</f>
        <v>1627.1629919999998</v>
      </c>
      <c r="YY31" s="73" t="s">
        <v>3</v>
      </c>
      <c r="YZ31" s="67">
        <f>(YZ8*ZB8+YZ9*ZB9+YZ10*ZB10+YZ11*ZB11+YZ12*ZB12+YZ13*ZB13+YZ14*ZB14+YZ15*ZB15+YZ16*ZB16+YZ17*ZB17+YZ18*ZB18+YZ19*ZB19)*0.0036*24</f>
        <v>9.5182905599999987</v>
      </c>
      <c r="ZA31" s="68">
        <f>+YZ31*365</f>
        <v>3474.1760543999994</v>
      </c>
      <c r="ZB31" s="68"/>
      <c r="ZF31" s="73" t="s">
        <v>3</v>
      </c>
      <c r="ZG31" s="67">
        <f>(ZG8*ZI8+ZG9*ZI9+ZG10*ZI10+ZG11*ZI11+ZG12*ZI12+ZG13*ZI13+ZG14*ZI14+ZG15*ZI15+ZG16*ZI16+ZG17*ZI17+ZG18*ZI18+ZG19*ZI19)*0.0036*24</f>
        <v>5.3654399999999995</v>
      </c>
      <c r="ZH31" s="68"/>
      <c r="ZI31" s="68">
        <f>+ZG31*365</f>
        <v>1958.3855999999998</v>
      </c>
      <c r="ZM31" s="73" t="s">
        <v>3</v>
      </c>
      <c r="ZN31" s="67">
        <f>(ZN8*ZP8+ZN9*ZP9+ZN10*ZP10+ZN11*ZP11+ZN12*ZP12+ZN13*ZP13+ZN14*ZP14+ZN15*ZP15+ZN16*ZP16+ZN17*ZP17+ZN18*ZP18+ZN19*ZP19)*0.0036*24</f>
        <v>97.237235520000013</v>
      </c>
      <c r="ZO31" s="68">
        <f>+ZN31*365</f>
        <v>35491.590964800002</v>
      </c>
      <c r="ZP31" s="68"/>
      <c r="ZT31" s="73" t="s">
        <v>3</v>
      </c>
      <c r="ZU31" s="67">
        <f>(ZU8*ZW8+ZU9*ZW9+ZU10*ZW10+ZU11*ZW11+ZU12*ZW12+ZU13*ZW13+ZU14*ZW14+ZU15*ZW15+ZU16*ZW16+ZU17*ZW17+ZU18*ZW18+ZU19*ZW19)*0.0036*24</f>
        <v>42.182208000000003</v>
      </c>
      <c r="ZV31" s="68"/>
      <c r="ZW31" s="68">
        <f>+ZU31*365</f>
        <v>15396.505920000001</v>
      </c>
      <c r="AAA31" s="73" t="s">
        <v>3</v>
      </c>
      <c r="AAB31" s="67">
        <f>(AAB8*AAD8+AAB9*AAD9+AAB10*AAD10+AAB11*AAD11+AAB12*AAD12+AAB13*AAD13+AAB14*AAD14+AAB15*AAD15+AAB16*AAD16+AAB17*AAD17+AAB18*AAD18+AAB19*AAD19)*0.0036*24</f>
        <v>33.607846080000002</v>
      </c>
      <c r="AAC31" s="68">
        <f>+AAB31*365</f>
        <v>12266.8638192</v>
      </c>
      <c r="AAD31" s="68"/>
      <c r="AAH31" s="73" t="s">
        <v>3</v>
      </c>
      <c r="AAI31" s="67">
        <f>(AAI8*AAK8+AAI9*AAK9+AAI10*AAK10+AAI11*AAK11+AAI12*AAK12+AAI13*AAK13+AAI14*AAK14+AAI15*AAK15+AAI16*AAK16+AAI17*AAK17+AAI18*AAK18+AAI19*AAK19)*0.0036*24</f>
        <v>22.628160000000001</v>
      </c>
      <c r="AAJ31" s="68"/>
      <c r="AAK31" s="68">
        <f>+AAI31*365</f>
        <v>8259.2784000000011</v>
      </c>
      <c r="AAO31" s="73" t="s">
        <v>3</v>
      </c>
      <c r="AAP31" s="67">
        <f>(AAP8*AAR8+AAP9*AAR9+AAP10*AAR10+AAP11*AAR11+AAP12*AAR12+AAP13*AAR13+AAP14*AAR14+AAP15*AAR15+AAP16*AAR16+AAP17*AAR17+AAP18*AAR18+AAP19*AAR19)*0.0036*24</f>
        <v>68.874623999999997</v>
      </c>
      <c r="AAQ31" s="68">
        <f>+AAP31*365</f>
        <v>25139.23776</v>
      </c>
      <c r="AAR31" s="68"/>
      <c r="AAV31" s="73" t="s">
        <v>3</v>
      </c>
      <c r="AAW31" s="67">
        <f>(AAW8*AAY8+AAW9*AAY9+AAW10*AAY10+AAW11*AAY11+AAW12*AAY12+AAW13*AAY13+AAW14*AAY14+AAW15*AAY15+AAW16*AAY16+AAW17*AAY17+AAW18*AAY18+AAW19*AAY19)*0.0036*24</f>
        <v>44.789760000000001</v>
      </c>
      <c r="AAX31" s="68"/>
      <c r="AAY31" s="68">
        <f>+AAW31*365</f>
        <v>16348.2624</v>
      </c>
      <c r="ABC31" s="73" t="s">
        <v>3</v>
      </c>
      <c r="ABD31" s="67">
        <f>(ABD8*ABF8+ABD9*ABF9+ABD10*ABF10+ABD11*ABF11+ABD12*ABF12+ABD13*ABF13+ABD14*ABF14+ABD15*ABF15+ABD16*ABF16+ABD17*ABF17+ABD18*ABF18+ABD19*ABF19)*0.0036*24</f>
        <v>293.72371199999998</v>
      </c>
      <c r="ABE31" s="68">
        <f>+ABD31*365</f>
        <v>107209.15487999999</v>
      </c>
      <c r="ABF31" s="68"/>
      <c r="ABJ31" s="73" t="s">
        <v>3</v>
      </c>
      <c r="ABK31" s="67">
        <f>(ABK8*ABM8+ABK9*ABM9+ABK10*ABM10+ABK11*ABM11+ABK12*ABM12+ABK13*ABM13+ABK14*ABM14+ABK15*ABM15+ABK16*ABM16+ABK17*ABM17+ABK18*ABM18+ABK19*ABM19)*0.0036*24</f>
        <v>197.27712</v>
      </c>
      <c r="ABL31" s="68"/>
      <c r="ABM31" s="68">
        <f>+ABK31*365</f>
        <v>72006.148799999995</v>
      </c>
      <c r="ABQ31" s="73" t="s">
        <v>3</v>
      </c>
      <c r="ABR31" s="67">
        <f>(ABR8*ABT8+ABR9*ABT9+ABR10*ABT10+ABR11*ABT11+ABR12*ABT12+ABR13*ABT13+ABR14*ABT14+ABR15*ABT15+ABR16*ABT16+ABR17*ABT17+ABR18*ABT18+ABR19*ABT19)*0.0036*24</f>
        <v>409.46470099200002</v>
      </c>
      <c r="ABS31" s="68">
        <f>+ABR31*365</f>
        <v>149454.61586208001</v>
      </c>
      <c r="ABT31" s="68"/>
      <c r="ABX31" s="73" t="s">
        <v>3</v>
      </c>
      <c r="ABY31" s="67">
        <f>(ABY8*ACA8+ABY9*ACA9+ABY10*ACA10+ABY11*ACA11+ABY12*ACA12+ABY13*ACA13+ABY14*ACA14+ABY15*ACA15+ABY16*ACA16+ABY17*ACA17+ABY18*ACA18+ABY19*ACA19)*0.0036*24</f>
        <v>159.87456</v>
      </c>
      <c r="ABZ31" s="68"/>
      <c r="ACA31" s="68">
        <f>+ABY31*365</f>
        <v>58354.214400000004</v>
      </c>
      <c r="ACE31" s="73" t="s">
        <v>3</v>
      </c>
      <c r="ACF31" s="67">
        <f>(ACF8*ACH8+ACF9*ACH9+ACF10*ACH10+ACF11*ACH11+ACF12*ACH12+ACF13*ACH13+ACF14*ACH14+ACF15*ACH15+ACF16*ACH16+ACF17*ACH17+ACF18*ACH18+ACF19*ACH19)*0.0036*24</f>
        <v>153.9648</v>
      </c>
      <c r="ACG31" s="68">
        <f>+ACF31*365</f>
        <v>56197.152000000002</v>
      </c>
      <c r="ACH31" s="68"/>
      <c r="ACL31" s="73" t="s">
        <v>3</v>
      </c>
      <c r="ACM31" s="67">
        <f>(ACM8*ACO8+ACM9*ACO9+ACM10*ACO10+ACM11*ACO11+ACM12*ACO12+ACM13*ACO13+ACM14*ACO14+ACM15*ACO15+ACM16*ACO16+ACM17*ACO17+ACM18*ACO18+ACM19*ACO19)*0.0036*24</f>
        <v>59.175359999999991</v>
      </c>
      <c r="ACN31" s="68"/>
      <c r="ACO31" s="68">
        <f>+ACM31*365</f>
        <v>21599.006399999998</v>
      </c>
      <c r="ACS31" s="73" t="s">
        <v>3</v>
      </c>
      <c r="ACT31" s="67">
        <f>(ACT8*ACV8+ACT9*ACV9+ACT10*ACV10+ACT11*ACV11+ACT12*ACV12+ACT13*ACV13+ACT14*ACV14+ACT15*ACV15+ACT16*ACV16+ACT17*ACV17+ACT18*ACV18+ACT19*ACV19)*0.0036*24</f>
        <v>14.683680000000001</v>
      </c>
      <c r="ACU31" s="68">
        <f>+ACT31*365</f>
        <v>5359.5432000000001</v>
      </c>
      <c r="ACV31" s="68"/>
      <c r="ACZ31" s="73" t="s">
        <v>3</v>
      </c>
      <c r="ADA31" s="67">
        <f>(ADA8*ADC8+ADA9*ADC9+ADA10*ADC10+ADA11*ADC11+ADA12*ADC12+ADA13*ADC13+ADA14*ADC14+ADA15*ADC15+ADA16*ADC16+ADA17*ADC17+ADA18*ADC18+ADA19*ADC19)*0.0036*24</f>
        <v>4.2768000000000006</v>
      </c>
      <c r="ADB31" s="68"/>
      <c r="ADC31" s="68">
        <f>+ADA31*365</f>
        <v>1561.0320000000002</v>
      </c>
      <c r="ADG31" s="73" t="s">
        <v>3</v>
      </c>
      <c r="ADH31" s="67">
        <f>(ADH8*ADJ8+ADH9*ADJ9+ADH10*ADJ10+ADH11*ADJ11+ADH12*ADJ12+ADH13*ADJ13+ADH14*ADJ14+ADH15*ADJ15+ADH16*ADJ16+ADH17*ADJ17+ADH18*ADJ18+ADH19*ADJ19)*0.0036*24</f>
        <v>2719.3131083519997</v>
      </c>
      <c r="ADI31" s="68">
        <f>+ADH31*365</f>
        <v>992549.28454847995</v>
      </c>
      <c r="ADJ31" s="68"/>
      <c r="ADN31" s="73" t="s">
        <v>3</v>
      </c>
      <c r="ADO31" s="67">
        <f>(ADO8*ADQ8+ADO9*ADQ9+ADO10*ADQ10+ADO11*ADQ11+ADO12*ADQ12+ADO13*ADQ13+ADO14*ADQ14+ADO15*ADQ15+ADO16*ADQ16+ADO17*ADQ17+ADO18*ADQ18+ADO19*ADQ19)*0.0036*24</f>
        <v>1094.1447600000001</v>
      </c>
      <c r="ADP31" s="68"/>
      <c r="ADQ31" s="68">
        <f>+ADO31*365</f>
        <v>399362.83740000008</v>
      </c>
      <c r="ADU31" s="73" t="s">
        <v>3</v>
      </c>
      <c r="ADV31" s="67">
        <f>(ADV8*ADX8+ADV9*ADX9+ADV10*ADX10+ADV11*ADX11+ADV12*ADX12+ADV13*ADX13+ADV14*ADX14+ADV15*ADX15+ADV16*ADX16+ADV17*ADX17+ADV18*ADX18+ADV19*ADX19)*0.0036*24</f>
        <v>14.955839999999998</v>
      </c>
      <c r="ADW31" s="68">
        <f>+ADV31*365</f>
        <v>5458.8815999999997</v>
      </c>
      <c r="ADX31" s="68"/>
      <c r="AEB31" s="73" t="s">
        <v>3</v>
      </c>
      <c r="AEC31" s="67">
        <f>(AEC8*AEE8+AEC9*AEE9+AEC10*AEE10+AEC11*AEE11+AEC12*AEE12+AEC13*AEE13+AEC14*AEE14+AEC15*AEE15+AEC16*AEE16+AEC17*AEE17+AEC18*AEE18+AEC19*AEE19)*0.0036*24</f>
        <v>14.955839999999998</v>
      </c>
      <c r="AED31" s="68"/>
      <c r="AEE31" s="68">
        <f>+AEC31*365</f>
        <v>5458.8815999999997</v>
      </c>
      <c r="AEI31" s="73" t="s">
        <v>3</v>
      </c>
      <c r="AEJ31" s="67">
        <f>(AEJ8*AEL8+AEJ9*AEL9+AEJ10*AEL10+AEJ11*AEL11+AEJ12*AEL12+AEJ13*AEL13+AEJ14*AEL14+AEJ15*AEL15+AEJ16*AEL16+AEJ17*AEL17+AEJ18*AEL18+AEJ19*AEL19+AEJ20*AEL20+AEJ21*AEL21)*0.0036*24</f>
        <v>511.47631439999998</v>
      </c>
      <c r="AEK31" s="68">
        <f>+AEJ31*365</f>
        <v>186688.85475599999</v>
      </c>
      <c r="AEL31" s="68"/>
      <c r="AEP31" s="73" t="s">
        <v>3</v>
      </c>
      <c r="AEQ31" s="67">
        <f>(AEQ8*AES8+AEQ9*AES9+AEQ10*AES10+AEQ11*AES11+AEQ12*AES12+AEQ13*AES13+AEQ14*AES14+AEQ15*AES15+AEQ16*AES16+AEQ17*AES17+AEQ18*AES18+AEQ19*AES19+AEQ20*AES20+AEQ21*AES21)*0.0036*24</f>
        <v>182.44802879999997</v>
      </c>
      <c r="AER31" s="68"/>
      <c r="AES31" s="68">
        <f>+AEQ31*365</f>
        <v>66593.530511999998</v>
      </c>
      <c r="AEW31" s="73" t="s">
        <v>3</v>
      </c>
      <c r="AEX31" s="67">
        <f>(AEX8*AEZ8+AEX9*AEZ9+AEX10*AEZ10+AEX11*AEZ11+AEX12*AEZ12+AEX13*AEZ13+AEX14*AEZ14+AEX15*AEZ15+AEX16*AEZ16+AEX17*AEZ17+AEX18*AEZ18+AEX19*AEZ19)*0.0036*24</f>
        <v>70.67692799999999</v>
      </c>
      <c r="AEY31" s="68">
        <f>+AEX31*365</f>
        <v>25797.078719999998</v>
      </c>
      <c r="AEZ31" s="68"/>
      <c r="AFD31" s="73" t="s">
        <v>3</v>
      </c>
      <c r="AFE31" s="67">
        <f>(AFE8*AFG8+AFE9*AFG9+AFE10*AFG10+AFE11*AFG11+AFE12*AFG12+AFE13*AFG13+AFE14*AFG14+AFE15*AFG15+AFE16*AFG16+AFE17*AFG17+AFE18*AFG18+AFE19*AFG19)*0.0036*24</f>
        <v>29.704320000000003</v>
      </c>
      <c r="AFF31" s="68"/>
      <c r="AFG31" s="68">
        <f>+AFE31*365</f>
        <v>10842.076800000001</v>
      </c>
      <c r="AFK31" s="73" t="s">
        <v>3</v>
      </c>
      <c r="AFL31" s="67">
        <f>(AFL8*AFN8+AFL9*AFN9+AFL10*AFN10+AFL11*AFN11+AFL12*AFN12+AFL13*AFN13+AFL14*AFN14+AFL15*AFN15+AFL16*AFN16+AFL17*AFN17+AFL18*AFN18+AFL19*AFN19)*0.0036*24</f>
        <v>33.5748672</v>
      </c>
      <c r="AFM31" s="68">
        <f>+AFL31*365</f>
        <v>12254.826528</v>
      </c>
      <c r="AFN31" s="68"/>
      <c r="AFR31" s="73" t="s">
        <v>3</v>
      </c>
      <c r="AFS31" s="67">
        <f>(AFS8*AFU8+AFS9*AFU9+AFS10*AFU10+AFS11*AFU11+AFS12*AFU12+AFS13*AFU13+AFS14*AFU14+AFS15*AFU15+AFS16*AFU16+AFS17*AFU17+AFS18*AFU18+AFS19*AFU19)*0.0036*24</f>
        <v>24.815635200000003</v>
      </c>
      <c r="AFT31" s="68"/>
      <c r="AFU31" s="68">
        <f>+AFS31*365</f>
        <v>9057.7068480000016</v>
      </c>
      <c r="AFY31" s="73" t="s">
        <v>3</v>
      </c>
      <c r="AFZ31" s="67">
        <f>(AFZ8*AGB8+AFZ9*AGB9+AFZ10*AGB10+AFZ11*AGB11+AFZ12*AGB12+AFZ13*AGB13+AFZ14*AGB14+AFZ15*AGB15+AFZ16*AGB16+AFZ17*AGB17+AFZ18*AGB18+AFZ19*AGB19)*0.0036*24</f>
        <v>20.339596799999999</v>
      </c>
      <c r="AGA31" s="68">
        <f>+AFZ31*365</f>
        <v>7423.9528319999999</v>
      </c>
      <c r="AGB31" s="68"/>
      <c r="AGF31" s="73" t="s">
        <v>3</v>
      </c>
      <c r="AGG31" s="67">
        <f>(AGG8*AGI8+AGG9*AGI9+AGG10*AGI10+AGG11*AGI11+AGG12*AGI12+AGG13*AGI13+AGG14*AGI14+AGG15*AGI15+AGG16*AGI16+AGG17*AGI17+AGG18*AGI18+AGG19*AGI19)*0.0036*24</f>
        <v>19.981900799999998</v>
      </c>
      <c r="AGH31" s="68"/>
      <c r="AGI31" s="68">
        <f>+AGG31*365</f>
        <v>7293.3937919999989</v>
      </c>
      <c r="AGM31" s="73" t="s">
        <v>3</v>
      </c>
      <c r="AGN31" s="67">
        <f>(AGN8*AGP8+AGN9*AGP9+AGN10*AGP10+AGN11*AGP11+AGN12*AGP12+AGN13*AGP13+AGN14*AGP14+AGN15*AGP15+AGN16*AGP16+AGN17*AGP17+AGN18*AGP18+AGN19*AGP19)*0.0036*24</f>
        <v>153.44488799999999</v>
      </c>
      <c r="AGO31" s="68">
        <f>+AGN31*365</f>
        <v>56007.384119999995</v>
      </c>
      <c r="AGP31" s="68"/>
      <c r="AGT31" s="73" t="s">
        <v>3</v>
      </c>
      <c r="AGU31" s="67">
        <f>(AGU8*AGW8+AGU9*AGW9+AGU10*AGW10+AGU11*AGW11+AGU12*AGW12+AGU13*AGW13+AGU14*AGW14+AGU15*AGW15+AGU16*AGW16+AGU17*AGW17+AGU18*AGW18+AGU19*AGW19)*0.0036*24</f>
        <v>114.4110096</v>
      </c>
      <c r="AGV31" s="68"/>
      <c r="AGW31" s="68">
        <f>+AGU31*365</f>
        <v>41760.018504</v>
      </c>
      <c r="AHA31" s="73" t="s">
        <v>3</v>
      </c>
      <c r="AHB31" s="67">
        <f>(AHB8*AHD8+AHB9*AHD9+AHB10*AHD10+AHB11*AHD11+AHB12*AHD12+AHB13*AHD13+AHB14*AHD14+AHB15*AHD15+AHB16*AHD16+AHB17*AHD17+AHB18*AHD18+AHB19*AHD19)*0.0036*24</f>
        <v>184.38883200000001</v>
      </c>
      <c r="AHC31" s="68">
        <f>+AHB31*365</f>
        <v>67301.923680000007</v>
      </c>
      <c r="AHD31" s="68"/>
      <c r="AHH31" s="73" t="s">
        <v>3</v>
      </c>
      <c r="AHI31" s="67">
        <f>(AHI8*AHK8+AHI9*AHK9+AHI10*AHK10+AHI11*AHK11+AHI12*AHK12+AHI13*AHK13+AHI14*AHK14+AHI15*AHK15+AHI16*AHK16+AHI17*AHK17+AHI18*AHK18+AHI19*AHK19)*0.0036*24</f>
        <v>67.2624</v>
      </c>
      <c r="AHJ31" s="68"/>
      <c r="AHK31" s="68">
        <f>+AHI31*365</f>
        <v>24550.775999999998</v>
      </c>
      <c r="AHO31" s="73" t="s">
        <v>3</v>
      </c>
      <c r="AHP31" s="67">
        <f>(AHP8*AHR8+AHP9*AHR9+AHP10*AHR10+AHP11*AHR11+AHP12*AHR12+AHP13*AHR13+AHP14*AHR14+AHP15*AHR15+AHP16*AHR16+AHP17*AHR17+AHP18*AHR18+AHP19*AHR19)*0.0036*24</f>
        <v>108.73439999999999</v>
      </c>
      <c r="AHQ31" s="68">
        <f>+AHP31*365</f>
        <v>39688.055999999997</v>
      </c>
      <c r="AHR31" s="68"/>
      <c r="AHV31" s="73" t="s">
        <v>3</v>
      </c>
      <c r="AHW31" s="67">
        <f>(AHW8*AHY8+AHW9*AHY9+AHW10*AHY10+AHW11*AHY11+AHW12*AHY12+AHW13*AHY13+AHW14*AHY14+AHW15*AHY15+AHW16*AHY16+AHW17*AHY17+AHW18*AHY18+AHW19*AHY19)*0.0036*24</f>
        <v>73.405439999999984</v>
      </c>
      <c r="AHX31" s="68"/>
      <c r="AHY31" s="68">
        <f>+AHW31*365</f>
        <v>26792.985599999993</v>
      </c>
    </row>
    <row r="32" spans="2:909" s="10" customFormat="1" ht="15" customHeight="1" x14ac:dyDescent="0.2">
      <c r="C32" s="73" t="s">
        <v>0</v>
      </c>
      <c r="D32" s="67">
        <f>(D8*E8+D9*E9+D10*E10+D11*E11+D12*E12+D13*E13+D14*E14+D15*E15+D16*E16+D17*E17+D18*E18+D19*E19)*0.0036*24</f>
        <v>4.7092320000000001</v>
      </c>
      <c r="E32" s="68">
        <f>+D32*365</f>
        <v>1718.86968</v>
      </c>
      <c r="F32" s="68"/>
      <c r="J32" s="73" t="s">
        <v>0</v>
      </c>
      <c r="K32" s="67">
        <f>(K8*L8+K9*L9+K10*L10+K11*L11+K12*L12+K13*L13+K14*L14+K15*L15+K16*L16+K17*L17+K18*L18+K19*L19)*0.0036*24</f>
        <v>4.2768000000000006</v>
      </c>
      <c r="L32" s="68"/>
      <c r="M32" s="68">
        <f>+K32*365</f>
        <v>1561.0320000000002</v>
      </c>
      <c r="Q32" s="73" t="s">
        <v>0</v>
      </c>
      <c r="R32" s="67">
        <f>(R8*S8+R9*S9+R10*S10+R11*S11+R12*S12+R13*S13+R14*S14+R15*S15+R16*S16+R17*S17+R18*S18+R19*S19)*0.0036*24</f>
        <v>45.485271359999999</v>
      </c>
      <c r="S32" s="68">
        <f>+R32*365</f>
        <v>16602.1240464</v>
      </c>
      <c r="T32" s="68"/>
      <c r="X32" s="73" t="s">
        <v>0</v>
      </c>
      <c r="Y32" s="67">
        <f>(Y8*Z8+Y9*Z9+Y10*Z10+Y11*Z11+Y12*Z12+Y13*Z13+Y14*Z14+Y15*Z15+Y16*Z16+Y17*Z17+Y18*Z18+Y19*Z19)*0.0036*24</f>
        <v>38.794464000000005</v>
      </c>
      <c r="Z32" s="68"/>
      <c r="AA32" s="68">
        <f>+Y32*365</f>
        <v>14159.979360000001</v>
      </c>
      <c r="AE32" s="73" t="s">
        <v>0</v>
      </c>
      <c r="AF32" s="67">
        <f>(AF8*AG8+AF9*AG9+AF10*AG10+AF11*AG11+AF12*AG12+AF13*AG13+AF14*AG14+AF15*AG15+AF16*AG16+AF17*AG17+AF18*AG18+AF19*AG19)*0.0036*24</f>
        <v>34.789201919999996</v>
      </c>
      <c r="AG32" s="68">
        <f>+AF32*365</f>
        <v>12698.058700799998</v>
      </c>
      <c r="AH32" s="68"/>
      <c r="AL32" s="73" t="s">
        <v>0</v>
      </c>
      <c r="AM32" s="67">
        <f>(AM8*AN8+AM9*AN9+AM10*AN10+AM11*AN11+AM12*AN12+AM13*AN13+AM14*AN14+AM15*AN15+AM16*AN16+AM17*AN17+AM18*AN18+AM19*AN19)*0.0036*24</f>
        <v>34.789201919999996</v>
      </c>
      <c r="AN32" s="68"/>
      <c r="AO32" s="68">
        <f>+AM32*365</f>
        <v>12698.058700799998</v>
      </c>
      <c r="AS32" s="73" t="s">
        <v>0</v>
      </c>
      <c r="AT32" s="67">
        <f>(AT8*AU8+AT9*AU9+AT10*AU10+AT11*AU11+AT12*AU12+AT13*AU13+AT14*AU14+AT15*AU15+AT16*AU16+AT17*AU17+AT18*AU18+AT19*AU19)*0.0036*24</f>
        <v>1222.34662368</v>
      </c>
      <c r="AU32" s="68">
        <f>+AT32*365</f>
        <v>446156.5176432</v>
      </c>
      <c r="AV32" s="68"/>
      <c r="AZ32" s="73" t="s">
        <v>0</v>
      </c>
      <c r="BA32" s="67">
        <f>(BA8*BB8+BA9*BB9+BA10*BB10+BA11*BB11+BA12*BB12+BA13*BB13+BA14*BB14+BA15*BB15+BA16*BB16+BA17*BB17+BA18*BB18+BA19*BB19)*0.0036*24</f>
        <v>601.18632000000014</v>
      </c>
      <c r="BB32" s="68"/>
      <c r="BC32" s="68">
        <f>+BA32*365</f>
        <v>219433.00680000006</v>
      </c>
      <c r="BG32" s="73" t="s">
        <v>0</v>
      </c>
      <c r="BH32" s="67">
        <f>(BH8*BI8+BH9*BI9+BH10*BI10+BH11*BI11+BH12*BI12+BH13*BI13+BH14*BI14+BH15*BI15+BH16*BI16+BH17*BI17+BH18*BI18+BH19*BI19)*0.0036*24</f>
        <v>42.635263679999994</v>
      </c>
      <c r="BI32" s="68">
        <f>+BH32*365</f>
        <v>15561.871243199997</v>
      </c>
      <c r="BJ32" s="68"/>
      <c r="BN32" s="73" t="s">
        <v>0</v>
      </c>
      <c r="BO32" s="67">
        <f>(BO8*BP8+BO9*BP9+BO10*BP10+BO11*BP11+BO12*BP12+BO13*BP13+BO14*BP14+BO15*BP15+BO16*BP16+BO17*BP17+BO18*BP18+BO19*BP19)*0.0036*24</f>
        <v>24.183359999999997</v>
      </c>
      <c r="BP32" s="68"/>
      <c r="BQ32" s="68">
        <f>+BO32*365</f>
        <v>8826.9263999999985</v>
      </c>
      <c r="BU32" s="73" t="s">
        <v>0</v>
      </c>
      <c r="BV32" s="67">
        <f>(BV8*BW8+BV9*BW9+BV10*BW10+BV11*BW11+BV12*BW12+BV13*BW13+BV14*BW14+BV15*BW15+BV16*BW16+BV17*BW17+BV18*BW18+BV19*BW19)*0.0036*24</f>
        <v>61.957487087999986</v>
      </c>
      <c r="BW32" s="68">
        <f>+BV32*365</f>
        <v>22614.482787119996</v>
      </c>
      <c r="BX32" s="68"/>
      <c r="CB32" s="73" t="s">
        <v>0</v>
      </c>
      <c r="CC32" s="67">
        <f>(CC8*CD8+CC9*CD9+CC10*CD10+CC11*CD11+CC12*CD12+CC13*CD13+CC14*CD14+CC15*CD15+CC16*CD16+CC17*CD17+CC18*CD18+CC19*CD19)*0.0036*24</f>
        <v>22.106805552000001</v>
      </c>
      <c r="CD32" s="68"/>
      <c r="CE32" s="68">
        <f>+CC32*365</f>
        <v>8068.9840264800005</v>
      </c>
      <c r="CI32" s="73" t="s">
        <v>0</v>
      </c>
      <c r="CJ32" s="67">
        <f>(CJ8*CK8+CJ9*CK9+CJ10*CK10+CJ11*CK11+CJ12*CK12+CJ13*CK13+CJ14*CK14+CJ15*CK15+CJ16*CK16+CJ17*CK17+CJ18*CK18+CJ19*CK19)*0.0036*24</f>
        <v>56.911075199999999</v>
      </c>
      <c r="CK32" s="68">
        <f>+CJ32*365</f>
        <v>20772.542448</v>
      </c>
      <c r="CL32" s="68"/>
      <c r="CP32" s="73" t="s">
        <v>0</v>
      </c>
      <c r="CQ32" s="67">
        <f>(CQ8*CR8+CQ9*CR9+CQ10*CR10+CQ11*CR11+CQ12*CR12+CQ13*CR13+CQ14*CR14+CQ15*CR15+CQ16*CR16+CQ17*CR17+CQ18*CR18+CQ19*CR19)*0.0036*24</f>
        <v>23.277024000000001</v>
      </c>
      <c r="CR32" s="68"/>
      <c r="CS32" s="68">
        <f>+CQ32*365</f>
        <v>8496.1137600000002</v>
      </c>
      <c r="CW32" s="73" t="s">
        <v>0</v>
      </c>
      <c r="CX32" s="67">
        <f>(CX8*CY8+CX9*CY9+CX10*CY10+CX11*CY11+CX12*CY12+CX13*CY13+CX14*CY14+CX15*CY15+CX16*CY16+CX17*CY17+CX18*CY18+CX19*CY19)*0.0036*24</f>
        <v>4.2962400000000001</v>
      </c>
      <c r="CY32" s="68">
        <f>+CX32*365</f>
        <v>1568.1276</v>
      </c>
      <c r="CZ32" s="68"/>
      <c r="DD32" s="73" t="s">
        <v>0</v>
      </c>
      <c r="DE32" s="67">
        <f>(DE8*DF8+DE9*DF9+DE10*DF10+DE11*DF11+DE12*DF12+DE13*DF13+DE14*DF14+DE15*DF15+DE16*DF16+DE17*DF17+DE18*DF18+DE19*DF19)*0.0036*24</f>
        <v>2.5271999999999997</v>
      </c>
      <c r="DF32" s="68"/>
      <c r="DG32" s="68">
        <f>+DE32*365</f>
        <v>922.42799999999988</v>
      </c>
      <c r="DK32" s="73" t="s">
        <v>0</v>
      </c>
      <c r="DL32" s="67">
        <f>(DL8*DM8+DL9*DM9+DL10*DM10+DL11*DM11+DL12*DM12+DL13*DM13+DL14*DM14+DL15*DM15+DL16*DM16+DL17*DM17+DL18*DM18+DL19*DM19)*0.0036*24</f>
        <v>64.794211199999992</v>
      </c>
      <c r="DM32" s="68">
        <f>+DL32*365</f>
        <v>23649.887087999996</v>
      </c>
      <c r="DN32" s="68"/>
      <c r="DR32" s="73" t="s">
        <v>0</v>
      </c>
      <c r="DS32" s="67">
        <f>(DS8*DT8+DS9*DT9+DS10*DT10+DS11*DT11+DS12*DT12+DS13*DT13+DS14*DT14+DS15*DT15+DS16*DT16+DS17*DT17+DS18*DT18+DS19*DT19)*0.0036*24</f>
        <v>42.628175999999996</v>
      </c>
      <c r="DT32" s="68"/>
      <c r="DU32" s="68">
        <f>+DS32*365</f>
        <v>15559.284239999999</v>
      </c>
      <c r="DY32" s="73" t="s">
        <v>0</v>
      </c>
      <c r="DZ32" s="67">
        <f>(DZ8*EA8+DZ9*EA9+DZ10*EA10+DZ11*EA11+DZ12*EA12+DZ13*EA13+DZ14*EA14+DZ15*EA15+DZ16*EA16+DZ17*EA17+DZ18*EA18+DZ19*EA19)*0.0036*24</f>
        <v>22.099744512000001</v>
      </c>
      <c r="EA32" s="68">
        <f>+DZ32*365</f>
        <v>8066.4067468800004</v>
      </c>
      <c r="EB32" s="68"/>
      <c r="EF32" s="73" t="s">
        <v>0</v>
      </c>
      <c r="EG32" s="67">
        <f>(EG8*EH8+EG9*EH9+EG10*EH10+EG11*EH11+EG12*EH12+EG13*EH13+EG14*EH14+EG15*EH15+EG16*EH16+EG17*EH17+EG18*EH18+EG19*EH19)*0.0036*24</f>
        <v>22.099744512000001</v>
      </c>
      <c r="EH32" s="68"/>
      <c r="EI32" s="68">
        <f>+EG32*365</f>
        <v>8066.4067468800004</v>
      </c>
      <c r="EM32" s="73" t="s">
        <v>0</v>
      </c>
      <c r="EN32" s="67">
        <f>(EN8*EO8+EN9*EO9+EN10*EO10+EN11*EO11+EN12*EO12+EN13*EO13+EN14*EO14+EN15*EO15+EN16*EO16+EN17*EO17+EN18*EO18+EN19*EO19)*0.0036*24</f>
        <v>40.102098912000002</v>
      </c>
      <c r="EO32" s="68">
        <f>+EN32*365</f>
        <v>14637.266102880001</v>
      </c>
      <c r="EP32" s="68"/>
      <c r="ET32" s="73" t="s">
        <v>0</v>
      </c>
      <c r="EU32" s="67">
        <f>(EU8*EV8+EU9*EV9+EU10*EV10+EU11*EV11+EU12*EV12+EU13*EV13+EU14*EV14+EU15*EV15+EU16*EV16+EU17*EV17+EU18*EV18+EU19*EV19)*0.0036*24</f>
        <v>38.014787519999999</v>
      </c>
      <c r="EV32" s="68"/>
      <c r="EW32" s="68">
        <f>+EU32*365</f>
        <v>13875.397444799999</v>
      </c>
      <c r="FA32" s="73" t="s">
        <v>0</v>
      </c>
      <c r="FB32" s="67">
        <f>(FB8*FC8+FB9*FC9+FB10*FC10+FB11*FC11+FB12*FC12+FB13*FC13+FB14*FC14+FB15*FC15+FB16*FC16+FB17*FC17+FB18*FC18+FB19*FC19)*0.0036*24</f>
        <v>170.43508132317157</v>
      </c>
      <c r="FC32" s="68">
        <f>+FB32*365</f>
        <v>62208.804682957627</v>
      </c>
      <c r="FD32" s="68"/>
      <c r="FH32" s="73" t="s">
        <v>0</v>
      </c>
      <c r="FI32" s="67">
        <f>(FI8*FJ8+FI9*FJ9+FI10*FJ10+FI11*FJ11+FI12*FJ12+FI13*FJ13+FI14*FJ14+FI15*FJ15+FI16*FJ16+FI17*FJ17+FI18*FJ18+FI19*FJ19)*0.0036*24</f>
        <v>94.960598399999995</v>
      </c>
      <c r="FJ32" s="68"/>
      <c r="FK32" s="68">
        <f>+FI32*365</f>
        <v>34660.618415999998</v>
      </c>
      <c r="FO32" s="73" t="s">
        <v>0</v>
      </c>
      <c r="FP32" s="67">
        <f>(FP8*FQ8+FP9*FQ9+FP10*FQ10+FP11*FQ11+FP12*FQ12+FP13*FQ13+FP14*FQ14+FP15*FQ15+FP16*FQ16+FP17*FQ17+FP18*FQ18+FP19*FQ19)*0.0036*24</f>
        <v>25.852751999999995</v>
      </c>
      <c r="FQ32" s="68">
        <f>+FP32*365</f>
        <v>9436.2544799999978</v>
      </c>
      <c r="FR32" s="68"/>
      <c r="FV32" s="73" t="s">
        <v>0</v>
      </c>
      <c r="FW32" s="67">
        <f>(FW8*FX8+FW9*FX9+FW10*FX10+FW11*FX11+FW12*FX12+FW13*FX13+FW14*FX14+FW15*FX15+FW16*FX16+FW17*FX17+FW18*FX18+FW19*FX19)*0.0036*24</f>
        <v>25.852751999999995</v>
      </c>
      <c r="FX32" s="68"/>
      <c r="FY32" s="68">
        <f>+FW32*365</f>
        <v>9436.2544799999978</v>
      </c>
      <c r="GC32" s="73" t="s">
        <v>0</v>
      </c>
      <c r="GD32" s="67">
        <f>(GD8*GE8+GD9*GE9+GD10*GE10+GD11*GE11+GD12*GE12+GD13*GE13+GD14*GE14+GD15*GE15+GD16*GE16+GD17*GE17+GD18*GE18+GD19*GE19)*0.0036*24</f>
        <v>37.335513599999999</v>
      </c>
      <c r="GE32" s="68">
        <f>+GD32*365</f>
        <v>13627.462464</v>
      </c>
      <c r="GF32" s="68"/>
      <c r="GJ32" s="73" t="s">
        <v>0</v>
      </c>
      <c r="GK32" s="67">
        <f>(GK8*GL8+GK9*GL9+GK10*GL10+GK11*GL11+GK12*GL12+GK13*GL13+GK14*GL14+GK15*GL15+GK16*GL16+GK17*GL17+GK18*GL18+GK19*GL19)*0.0036*24</f>
        <v>21.772799999999997</v>
      </c>
      <c r="GL32" s="68"/>
      <c r="GM32" s="68">
        <f>+GK32*365</f>
        <v>7947.0719999999992</v>
      </c>
      <c r="GQ32" s="73" t="s">
        <v>0</v>
      </c>
      <c r="GR32" s="67">
        <f>(GR8*GS8+GR9*GS9+GR10*GS10+GR11*GS11+GR12*GS12+GR13*GS13+GR14*GS14+GR15*GS15+GR16*GS16+GR17*GS17+GR18*GS18+GR19*GS19)*0.0036*24</f>
        <v>229.26165119999996</v>
      </c>
      <c r="GS32" s="68">
        <f>+GR32*365</f>
        <v>83680.502687999979</v>
      </c>
      <c r="GT32" s="68"/>
      <c r="GX32" s="73" t="s">
        <v>0</v>
      </c>
      <c r="GY32" s="122">
        <f>(GY8*GZ8+GY9*GZ9+GY10*GZ10+GY11*GZ11+GY12*GZ12+GY13*GZ13+GY14*GZ14+GY15*GZ15+GY16*GZ16+GY17*GZ17+GY18*GZ18+GY19*GZ19)*0.0036*24</f>
        <v>158.0181408</v>
      </c>
      <c r="GZ32" s="68"/>
      <c r="HA32" s="68">
        <f>+GY32*365</f>
        <v>57676.621392000001</v>
      </c>
      <c r="HE32" s="73" t="s">
        <v>0</v>
      </c>
      <c r="HF32" s="67">
        <f>(HF8*HG8+HF9*HG9+HF10*HG10+HF11*HG11+HF12*HG12+HF13*HG13+HF14*HG14+HF15*HG15+HF16*HG16+HF17*HG17+HF18*HG18+HF19*HG19)*0.0036*24</f>
        <v>135.38543040000002</v>
      </c>
      <c r="HG32" s="68">
        <f>+HF32*365</f>
        <v>49415.682096000004</v>
      </c>
      <c r="HL32" s="73" t="s">
        <v>0</v>
      </c>
      <c r="HM32" s="67">
        <f>(HM8*HN8+HM9*HN9+HM10*HN10+HM11*HN11+HM12*HN12+HM13*HN13+HM14*HN14+HM15*HN15+HM16*HN16+HM17*HN17+HM18*HN18+HM19*HN19)*0.0036*24</f>
        <v>238.90463999999997</v>
      </c>
      <c r="HN32" s="68">
        <f>+HM32*365</f>
        <v>87200.193599999984</v>
      </c>
      <c r="HO32" s="68">
        <f>+HM32*365</f>
        <v>87200.193599999984</v>
      </c>
      <c r="HS32" s="73" t="s">
        <v>0</v>
      </c>
      <c r="HT32" s="67">
        <f>(HT8*HU8+HT9*HU9+HT10*HU10+HT11*HU11+HT12*HU12+HT13*HU13+HT14*HU14+HT15*HU15+HT16*HU16+HT17*HU17+HT18*HU18+HT19*HU19)*0.0036*24</f>
        <v>46.903486752000006</v>
      </c>
      <c r="HU32" s="68">
        <f>+HT32*365</f>
        <v>17119.772664480002</v>
      </c>
      <c r="HZ32" s="73" t="s">
        <v>0</v>
      </c>
      <c r="IA32" s="67">
        <f>(IA8*IB8+IA9*IB9+IA10*IB10+IA11*IB11+IA12*IB12+IA13*IB13+IA14*IB14+IA15*IB15+IA16*IB16+IA17*IB17+IA18*IB18+IA19*IB19)*0.0036*24</f>
        <v>21.331649663999997</v>
      </c>
      <c r="IB32" s="68">
        <f>+IA32*365</f>
        <v>7786.0521273599988</v>
      </c>
      <c r="IC32" s="68">
        <f>+IA32*365</f>
        <v>7786.0521273599988</v>
      </c>
      <c r="IG32" s="73" t="s">
        <v>0</v>
      </c>
      <c r="IH32" s="67">
        <f>(IH8*II8+IH9*II9+IH10*II10+IH11*II11+IH12*II12+IH13*II13+IH14*II14+IH15*II15+IH16*II16+IH17*II17+IH18*II18+IH19*II19)*0.0036*24</f>
        <v>20.712787775999999</v>
      </c>
      <c r="II32" s="68">
        <f>+IH32*365</f>
        <v>7560.1675382399999</v>
      </c>
      <c r="IJ32" s="68"/>
      <c r="IN32" s="73" t="s">
        <v>0</v>
      </c>
      <c r="IO32" s="67">
        <f>(IO8*IP8+IO9*IP9+IO10*IP10+IO11*IP11+IO12*IP12+IO13*IP13+IO14*IP14+IO15*IP15+IO16*IP16+IO17*IP17+IO18*IP18+IO19*IP19)*0.0036*24</f>
        <v>17.458675199999998</v>
      </c>
      <c r="IP32" s="68"/>
      <c r="IQ32" s="68">
        <f>+IO32*365</f>
        <v>6372.416447999999</v>
      </c>
      <c r="IU32" s="73" t="s">
        <v>0</v>
      </c>
      <c r="IV32" s="67">
        <f>(IV8*IW8+IV9*IW9+IV10*IW10+IV11*IW11+IV12*IW12+IV13*IW13+IV14*IW14+IV15*IW15+IV16*IW16+IV17*IW17+IV18*IW18+IV19*IW19)*0.0036*24</f>
        <v>4.3275772799999999</v>
      </c>
      <c r="IW32" s="68">
        <f>+IV32*365</f>
        <v>1579.5657071999999</v>
      </c>
      <c r="IX32" s="68"/>
      <c r="JB32" s="73" t="s">
        <v>0</v>
      </c>
      <c r="JC32" s="67">
        <f>(JC8*JD8+JC9*JD9+JC10*JD10+JC11*JD11+JC12*JD12+JC13*JD13+JC14*JD14+JC15*JD15+JC16*JD16+JC17*JD17+JC18*JD18+JC19*JD19)*0.0036*24</f>
        <v>4.3275772799999999</v>
      </c>
      <c r="JD32" s="68"/>
      <c r="JE32" s="68">
        <f>+JC32*365</f>
        <v>1579.5657071999999</v>
      </c>
      <c r="JI32" s="73" t="s">
        <v>0</v>
      </c>
      <c r="JJ32" s="67">
        <f>(JJ8*JK8+JJ9*JK9+JJ10*JK10+JJ11*JK11+JJ12*JK12+JJ13*JK13+JJ14*JK14+JJ15*JK15+JJ16*JK16+JJ17*JK17+JJ18*JK18+JJ19*JK19)*0.0036*24</f>
        <v>72.211680000000001</v>
      </c>
      <c r="JK32" s="68">
        <f>+JJ32*365</f>
        <v>26357.263200000001</v>
      </c>
      <c r="JL32" s="68"/>
      <c r="JP32" s="73" t="s">
        <v>0</v>
      </c>
      <c r="JQ32" s="67">
        <f>(JQ8*JR8+JQ9*JR9+JQ10*JR10+JQ11*JR11+JQ12*JR12+JQ13*JR13+JQ14*JR14+JQ15*JR15+JQ16*JR16+JQ17*JR17+JQ18*JR18+JQ19*JR19)*0.0036*24</f>
        <v>72.211680000000001</v>
      </c>
      <c r="JR32" s="68"/>
      <c r="JS32" s="68">
        <f>+JQ32*365</f>
        <v>26357.263200000001</v>
      </c>
      <c r="JW32" s="73" t="s">
        <v>0</v>
      </c>
      <c r="JX32" s="67">
        <f>(JX8*JY8+JX9*JY9+JX10*JY10+JX11*JY11+JX12*JY12+JX13*JY13+JX14*JY14+JX15*JY15+JX16*JY16+JX17*JY17+JX18*JY18+JX19*JY19)*0.0036*24</f>
        <v>143.21440224</v>
      </c>
      <c r="JY32" s="68">
        <f>+JX32*365</f>
        <v>52273.256817599999</v>
      </c>
      <c r="JZ32" s="68"/>
      <c r="KD32" s="73" t="s">
        <v>0</v>
      </c>
      <c r="KE32" s="67">
        <f>(KE8*KF8+KE9*KF9+KE10*KF10+KE11*KF11+KE12*KF12+KE13*KF13+KE14*KF14+KE15*KF15+KE16*KF16+KE17*KF17+KE18*KF18+KE19*KF19)*0.0036*24</f>
        <v>60.419519999999999</v>
      </c>
      <c r="KF32" s="68"/>
      <c r="KG32" s="68">
        <f>+KE32*365</f>
        <v>22053.124799999998</v>
      </c>
      <c r="KK32" s="73" t="s">
        <v>0</v>
      </c>
      <c r="KL32" s="67">
        <f>(KL8*KM8+KL9*KM9+KL10*KM10+KL11*KM11+KL12*KM12+KL13*KM13+KL14*KM14+KL15*KM15+KL16*KM16+KL17*KM17+KL18*KM18+KL19*KM19)*0.0036*24</f>
        <v>26.685763199999997</v>
      </c>
      <c r="KM32" s="68">
        <f>+KL32*365</f>
        <v>9740.3035679999994</v>
      </c>
      <c r="KR32" s="73" t="s">
        <v>0</v>
      </c>
      <c r="KS32" s="67">
        <f>(KS8*KT8+KS9*KT9+KS10*KT10+KS11*KT11+KS12*KT12+KS13*KT13+KS14*KT14+KS15*KT15+KS16*KT16+KS17*KT17+KS18*KT18+KS19*KT19)*0.0036*24</f>
        <v>17.827120800000003</v>
      </c>
      <c r="KT32" s="68">
        <f>+KS32*365</f>
        <v>6506.8990920000015</v>
      </c>
      <c r="KU32" s="68"/>
      <c r="KY32" s="73" t="s">
        <v>0</v>
      </c>
      <c r="KZ32" s="67">
        <f>(KZ8*LA8+KZ9*LA9+KZ10*LA10+KZ11*LA11+KZ12*LA12+KZ13*LA13+KZ14*LA14+KZ15*LA15+KZ16*LA16+KZ17*LA17+KZ18*LA18+KZ19*LA19)*0.0036*24</f>
        <v>17.827120800000003</v>
      </c>
      <c r="LA32" s="68"/>
      <c r="LB32" s="68">
        <f>+KZ32*365</f>
        <v>6506.8990920000015</v>
      </c>
      <c r="LF32" s="73" t="s">
        <v>0</v>
      </c>
      <c r="LG32" s="67">
        <f>(LG8*LH8+LG9*LH9+LG10*LH10+LG11*LH11+LG12*LH12+LG13*LH13+LG14*LH14+LG15*LH15+LG16*LH16+LG17*LH17+LG18*LH18+LG19*LH19)*0.0036*24</f>
        <v>971.16451199999983</v>
      </c>
      <c r="LM32" s="73" t="s">
        <v>0</v>
      </c>
      <c r="LN32" s="67">
        <f>(LN8*LO8+LN9*LO9+LN10*LO10+LN11*LO11+LN12*LO12+LN13*LO13+LN14*LO14+LN15*LO15+LN16*LO16+LN17*LO17+LN18*LO18+LN19*LO19)*0.0036*24</f>
        <v>5.6129759999999997</v>
      </c>
      <c r="LO32" s="68">
        <f>+LN32*365</f>
        <v>2048.7362399999997</v>
      </c>
      <c r="LP32" s="68"/>
      <c r="LT32" s="73" t="s">
        <v>0</v>
      </c>
      <c r="LU32" s="67">
        <f>(LU8*LV8+LU9*LV9+LU10*LV10+LU11*LV11+LU12*LV12+LU13*LV13+LU14*LV14+LU15*LV15+LU16*LV16+LU17*LV17+LU18*LV18+LU19*LV19)*0.0036*24</f>
        <v>5.6129759999999997</v>
      </c>
      <c r="LV32" s="68"/>
      <c r="LW32" s="68">
        <f>+LU32*365</f>
        <v>2048.7362399999997</v>
      </c>
      <c r="MA32" s="73" t="s">
        <v>0</v>
      </c>
      <c r="MB32" s="67">
        <f>(MB8*MC8+MB9*MC9+MB10*MC10+MB11*MC11+MB12*MC12+MB13*MC13+MB14*MC14+MB15*MC15+MB16*MC16+MB17*MC17+MB18*MC18+MB19*MC19)*0.0036*24</f>
        <v>8.6256000000000004</v>
      </c>
      <c r="MC32" s="68">
        <f>+MB32*365</f>
        <v>3148.3440000000001</v>
      </c>
      <c r="MD32" s="68"/>
      <c r="MH32" s="73" t="s">
        <v>0</v>
      </c>
      <c r="MI32" s="67">
        <f>(MI8*MJ8+MI9*MJ9+MI10*MJ10+MI11*MJ11+MI12*MJ12+MI13*MJ13+MI14*MJ14+MI15*MJ15+MI16*MJ16+MI17*MJ17+MI18*MJ18+MI19*MJ19)*0.0036*24</f>
        <v>24.088717439999996</v>
      </c>
      <c r="MJ32" s="68">
        <f>+MI32*365</f>
        <v>8792.3818655999985</v>
      </c>
      <c r="MK32" s="68"/>
      <c r="MO32" s="73" t="s">
        <v>0</v>
      </c>
      <c r="MP32" s="67">
        <f>(MP8*MQ8+MP9*MQ9+MP10*MQ10+MP11*MQ11+MP12*MQ12+MP13*MQ13+MP14*MQ14+MP15*MQ15+MP16*MQ16+MP17*MQ17+MP18*MQ18+MP19*MQ19)*0.0036*24</f>
        <v>13.424227200000001</v>
      </c>
      <c r="MQ32" s="68"/>
      <c r="MR32" s="68">
        <f>+MP32*365</f>
        <v>4899.842928</v>
      </c>
      <c r="MV32" s="73" t="s">
        <v>0</v>
      </c>
      <c r="MW32" s="67">
        <f>(MW8*MX8+MW9*MX9+MW10*MX10+MW11*MX11+MW12*MX12+MW13*MX13+MW14*MX14+MW15*MX15+MW16*MX16+MW17*MX17+MW18*MX18+MW19*MX19)*0.0036*24</f>
        <v>74.905464959999989</v>
      </c>
      <c r="MX32" s="68">
        <f>+MW32*365</f>
        <v>27340.494710399995</v>
      </c>
      <c r="MY32" s="68"/>
      <c r="NC32" s="73" t="s">
        <v>0</v>
      </c>
      <c r="ND32" s="67">
        <f>(ND8*NE8+ND9*NE9+ND10*NE10+ND11*NE11+ND12*NE12+ND13*NE13+ND14*NE14+ND15*NE15+ND16*NE16+ND17*NE17+ND18*NE18+ND19*NE19)*0.0036*24</f>
        <v>36.236159999999998</v>
      </c>
      <c r="NE32" s="68"/>
      <c r="NF32" s="68">
        <f>+ND32*365</f>
        <v>13226.198399999999</v>
      </c>
      <c r="NJ32" s="73" t="s">
        <v>0</v>
      </c>
      <c r="NK32" s="67">
        <f>(NK8*NL8+NK9*NL9+NK10*NL10+NK11*NL11+NK12*NL12+NK13*NL13+NK14*NL14+NK15*NL15+NK16*NL16+NK17*NL17+NK18*NL18+NK19*NL19)*0.0036*24</f>
        <v>25.674624000000001</v>
      </c>
      <c r="NL32" s="68">
        <f>+NK32*365</f>
        <v>9371.23776</v>
      </c>
      <c r="NM32" s="68"/>
      <c r="NQ32" s="73" t="s">
        <v>0</v>
      </c>
      <c r="NR32" s="67">
        <f>(NR8*NS8+NR9*NS9+NR10*NS10+NR11*NS11+NR12*NS12+NR13*NS13+NR14*NS14+NR15*NS15+NR16*NS16+NR17*NS17+NR18*NS18+NR19*NS19)*0.0036*24</f>
        <v>25.674624000000001</v>
      </c>
      <c r="NS32" s="68"/>
      <c r="NT32" s="68">
        <f>+NR32*365</f>
        <v>9371.23776</v>
      </c>
      <c r="NX32" s="73" t="s">
        <v>0</v>
      </c>
      <c r="NY32" s="67">
        <f>(NY8*NZ8+NY9*NZ9+NY10*NZ10+NY11*NZ11+NY12*NZ12+NY13*NZ13+NY14*NZ14+NY15*NZ15+NY16*NZ16+NY17*NZ17+NY18*NZ18+NY19*NZ19)*0.0036*24</f>
        <v>52.235134847999987</v>
      </c>
      <c r="NZ32" s="68">
        <f>+NY32*365</f>
        <v>19065.824219519996</v>
      </c>
      <c r="OA32" s="68"/>
      <c r="OE32" s="73" t="s">
        <v>0</v>
      </c>
      <c r="OF32" s="67">
        <f>(OF8*OG8+OF9*OG9+OF10*OG10+OF11*OG11+OF12*OG12+OF13*OG13+OF14*OG14+OF15*OG15+OF16*OG16+OF17*OG17+OF18*OG18+OF19*OG19)*0.0036*24</f>
        <v>41.149654847999997</v>
      </c>
      <c r="OG32" s="68"/>
      <c r="OH32" s="68">
        <f>+OF32*365</f>
        <v>15019.624019519999</v>
      </c>
      <c r="OL32" s="73" t="s">
        <v>0</v>
      </c>
      <c r="OM32" s="67">
        <f>(OM8*ON8+OM9*ON9+OM10*ON10+OM11*ON11+OM12*ON12+OM13*ON13+OM14*ON14+OM15*ON15+OM16*ON16+OM17*ON17+OM18*ON18+OM19*ON19)*0.0036*24</f>
        <v>54.722303999999994</v>
      </c>
      <c r="ON32" s="68">
        <f>+OM32*365</f>
        <v>19973.640959999997</v>
      </c>
      <c r="OO32" s="68"/>
      <c r="OS32" s="73" t="s">
        <v>0</v>
      </c>
      <c r="OT32" s="67">
        <f>(OT8*OU8+OT9*OU9+OT10*OU10+OT11*OU11+OT12*OU12+OT13*OU13+OT14*OU14+OT15*OU15+OT16*OU16+OT17*OU17+OT18*OU18+OT19*OU19)*0.0036*24</f>
        <v>26.689823999999994</v>
      </c>
      <c r="OU32" s="68"/>
      <c r="OV32" s="68">
        <f>+OT32*365</f>
        <v>9741.7857599999988</v>
      </c>
      <c r="OZ32" s="73" t="s">
        <v>0</v>
      </c>
      <c r="PA32" s="67">
        <f>(PA8*PB8+PA9*PB9+PA10*PB10+PA11*PB11+PA12*PB12+PA13*PB13+PA14*PB14+PA15*PB15+PA16*PB16+PA17*PB17+PA18*PB18+PA19*PB19)*0.0036*24</f>
        <v>31.823280000000004</v>
      </c>
      <c r="PB32" s="68">
        <f>+PA32*365</f>
        <v>11615.497200000002</v>
      </c>
      <c r="PC32" s="68"/>
      <c r="PG32" s="73" t="s">
        <v>0</v>
      </c>
      <c r="PH32" s="67">
        <f>(PH8*PI8+PH9*PI9+PH10*PI10+PH11*PI11+PH12*PI12+PH13*PI13+PH14*PI14+PH15*PI15+PH16*PI16+PH17*PI17+PH18*PI18+PH19*PI19)*0.0036*24</f>
        <v>19.439999999999998</v>
      </c>
      <c r="PI32" s="68"/>
      <c r="PJ32" s="68">
        <f>+PH32*365</f>
        <v>7095.5999999999995</v>
      </c>
      <c r="PN32" s="73" t="s">
        <v>0</v>
      </c>
      <c r="PO32" s="67">
        <f>(PO8*PP8+PO9*PP9+PO10*PP10+PO11*PP11+PO12*PP12+PO13*PP13+PO14*PP14+PO15*PP15+PO16*PP16+PO17*PP17+PO18*PP18+PO19*PP19)*0.0036*24</f>
        <v>56.018096639999996</v>
      </c>
      <c r="PP32" s="68">
        <f>+PO32*365</f>
        <v>20446.605273599998</v>
      </c>
      <c r="PQ32" s="68"/>
      <c r="PU32" s="73" t="s">
        <v>0</v>
      </c>
      <c r="PV32" s="67">
        <f>(PV8*PW8+PV9*PW9+PV10*PW10+PV11*PW11+PV12*PW12+PV13*PW13+PV14*PW14+PV15*PW15+PV16*PW16+PV17*PW17+PV18*PW18+PV19*PW19)*0.0036*24</f>
        <v>25.505279999999999</v>
      </c>
      <c r="PW32" s="68"/>
      <c r="PX32" s="68">
        <f>+PV32*365</f>
        <v>9309.4272000000001</v>
      </c>
      <c r="QB32" s="73" t="s">
        <v>0</v>
      </c>
      <c r="QC32" s="67">
        <f>(QC8*QD8+QC9*QD9+QC10*QD10+QC11*QD11+QC12*QD12+QC13*QD13+QC14*QD14+QC15*QD15+QC16*QD16+QC17*QD17+QC18*QD18+QC19*QD19)*0.0036*24</f>
        <v>30.8049696</v>
      </c>
      <c r="QD32" s="68">
        <f>+QC32*365</f>
        <v>11243.813904000001</v>
      </c>
      <c r="QE32" s="68"/>
      <c r="QI32" s="73" t="s">
        <v>0</v>
      </c>
      <c r="QJ32" s="67">
        <f>(QJ8*QK8+QJ9*QK9+QJ10*QK10+QJ11*QK11+QJ12*QK12+QJ13*QK13+QJ14*QK14+QJ15*QK15+QJ16*QK16+QJ17*QK17+QJ18*QK18+QJ19*QK19)*0.0036*24</f>
        <v>141.81488640000001</v>
      </c>
      <c r="QK32" s="68">
        <f>+QJ32*365</f>
        <v>51762.433536000004</v>
      </c>
      <c r="QL32" s="68">
        <v>32531.4</v>
      </c>
      <c r="QP32" s="73" t="s">
        <v>0</v>
      </c>
      <c r="QQ32" s="67">
        <f>(QQ8*QR8+QQ9*QR9+QQ10*QR10+QQ11*QR11+QQ12*QR12+QQ13*QR13+QQ14*QR14+QQ15*QR15+QQ16*QR16+QQ17*QR17+QQ18*QR18+QQ19*QR19)*0.0036*24</f>
        <v>18.596131200000002</v>
      </c>
      <c r="QR32" s="68">
        <f>+QQ32*365</f>
        <v>6787.5878880000009</v>
      </c>
      <c r="QS32" s="68"/>
      <c r="QW32" s="73" t="s">
        <v>0</v>
      </c>
      <c r="QX32" s="67">
        <f>(QX8*QY8+QX9*QY9+QX10*QY10+QX11*QY11+QX12*QY12+QX13*QY13+QX14*QY14+QX15*QY15+QX16*QY16+QX17*QY17+QX18*QY18+QX19*QY19)*0.0036*24</f>
        <v>18.596131200000002</v>
      </c>
      <c r="QY32" s="68"/>
      <c r="QZ32" s="68">
        <f>+QX32*365</f>
        <v>6787.5878880000009</v>
      </c>
      <c r="RD32" s="73" t="s">
        <v>0</v>
      </c>
      <c r="RE32" s="67">
        <f>(RE8*RF8+RE9*RF9+RE10*RF10+RE11*RF11+RE12*RF12+RE13*RF13+RE14*RF14+RE15*RF15+RE16*RF16+RE17*RF17+RE18*RF18+RE19*RF19)*0.0036*24</f>
        <v>97.975526400000007</v>
      </c>
      <c r="RF32" s="68">
        <f>+RE32*365</f>
        <v>35761.067136000005</v>
      </c>
      <c r="RG32" s="68"/>
      <c r="RK32" s="73" t="s">
        <v>0</v>
      </c>
      <c r="RL32" s="67">
        <f>(RL8*RM8+RL9*RM9+RL10*RM10+RL11*RM11+RL12*RM12+RL13*RM13+RL14*RM14+RL15*RM15+RL16*RM16+RL17*RM17+RL18*RM18+RL19*RM19)*0.0036*24</f>
        <v>34.103462399999998</v>
      </c>
      <c r="RM32" s="68"/>
      <c r="RN32" s="68">
        <f>+RL32*365</f>
        <v>12447.763776</v>
      </c>
      <c r="RR32" s="73" t="s">
        <v>0</v>
      </c>
      <c r="RS32" s="67">
        <f>(RS8*RT8+RS9*RT9+RS10*RT10+RS11*RT11+RS12*RT12+RS13*RT13+RS14*RT14+RS15*RT15+RS16*RT16+RS17*RT17+RS18*RT18+RS19*RT19)*0.0036*24</f>
        <v>122.52542111999998</v>
      </c>
      <c r="RT32" s="68">
        <f>+RS32*365</f>
        <v>44721.77870879999</v>
      </c>
      <c r="RU32" s="68"/>
      <c r="RY32" s="73" t="s">
        <v>0</v>
      </c>
      <c r="RZ32" s="67">
        <f>(RZ8*SA8+RZ9*SA9+RZ10*SA10+RZ11*SA11+RZ12*SA12+RZ13*SA13+RZ14*SA14+RZ15*SA15+RZ16*SA16+RZ17*SA17+RZ18*SA18+RZ19*SA19)*0.0036*24</f>
        <v>36.819031679999995</v>
      </c>
      <c r="SA32" s="68"/>
      <c r="SB32" s="68">
        <f>+RZ32*365</f>
        <v>13438.946563199997</v>
      </c>
      <c r="SF32" s="73" t="s">
        <v>0</v>
      </c>
      <c r="SG32" s="67">
        <f>(SG8*SH8+SG9*SH9+SG10*SH10+SG11*SH11+SG12*SH12+SG13*SH13+SG14*SH14+SG15*SH15+SG16*SH16+SG17*SH17+SG18*SH18+SG19*SH19)*0.0036*24</f>
        <v>6.6336451199999997</v>
      </c>
      <c r="SH32" s="68">
        <f>+SG32*365</f>
        <v>2421.2804688000001</v>
      </c>
      <c r="SI32" s="68"/>
      <c r="SM32" s="73" t="s">
        <v>0</v>
      </c>
      <c r="SN32" s="67">
        <f>(SN8*SO8+SN9*SO9+SN10*SO10+SN11*SO11+SN12*SO12+SN13*SO13+SN14*SO14+SN15*SO15+SN16*SO16+SN17*SO17+SN18*SO18+SN19*SO19)*0.0036*24</f>
        <v>4.3368393599999999</v>
      </c>
      <c r="SO32" s="68"/>
      <c r="SP32" s="68">
        <f>+SN32*365</f>
        <v>1582.9463664</v>
      </c>
      <c r="ST32" s="73" t="s">
        <v>0</v>
      </c>
      <c r="SU32" s="67">
        <f>(SU8*SV8+SU9*SV9+SU10*SV10+SU11*SV11+SU12*SV12+SU13*SV13+SU14*SV14+SU15*SV15+SU16*SV16+SU17*SV17+SU18*SV18+SU19*SV19)*0.0036*24</f>
        <v>250.06342751999995</v>
      </c>
      <c r="SV32" s="68">
        <f>+SU32*365</f>
        <v>91273.151044799975</v>
      </c>
      <c r="SW32" s="68"/>
      <c r="TA32" s="73" t="s">
        <v>0</v>
      </c>
      <c r="TB32" s="67">
        <f>(TB8*TC8+TB9*TC9+TB10*TC10+TB11*TC11+TB12*TC12+TB13*TC13+TB14*TC14+TB15*TC15+TB16*TC16+TB17*TC17+TB18*TC18+TB19*TC19)*0.0036*24</f>
        <v>145.72753920000002</v>
      </c>
      <c r="TC32" s="68"/>
      <c r="TD32" s="68">
        <f>+TB32*365</f>
        <v>53190.551808000011</v>
      </c>
      <c r="TH32" s="73" t="s">
        <v>0</v>
      </c>
      <c r="TI32" s="67">
        <f>(TI8*TJ8+TI9*TJ9+TI10*TJ10+TI11*TJ11+TI12*TJ12+TI13*TJ13+TI14*TJ14+TI15*TJ15+TI16*TJ16+TI17*TJ17+TI18*TJ18+TI19*TJ19)*0.0036*24</f>
        <v>19.878160319999996</v>
      </c>
      <c r="TJ32" s="68">
        <f>+TI32*365</f>
        <v>7255.5285167999982</v>
      </c>
      <c r="TK32" s="68"/>
      <c r="TO32" s="73" t="s">
        <v>0</v>
      </c>
      <c r="TP32" s="67">
        <f>(TP8*TQ8+TP9*TQ9+TP10*TQ10+TP11*TQ11+TP12*TQ12+TP13*TQ13+TP14*TQ14+TP15*TQ15+TP16*TQ16+TP17*TQ17+TP18*TQ18+TP19*TQ19)*0.0036*24</f>
        <v>10.9564992</v>
      </c>
      <c r="TQ32" s="68"/>
      <c r="TR32" s="68">
        <f>+TP32*365</f>
        <v>3999.1222079999998</v>
      </c>
      <c r="TV32" s="73" t="s">
        <v>0</v>
      </c>
      <c r="TW32" s="67">
        <f>(TW8*TX8+TW9*TX9+TW10*TX10+TW11*TX11+TW12*TX12+TW13*TX13+TW14*TX14+TW15*TX15+TW16*TX16+TW17*TX17+TW18*TX18+TW19*TX19)*0.0036*24</f>
        <v>34.723590623999996</v>
      </c>
      <c r="TX32" s="68">
        <f>+TW32*365</f>
        <v>12674.110577759999</v>
      </c>
      <c r="TY32" s="68"/>
      <c r="UC32" s="73" t="s">
        <v>0</v>
      </c>
      <c r="UD32" s="67">
        <f>(UD8*UE8+UD9*UE9+UD10*UE10+UD11*UE11+UD12*UE12+UD13*UE13+UD14*UE14+UD15*UE15+UD16*UE16+UD17*UE17+UD18*UE18+UD19*UE19)*0.0036*24</f>
        <v>21.37707936</v>
      </c>
      <c r="UE32" s="68"/>
      <c r="UF32" s="68">
        <f>+UD32*365</f>
        <v>7802.6339663999997</v>
      </c>
      <c r="UJ32" s="73" t="s">
        <v>0</v>
      </c>
      <c r="UK32" s="67">
        <f>(UK8*UL8+UK9*UL9+UK10*UL10+UK11*UL11+UK12*UL12+UK13*UL13+UK14*UL14+UK15*UL15+UK16*UL16+UK17*UL17+UK18*UL18+UK19*UL19)*0.0036*24</f>
        <v>30.088281600000002</v>
      </c>
      <c r="UL32" s="68">
        <f>+UK32*365</f>
        <v>10982.222784000001</v>
      </c>
      <c r="UQ32" s="73" t="s">
        <v>0</v>
      </c>
      <c r="UR32" s="67">
        <f>(UR8*US8+UR9*US9+UR10*US10+UR11*US11+UR12*US12+UR13*US13+UR14*US14+UR15*US15+UR16*US16+UR17*US17+UR18*US18+UR19*US19)*0.0036*24</f>
        <v>24.08771795159236</v>
      </c>
      <c r="US32" s="68">
        <f>+UR32*365</f>
        <v>8792.0170523312117</v>
      </c>
      <c r="UT32" s="68"/>
      <c r="UX32" s="73" t="s">
        <v>0</v>
      </c>
      <c r="UY32" s="67">
        <f>(UY8*UZ8+UY9*UZ9+UY10*UZ10+UY11*UZ11+UY12*UZ12+UY13*UZ13+UY14*UZ14+UY15*UZ15+UY16*UZ16+UY17*UZ17+UY18*UZ18+UY19*UZ19)*0.0036*24</f>
        <v>18.296928000000001</v>
      </c>
      <c r="UZ32" s="68"/>
      <c r="VA32" s="68">
        <f>+UY32*365</f>
        <v>6678.3787200000006</v>
      </c>
      <c r="VE32" s="73" t="s">
        <v>0</v>
      </c>
      <c r="VF32" s="67">
        <f>(VF8*VG8+VF9*VG9+VF10*VG10+VF11*VG11+VF12*VG12+VF13*VG13+VF14*VG14+VF15*VG15+VF16*VG16+VF17*VG17+VF18*VG18+VF19*VG19)*0.0036*24</f>
        <v>770.10695999999996</v>
      </c>
      <c r="VG32" s="68">
        <f>+VF32*365</f>
        <v>281089.0404</v>
      </c>
      <c r="VH32" s="68"/>
      <c r="VL32" s="73" t="s">
        <v>0</v>
      </c>
      <c r="VM32" s="67">
        <f>(VM8*VN8+VM9*VN9+VM10*VN10+VM11*VN11+VM12*VN12+VM13*VN13+VM14*VN14+VM15*VN15+VM16*VN16+VM17*VN17+VM18*VN18+VM19*VN19)*0.0036*24</f>
        <v>395.40960000000001</v>
      </c>
      <c r="VN32" s="68"/>
      <c r="VO32" s="68">
        <f>+VM32*365</f>
        <v>144324.50400000002</v>
      </c>
      <c r="VS32" s="73" t="s">
        <v>0</v>
      </c>
      <c r="VT32" s="67">
        <f>(VT8*VU8+VT9*VU9+VT10*VU10+VT11*VU11+VT12*VU12+VT13*VU13+VT14*VU14+VT15*VU15+VT16*VU16+VT17*VU17+VT18*VU18+VT19*VU19)*0.0036*24</f>
        <v>24.236755199999998</v>
      </c>
      <c r="VU32" s="68">
        <f>+VT32*365</f>
        <v>8846.4156479999983</v>
      </c>
      <c r="VV32" s="68"/>
      <c r="VZ32" s="73" t="s">
        <v>0</v>
      </c>
      <c r="WA32" s="67">
        <f>(WA8*WB8+WA9*WB9+WA10*WB10+WA11*WB11+WA12*WB12+WA13*WB13+WA14*WB14+WA15*WB15+WA16*WB16+WA17*WB17+WA18*WB18+WA19*WB19)*0.0036*24</f>
        <v>24.236755199999998</v>
      </c>
      <c r="WB32" s="68"/>
      <c r="WC32" s="68">
        <f>+WA32*365</f>
        <v>8846.4156479999983</v>
      </c>
      <c r="WG32" s="73" t="s">
        <v>0</v>
      </c>
      <c r="WH32" s="67">
        <f>(WH8*WI8+WH9*WI9+WH10*WI10+WH11*WI11+WH12*WI12+WH13*WI13+WH14*WI14+WH15*WI15+WH16*WI16+WH17*WI17+WH18*WI18+WH19*WI19)*0.0036*24</f>
        <v>48.849350399999992</v>
      </c>
      <c r="WI32" s="68">
        <f>+WH32*365</f>
        <v>17830.012895999997</v>
      </c>
      <c r="WJ32" s="68"/>
      <c r="WN32" s="73" t="s">
        <v>0</v>
      </c>
      <c r="WO32" s="67">
        <f>(WO8*WP8+WO9*WP9+WO10*WP10+WO11*WP11+WO12*WP12+WO13*WP13+WO14*WP14+WO15*WP15+WO16*WP16+WO17*WP17+WO18*WP18+WO19*WP19)*0.0036*24</f>
        <v>37.480319999999999</v>
      </c>
      <c r="WP32" s="68"/>
      <c r="WQ32" s="68">
        <f>+WO32*365</f>
        <v>13680.316800000001</v>
      </c>
      <c r="WU32" s="73" t="s">
        <v>0</v>
      </c>
      <c r="WV32" s="67">
        <f>(WV8*WW8+WV9*WW9+WV10*WW10+WV11*WW11+WV12*WW12+WV13*WW13+WV14*WW14+WV15*WW15+WV16*WW16+WV17*WW17+WV18*WW18+WV19*WW19)*0.0036*24</f>
        <v>17.624303999999999</v>
      </c>
      <c r="WW32" s="68">
        <f>+WV32*365</f>
        <v>6432.8709599999993</v>
      </c>
      <c r="WX32" s="68"/>
      <c r="XB32" s="73" t="s">
        <v>0</v>
      </c>
      <c r="XC32" s="67">
        <f>(XC8*XD8+XC9*XD9+XC10*XD10+XC11*XD11+XC12*XD12+XC13*XD13+XC14*XD14+XC15*XD15+XC16*XD16+XC17*XD17+XC18*XD18+XC19*XD19)*0.0036*24</f>
        <v>17.044560000000001</v>
      </c>
      <c r="XD32" s="68"/>
      <c r="XE32" s="68">
        <f>+XC32*365</f>
        <v>6221.2644</v>
      </c>
      <c r="XI32" s="73" t="s">
        <v>0</v>
      </c>
      <c r="XJ32" s="67">
        <f>(XJ8*XK8+XJ9*XK9+XJ10*XK10+XJ11*XK11+XJ12*XK12+XJ13*XK13+XJ14*XK14+XJ15*XK15+XJ16*XK16+XJ17*XK17+XJ18*XK18+XJ19*XK19)*0.0036*24</f>
        <v>22.917686400000001</v>
      </c>
      <c r="XK32" s="68">
        <f>+XJ32*365</f>
        <v>8364.9555359999995</v>
      </c>
      <c r="XL32" s="68"/>
      <c r="XP32" s="73" t="s">
        <v>0</v>
      </c>
      <c r="XQ32" s="67">
        <f>(XQ8*XR8+XQ9*XR9+XQ10*XR10+XQ11*XR11+XQ12*XR12+XQ13*XR13+XQ14*XR14+XQ15*XR15+XQ16*XR16+XQ17*XR17+XQ18*XR18+XQ19*XR19)*0.0036*24</f>
        <v>21.4788672</v>
      </c>
      <c r="XR32" s="68"/>
      <c r="XS32" s="68">
        <f>+XQ32*365</f>
        <v>7839.7865279999996</v>
      </c>
      <c r="XW32" s="73" t="s">
        <v>0</v>
      </c>
      <c r="XX32" s="67">
        <f>(XX8*XY8+XX9*XY9+XX10*XY10+XX11*XY11+XX12*XY12+XX13*XY13+XX14*XY14+XX15*XY15+XX16*XY16+XX17*XY17+XX18*XY18+XX19*XY19)*0.0036*24</f>
        <v>7.9786598399999997</v>
      </c>
      <c r="XY32" s="68">
        <f>+XX32*365</f>
        <v>2912.2108416000001</v>
      </c>
      <c r="XZ32" s="68"/>
      <c r="YD32" s="73" t="s">
        <v>0</v>
      </c>
      <c r="YE32" s="67">
        <f>(YE8*YF8+YE9*YF9+YE10*YF10+YE11*YF11+YE12*YF12+YE13*YF13+YE14*YF14+YE15*YF15+YE16*YF16+YE17*YF17+YE18*YF18+YE19*YF19)*0.0036*24</f>
        <v>7.9786598399999997</v>
      </c>
      <c r="YF32" s="68"/>
      <c r="YG32" s="68">
        <f>+YE32*365</f>
        <v>2912.2108416000001</v>
      </c>
      <c r="YK32" s="73" t="s">
        <v>0</v>
      </c>
      <c r="YL32" s="67">
        <f>(YL8*YM8+YL9*YM9+YL10*YM10+YL11*YM11+YL12*YM12+YL13*YM13+YL14*YM14+YL15*YM15+YL16*YM16+YL17*YM17+YL18*YM18+YL19*YM19)*0.0036*24</f>
        <v>7.1064863999999996</v>
      </c>
      <c r="YM32" s="68">
        <f>+YL32*365</f>
        <v>2593.8675359999997</v>
      </c>
      <c r="YN32" s="68"/>
      <c r="YR32" s="73" t="s">
        <v>0</v>
      </c>
      <c r="YS32" s="67">
        <f>(YS8*YT8+YS9*YT9+YS10*YT10+YS11*YT11+YS12*YT12+YS13*YT13+YS14*YT14+YS15*YT15+YS16*YT16+YS17*YT17+YS18*YT18+YS19*YT19)*0.0036*24</f>
        <v>7.1064863999999996</v>
      </c>
      <c r="YT32" s="68"/>
      <c r="YU32" s="68">
        <f>+YS32*365</f>
        <v>2593.8675359999997</v>
      </c>
      <c r="YY32" s="73" t="s">
        <v>0</v>
      </c>
      <c r="YZ32" s="67">
        <f>(YZ8*ZA8+YZ9*ZA9+YZ10*ZA10+YZ11*ZA11+YZ12*ZA12+YZ13*ZA13+YZ14*ZA14+YZ15*ZA15+YZ16*ZA16+YZ17*ZA17+YZ18*ZA18+YZ19*ZA19)*0.0036*24</f>
        <v>5.504345279999999</v>
      </c>
      <c r="ZA32" s="68">
        <f>+YZ32*365</f>
        <v>2009.0860271999995</v>
      </c>
      <c r="ZB32" s="68"/>
      <c r="ZF32" s="73" t="s">
        <v>0</v>
      </c>
      <c r="ZG32" s="67">
        <f>(ZG8*ZH8+ZG9*ZH9+ZG10*ZH10+ZG11*ZH11+ZG12*ZH12+ZG13*ZH13+ZG14*ZH14+ZG15*ZH15+ZG16*ZH16+ZG17*ZH17+ZG18*ZH18+ZG19*ZH19)*0.0036*24</f>
        <v>5.3654399999999995</v>
      </c>
      <c r="ZH32" s="68"/>
      <c r="ZI32" s="68">
        <f>+ZG32*365</f>
        <v>1958.3855999999998</v>
      </c>
      <c r="ZM32" s="73" t="s">
        <v>0</v>
      </c>
      <c r="ZN32" s="67">
        <f>(ZN8*ZO8+ZN9*ZO9+ZN10*ZO10+ZN11*ZO11+ZN12*ZO12+ZN13*ZO13+ZN14*ZO14+ZN15*ZO15+ZN16*ZO16+ZN17*ZO17+ZN18*ZO18+ZN19*ZO19)*0.0036*24</f>
        <v>105.38131104000001</v>
      </c>
      <c r="ZO32" s="68">
        <f>+ZN32*365</f>
        <v>38464.178529600002</v>
      </c>
      <c r="ZP32" s="68"/>
      <c r="ZT32" s="73" t="s">
        <v>0</v>
      </c>
      <c r="ZU32" s="67">
        <f>(ZU8*ZV8+ZU9*ZV9+ZU10*ZV10+ZU11*ZV11+ZU12*ZV12+ZU13*ZV13+ZU14*ZV14+ZU15*ZV15+ZU16*ZV16+ZU17*ZV17+ZU18*ZV18+ZU19*ZV19)*0.0036*24</f>
        <v>42.182208000000003</v>
      </c>
      <c r="ZV32" s="68"/>
      <c r="ZW32" s="68">
        <f>+ZU32*365</f>
        <v>15396.505920000001</v>
      </c>
      <c r="AAA32" s="73" t="s">
        <v>0</v>
      </c>
      <c r="AAB32" s="67">
        <f>(AAB8*AAC8+AAB9*AAC9+AAB10*AAC10+AAB11*AAC11+AAB12*AAC12+AAB13*AAC13+AAB14*AAC14+AAB15*AAC15+AAB16*AAC16+AAB17*AAC17+AAB18*AAC18+AAB19*AAC19)*0.0036*24</f>
        <v>39.473568</v>
      </c>
      <c r="AAC32" s="68">
        <f>+AAB32*365</f>
        <v>14407.85232</v>
      </c>
      <c r="AAD32" s="68"/>
      <c r="AAH32" s="73" t="s">
        <v>0</v>
      </c>
      <c r="AAI32" s="67">
        <f>(AAI8*AAJ8+AAI9*AAJ9+AAI10*AAJ10+AAI11*AAJ11+AAI12*AAJ12+AAI13*AAJ13+AAI14*AAJ14+AAI15*AAJ15+AAI16*AAJ16+AAI17*AAJ17+AAI18*AAJ18+AAI19*AAJ19)*0.0036*24</f>
        <v>22.628160000000001</v>
      </c>
      <c r="AAJ32" s="68"/>
      <c r="AAK32" s="68">
        <f>+AAI32*365</f>
        <v>8259.2784000000011</v>
      </c>
      <c r="AAO32" s="73" t="s">
        <v>0</v>
      </c>
      <c r="AAP32" s="67">
        <f>(AAP8*AAQ8+AAP9*AAQ9+AAP10*AAQ10+AAP11*AAQ11+AAP12*AAQ12+AAP13*AAQ13+AAP14*AAQ14+AAP15*AAQ15+AAP16*AAQ16+AAP17*AAQ17+AAP18*AAQ18+AAP19*AAQ19)*0.0036*24</f>
        <v>99.271872000000002</v>
      </c>
      <c r="AAQ32" s="68">
        <f>+AAP32*365</f>
        <v>36234.23328</v>
      </c>
      <c r="AAR32" s="68"/>
      <c r="AAV32" s="73" t="s">
        <v>0</v>
      </c>
      <c r="AAW32" s="67">
        <f>(AAW8*AAX8+AAW9*AAX9+AAW10*AAX10+AAW11*AAX11+AAW12*AAX12+AAW13*AAX13+AAW14*AAX14+AAW15*AAX15+AAW16*AAX16+AAW17*AAX17+AAW18*AAX18+AAW19*AAX19)*0.0036*24</f>
        <v>44.789760000000001</v>
      </c>
      <c r="AAX32" s="68"/>
      <c r="AAY32" s="68">
        <f>+AAW32*365</f>
        <v>16348.2624</v>
      </c>
      <c r="ABC32" s="73" t="s">
        <v>0</v>
      </c>
      <c r="ABD32" s="67">
        <f>(ABD8*ABE8+ABD9*ABE9+ABD10*ABE10+ABD11*ABE11+ABD12*ABE12+ABD13*ABE13+ABD14*ABE14+ABD15*ABE15+ABD16*ABE16+ABD17*ABE17+ABD18*ABE18+ABD19*ABE19)*0.0036*24</f>
        <v>322.94264544000004</v>
      </c>
      <c r="ABE32" s="68">
        <f>+ABD32*365</f>
        <v>117874.06558560001</v>
      </c>
      <c r="ABF32" s="68"/>
      <c r="ABJ32" s="73" t="s">
        <v>0</v>
      </c>
      <c r="ABK32" s="67">
        <f>(ABK8*ABL8+ABK9*ABL9+ABK10*ABL10+ABK11*ABL11+ABK12*ABL12+ABK13*ABL13+ABK14*ABL14+ABK15*ABL15+ABK16*ABL16+ABK17*ABL17+ABK18*ABL18+ABK19*ABL19)*0.0036*24</f>
        <v>197.27712</v>
      </c>
      <c r="ABL32" s="68"/>
      <c r="ABM32" s="68">
        <f>+ABK32*365</f>
        <v>72006.148799999995</v>
      </c>
      <c r="ABQ32" s="73" t="s">
        <v>0</v>
      </c>
      <c r="ABR32" s="67">
        <f>(ABR8*ABS8+ABR9*ABS9+ABR10*ABS10+ABR11*ABS11+ABR12*ABS12+ABR13*ABS13+ABR14*ABS14+ABR15*ABS15+ABR16*ABS16+ABR17*ABS17+ABR18*ABS18+ABR19*ABS19)*0.0036*24</f>
        <v>308.56399286400006</v>
      </c>
      <c r="ABS32" s="68">
        <f>+ABR32*365</f>
        <v>112625.85739536001</v>
      </c>
      <c r="ABT32" s="68"/>
      <c r="ABX32" s="73" t="s">
        <v>0</v>
      </c>
      <c r="ABY32" s="67">
        <f>(ABY8*ABZ8+ABY9*ABZ9+ABY10*ABZ10+ABY11*ABZ11+ABY12*ABZ12+ABY13*ABZ13+ABY14*ABZ14+ABY15*ABZ15+ABY16*ABZ16+ABY17*ABZ17+ABY18*ABZ18+ABY19*ABZ19)*0.0036*24</f>
        <v>159.87456</v>
      </c>
      <c r="ABZ32" s="68"/>
      <c r="ACA32" s="68">
        <f>+ABY32*365</f>
        <v>58354.214400000004</v>
      </c>
      <c r="ACE32" s="73" t="s">
        <v>0</v>
      </c>
      <c r="ACF32" s="67">
        <f>(ACF8*ACG8+ACF9*ACG9+ACF10*ACG10+ACF11*ACG11+ACF12*ACG12+ACF13*ACG13+ACF14*ACG14+ACF15*ACG15+ACF16*ACG16+ACF17*ACG17+ACF18*ACG18+ACF19*ACG19)*0.0036*24</f>
        <v>102.69158400000001</v>
      </c>
      <c r="ACG32" s="68">
        <f>+ACF32*365</f>
        <v>37482.428160000003</v>
      </c>
      <c r="ACH32" s="68"/>
      <c r="ACL32" s="73" t="s">
        <v>0</v>
      </c>
      <c r="ACM32" s="67">
        <f>(ACM8*ACN8+ACM9*ACN9+ACM10*ACN10+ACM11*ACN11+ACM12*ACN12+ACM13*ACN13+ACM14*ACN14+ACM15*ACN15+ACM16*ACN16+ACM17*ACN17+ACM18*ACN18+ACM19*ACN19)*0.0036*24</f>
        <v>57.136319999999998</v>
      </c>
      <c r="ACN32" s="68"/>
      <c r="ACO32" s="68">
        <f>+ACM32*365</f>
        <v>20854.756799999999</v>
      </c>
      <c r="ACS32" s="73" t="s">
        <v>0</v>
      </c>
      <c r="ACT32" s="67">
        <f>(ACT8*ACU8+ACT9*ACU9+ACT10*ACU10+ACT11*ACU11+ACT12*ACU12+ACT13*ACU13+ACT14*ACU14+ACT15*ACU15+ACT16*ACU16+ACT17*ACU17+ACT18*ACU18+ACT19*ACU19)*0.0036*24</f>
        <v>4.7092320000000001</v>
      </c>
      <c r="ACU32" s="68">
        <f>+ACT32*365</f>
        <v>1718.86968</v>
      </c>
      <c r="ACV32" s="68"/>
      <c r="ACZ32" s="73" t="s">
        <v>0</v>
      </c>
      <c r="ADA32" s="67">
        <f>(ADA8*ADB8+ADA9*ADB9+ADA10*ADB10+ADA11*ADB11+ADA12*ADB12+ADA13*ADB13+ADA14*ADB14+ADA15*ADB15+ADA16*ADB16+ADA17*ADB17+ADA18*ADB18+ADA19*ADB19)*0.0036*24</f>
        <v>4.2768000000000006</v>
      </c>
      <c r="ADB32" s="68"/>
      <c r="ADC32" s="68">
        <f>+ADA32*365</f>
        <v>1561.0320000000002</v>
      </c>
      <c r="ADG32" s="73" t="s">
        <v>0</v>
      </c>
      <c r="ADH32" s="67">
        <f>(ADH8*ADI8+ADH9*ADI9+ADH10*ADI10+ADH11*ADI11+ADH12*ADI12+ADH13*ADI13+ADH14*ADI14+ADH15*ADI15+ADH16*ADI16+ADH17*ADI17+ADH18*ADI18+ADH19*ADI19)*0.0036*24</f>
        <v>4023.9046742400005</v>
      </c>
      <c r="ADI32" s="68">
        <f>+ADH32*365</f>
        <v>1468725.2060976003</v>
      </c>
      <c r="ADJ32" s="68"/>
      <c r="ADN32" s="73" t="s">
        <v>0</v>
      </c>
      <c r="ADO32" s="67">
        <f>(ADO8*ADP8+ADO9*ADP9+ADO10*ADP10+ADO11*ADP11+ADO12*ADP12+ADO13*ADP13+ADO14*ADP14+ADO15*ADP15+ADO16*ADP16+ADO17*ADP17+ADO18*ADP18+ADO19*ADP19)*0.0036*24</f>
        <v>1094.09253984</v>
      </c>
      <c r="ADP32" s="68"/>
      <c r="ADQ32" s="68">
        <f>+ADO32*365</f>
        <v>399343.77704159997</v>
      </c>
      <c r="ADU32" s="73" t="s">
        <v>0</v>
      </c>
      <c r="ADV32" s="67">
        <f>(ADV8*ADW8+ADV9*ADW9+ADV10*ADW10+ADV11*ADW11+ADV12*ADW12+ADV13*ADW13+ADV14*ADW14+ADV15*ADW15+ADV16*ADW16+ADV17*ADW17+ADV18*ADW18+ADV19*ADW19)*0.0036*24</f>
        <v>7.7235839999999998</v>
      </c>
      <c r="ADW32" s="68">
        <f>+ADV32*365</f>
        <v>2819.1081599999998</v>
      </c>
      <c r="ADX32" s="68"/>
      <c r="AEB32" s="73" t="s">
        <v>0</v>
      </c>
      <c r="AEC32" s="67">
        <f>(AEC8*AED8+AEC9*AED9+AEC10*AED10+AEC11*AED11+AEC12*AED12+AEC13*AED13+AEC14*AED14+AEC15*AED15+AEC16*AED16+AEC17*AED17+AEC18*AED18+AEC19*AED19)*0.0036*24</f>
        <v>7.7235839999999998</v>
      </c>
      <c r="AED32" s="68"/>
      <c r="AEE32" s="68">
        <f>+AEC32*365</f>
        <v>2819.1081599999998</v>
      </c>
      <c r="AEI32" s="73" t="s">
        <v>0</v>
      </c>
      <c r="AEJ32" s="67">
        <f>(AEJ8*AEK8+AEJ9*AEK9+AEJ10*AEK10+AEJ11*AEK11+AEJ12*AEK12+AEJ13*AEK13+AEJ14*AEK14+AEJ15*AEK15+AEJ16*AEK16+AEJ17*AEK17+AEJ18*AEK18+AEJ19*AEK19+AEJ20*AEK20+AEJ21*AEK21)*0.0036*24</f>
        <v>337.43257199999994</v>
      </c>
      <c r="AEK32" s="68">
        <f>+AEJ32*365</f>
        <v>123162.88877999998</v>
      </c>
      <c r="AEL32" s="68"/>
      <c r="AEP32" s="73" t="s">
        <v>0</v>
      </c>
      <c r="AEQ32" s="67">
        <f>(AEQ8*AER8+AEQ9*AER9+AEQ10*AER10+AEQ11*AER11+AEQ12*AER12+AEQ13*AER13+AEQ14*AER14+AEQ15*AER15+AEQ16*AER16+AEQ17*AER17+AEQ18*AER18+AEQ19*AER19+AEQ20*AER20+AEQ21*AER21)*0.0036*24</f>
        <v>182.89028159999998</v>
      </c>
      <c r="AER32" s="68"/>
      <c r="AES32" s="68">
        <f>+AEQ32*365</f>
        <v>66754.952783999994</v>
      </c>
      <c r="AEW32" s="73" t="s">
        <v>0</v>
      </c>
      <c r="AEX32" s="67">
        <f>(AEX8*AEY8+AEX9*AEY9+AEX10*AEY10+AEX11*AEY11+AEX12*AEY12+AEX13*AEY13+AEX14*AEY14+AEX15*AEY15+AEX16*AEY16+AEX17*AEY17+AEX18*AEY18+AEX19*AEY19)*0.0036*24</f>
        <v>47.020763520000003</v>
      </c>
      <c r="AEY32" s="68">
        <f>+AEX32*365</f>
        <v>17162.578684800003</v>
      </c>
      <c r="AEZ32" s="68"/>
      <c r="AFD32" s="73" t="s">
        <v>0</v>
      </c>
      <c r="AFE32" s="67">
        <f>(AFE8*AFF8+AFE9*AFF9+AFE10*AFF10+AFE11*AFF11+AFE12*AFF12+AFE13*AFF13+AFE14*AFF14+AFE15*AFF15+AFE16*AFF16+AFE17*AFF17+AFE18*AFF18+AFE19*AFF19)*0.0036*24</f>
        <v>29.704320000000003</v>
      </c>
      <c r="AFF32" s="68"/>
      <c r="AFG32" s="68">
        <f>+AFE32*365</f>
        <v>10842.076800000001</v>
      </c>
      <c r="AFK32" s="73" t="s">
        <v>0</v>
      </c>
      <c r="AFL32" s="67">
        <f>(AFL8*AFM8+AFL9*AFM9+AFL10*AFM10+AFL11*AFM11+AFL12*AFM12+AFL13*AFM13+AFL14*AFM14+AFL15*AFM15+AFL16*AFM16+AFL17*AFM17+AFL18*AFM18+AFL19*AFM19)*0.0036*24</f>
        <v>26.8066368</v>
      </c>
      <c r="AFM32" s="68">
        <f>+AFL32*365</f>
        <v>9784.4224319999994</v>
      </c>
      <c r="AFN32" s="68"/>
      <c r="AFR32" s="73" t="s">
        <v>0</v>
      </c>
      <c r="AFS32" s="67">
        <f>(AFS8*AFT8+AFS9*AFT9+AFS10*AFT10+AFS11*AFT11+AFS12*AFT12+AFS13*AFT13+AFS14*AFT14+AFS15*AFT15+AFS16*AFT16+AFS17*AFT17+AFS18*AFT18+AFS19*AFT19)*0.0036*24</f>
        <v>23.804582400000001</v>
      </c>
      <c r="AFT32" s="68"/>
      <c r="AFU32" s="68">
        <f>+AFS32*365</f>
        <v>8688.6725760000008</v>
      </c>
      <c r="AFY32" s="73" t="s">
        <v>0</v>
      </c>
      <c r="AFZ32" s="67">
        <f>(AFZ8*AGA8+AFZ9*AGA9+AFZ10*AGA10+AFZ11*AGA11+AFZ12*AGA12+AFZ13*AGA13+AFZ14*AGA14+AFZ15*AGA15+AFZ16*AGA16+AFZ17*AGA17+AFZ18*AGA18+AFZ19*AGA19)*0.0036*24</f>
        <v>5.5631232000000006</v>
      </c>
      <c r="AGA32" s="68">
        <f>+AFZ32*365</f>
        <v>2030.5399680000003</v>
      </c>
      <c r="AGB32" s="68"/>
      <c r="AGF32" s="73" t="s">
        <v>0</v>
      </c>
      <c r="AGG32" s="67">
        <f>(AGG8*AGH8+AGG9*AGH9+AGG10*AGH10+AGG11*AGH11+AGG12*AGH12+AGG13*AGH13+AGG14*AGH14+AGG15*AGH15+AGG16*AGH16+AGG17*AGH17+AGG18*AGH18+AGG19*AGH19)*0.0036*24</f>
        <v>5.5631232000000006</v>
      </c>
      <c r="AGH32" s="68"/>
      <c r="AGI32" s="68">
        <f>+AGG32*365</f>
        <v>2030.5399680000003</v>
      </c>
      <c r="AGM32" s="73" t="s">
        <v>0</v>
      </c>
      <c r="AGN32" s="67">
        <f>(AGN8*AGO8+AGN9*AGO9+AGN10*AGO10+AGN11*AGO11+AGN12*AGO12+AGN13*AGO13+AGN14*AGO14+AGN15*AGO15+AGN16*AGO16+AGN17*AGO17+AGN18*AGO18+AGN19*AGO19)*0.0036*24</f>
        <v>253.27207872000002</v>
      </c>
      <c r="AGO32" s="68">
        <f>+AGN32*365</f>
        <v>92444.308732800011</v>
      </c>
      <c r="AGP32" s="68"/>
      <c r="AGT32" s="73" t="s">
        <v>0</v>
      </c>
      <c r="AGU32" s="67">
        <f>(AGU8*AGV8+AGU9*AGV9+AGU10*AGV10+AGU11*AGV11+AGU12*AGV12+AGU13*AGV13+AGU14*AGV14+AGU15*AGV15+AGU16*AGV16+AGU17*AGV17+AGU18*AGV18+AGU19*AGV19)*0.0036*24</f>
        <v>114.54048</v>
      </c>
      <c r="AGV32" s="68"/>
      <c r="AGW32" s="68">
        <f>+AGU32*365</f>
        <v>41807.275200000004</v>
      </c>
      <c r="AHA32" s="73" t="s">
        <v>0</v>
      </c>
      <c r="AHB32" s="67">
        <f>(AHB8*AHC8+AHB9*AHC9+AHB10*AHC10+AHB11*AHC11+AHB12*AHC12+AHB13*AHC13+AHB14*AHC14+AHB15*AHC15+AHB16*AHC16+AHB17*AHC17+AHB18*AHC18+AHB19*AHC19)*0.0036*24</f>
        <v>128.74420799999996</v>
      </c>
      <c r="AHC32" s="68">
        <f>+AHB32*365</f>
        <v>46991.635919999986</v>
      </c>
      <c r="AHD32" s="68"/>
      <c r="AHH32" s="73" t="s">
        <v>0</v>
      </c>
      <c r="AHI32" s="67">
        <f>(AHI8*AHJ8+AHI9*AHJ9+AHI10*AHJ10+AHI11*AHJ11+AHI12*AHJ12+AHI13*AHJ13+AHI14*AHJ14+AHI15*AHJ15+AHI16*AHJ16+AHI17*AHJ17+AHI18*AHJ18+AHI19*AHJ19)*0.0036*24</f>
        <v>67.2624</v>
      </c>
      <c r="AHJ32" s="68"/>
      <c r="AHK32" s="68">
        <f>+AHI32*365</f>
        <v>24550.775999999998</v>
      </c>
      <c r="AHO32" s="73" t="s">
        <v>0</v>
      </c>
      <c r="AHP32" s="67">
        <f>(AHP8*AHQ8+AHP9*AHQ9+AHP10*AHQ10+AHP11*AHQ11+AHP12*AHQ12+AHP13*AHQ13+AHP14*AHQ14+AHP15*AHQ15+AHP16*AHQ16+AHP17*AHQ17+AHP18*AHQ18+AHP19*AHQ19)*0.0036*24</f>
        <v>81.222047999999987</v>
      </c>
      <c r="AHQ32" s="68">
        <f>+AHP32*365</f>
        <v>29646.047519999996</v>
      </c>
      <c r="AHR32" s="68"/>
      <c r="AHV32" s="73" t="s">
        <v>0</v>
      </c>
      <c r="AHW32" s="67">
        <f>(AHW8*AHX8+AHW9*AHX9+AHW10*AHX10+AHW11*AHX11+AHW12*AHX12+AHW13*AHX13+AHW14*AHX14+AHW15*AHX15+AHW16*AHX16+AHW17*AHX17+AHW18*AHX18+AHW19*AHX19)*0.0036*24</f>
        <v>73.405439999999984</v>
      </c>
      <c r="AHX32" s="68"/>
      <c r="AHY32" s="68">
        <f>+AHW32*365</f>
        <v>26792.985599999993</v>
      </c>
    </row>
    <row r="33" spans="2:931" s="10" customFormat="1" ht="15" customHeight="1" x14ac:dyDescent="0.2">
      <c r="E33" s="120">
        <f>(E31)*POWER((1+F29),E28)</f>
        <v>3122.0640000000003</v>
      </c>
      <c r="F33" s="120"/>
      <c r="L33" s="120">
        <f>(E31)*POWER((1+F29),L28)</f>
        <v>3122.0640000000003</v>
      </c>
      <c r="M33" s="120">
        <f>(M31)*POWER((1+F29),M28)</f>
        <v>1561.0320000000002</v>
      </c>
      <c r="N33" s="125">
        <f>+L33/M33*4/12</f>
        <v>0.66666666666666663</v>
      </c>
      <c r="R33" s="73" t="s">
        <v>3</v>
      </c>
      <c r="S33" s="120">
        <f>(S31)*POWER((1+T29),S28)</f>
        <v>19987.743228480002</v>
      </c>
      <c r="T33" s="120"/>
      <c r="Y33" s="73" t="s">
        <v>3</v>
      </c>
      <c r="Z33" s="120">
        <f>(S31)*POWER((1+T29),Z28)</f>
        <v>20387.498093049602</v>
      </c>
      <c r="AA33" s="120">
        <f>(AA31)*POWER((1+T29),AA28)</f>
        <v>15946.436612785908</v>
      </c>
      <c r="AB33" s="125">
        <f>+Z33/AA33*4/12</f>
        <v>0.42616622526403664</v>
      </c>
      <c r="AF33" s="73" t="s">
        <v>3</v>
      </c>
      <c r="AG33" s="120">
        <f>(AG31)*POWER((1+AH29),AG28)</f>
        <v>9347.2727569377803</v>
      </c>
      <c r="AH33" s="120"/>
      <c r="AM33" s="73" t="s">
        <v>3</v>
      </c>
      <c r="AN33" s="120">
        <f>(AG31)*POWER((1+AH29),AN28)</f>
        <v>9375.3145752085911</v>
      </c>
      <c r="AO33" s="120">
        <f>(AO31)*POWER((1+AH29),AO28)</f>
        <v>9516.7906072826991</v>
      </c>
      <c r="AP33" s="125">
        <f>+AN33/AO33*4/12</f>
        <v>0.3283780202131783</v>
      </c>
      <c r="AT33" s="73" t="s">
        <v>3</v>
      </c>
      <c r="AU33" s="120">
        <f>(AU31)*POWER((1+AV29),AU28)</f>
        <v>500740.35225868796</v>
      </c>
      <c r="AV33" s="120"/>
      <c r="BA33" s="73" t="s">
        <v>3</v>
      </c>
      <c r="BB33" s="120">
        <f>(AU31)*POWER((1+AV29),BB28)</f>
        <v>505747.75578127487</v>
      </c>
      <c r="BC33" s="120">
        <f>(BC31)*POWER((1+AV29),BC28)</f>
        <v>235528.98980708382</v>
      </c>
      <c r="BD33" s="125">
        <f>+BB33/BC33*4/12</f>
        <v>0.71576150943672345</v>
      </c>
      <c r="BH33" s="73" t="s">
        <v>3</v>
      </c>
      <c r="BI33" s="120">
        <f>(BI31)*POWER((1+BJ29),BI28)</f>
        <v>44362.106309409857</v>
      </c>
      <c r="BJ33" s="120"/>
      <c r="BO33" s="73" t="s">
        <v>3</v>
      </c>
      <c r="BP33" s="120">
        <f>(BI31)*POWER((1+BJ29),BP28)</f>
        <v>44805.727372503949</v>
      </c>
      <c r="BQ33" s="120">
        <f>(BQ31)*POWER((1+BJ29),BQ28)</f>
        <v>9463.6598438866586</v>
      </c>
      <c r="BR33" s="125">
        <f>+BP33/BQ33*4/12</f>
        <v>1.5781677177618756</v>
      </c>
      <c r="BV33" s="73" t="s">
        <v>3</v>
      </c>
      <c r="BW33" s="120">
        <f>(BW31)*POWER((1+BX29),BW28)</f>
        <v>28474.497892080002</v>
      </c>
      <c r="BX33" s="120"/>
      <c r="CC33" s="73" t="s">
        <v>3</v>
      </c>
      <c r="CD33" s="120">
        <f>(BW31)*POWER((1+BX29),CD28)</f>
        <v>28474.497892080002</v>
      </c>
      <c r="CE33" s="120">
        <f>(CE31)*POWER((1+BX29),CE28)</f>
        <v>8101.1775520800002</v>
      </c>
      <c r="CF33" s="125">
        <f>+CD33/CE33*4/12</f>
        <v>1.1716197103867982</v>
      </c>
      <c r="CJ33" s="73" t="s">
        <v>3</v>
      </c>
      <c r="CK33" s="120">
        <f>(CK31)*POWER((1+CL29),CK28)</f>
        <v>23000.781599999998</v>
      </c>
      <c r="CL33" s="120"/>
      <c r="CQ33" s="73" t="s">
        <v>3</v>
      </c>
      <c r="CR33" s="120">
        <f>(CK31)*POWER((1+CL29),CR28)</f>
        <v>23000.781599999998</v>
      </c>
      <c r="CS33" s="120">
        <f>(CS31)*POWER((1+CL29),CS28)</f>
        <v>8741.7792000000009</v>
      </c>
      <c r="CT33" s="125">
        <f>+CR33/CS33*4/12</f>
        <v>0.87704425204425185</v>
      </c>
      <c r="CX33" s="73" t="s">
        <v>3</v>
      </c>
      <c r="CY33" s="120">
        <f>(CY31)*POWER((1+CZ29),CY28)</f>
        <v>5162.5620289858307</v>
      </c>
      <c r="CZ33" s="120"/>
      <c r="DA33" s="125"/>
      <c r="DE33" s="73" t="s">
        <v>3</v>
      </c>
      <c r="DF33" s="120">
        <f>(CY31)*POWER((1+CZ29),DF28)</f>
        <v>5291.6260797104769</v>
      </c>
      <c r="DG33" s="120">
        <f>(DG31)*POWER((1+CZ29),DG28)</f>
        <v>1335.9507811265189</v>
      </c>
      <c r="DH33" s="125">
        <f>+DF33/DG33*4/12</f>
        <v>1.3203146289686907</v>
      </c>
      <c r="DL33" s="73" t="s">
        <v>3</v>
      </c>
      <c r="DM33" s="120">
        <f>(DM31)*POWER((1+DN29),DM28)</f>
        <v>31198.810780799999</v>
      </c>
      <c r="DN33" s="120"/>
      <c r="DS33" s="73" t="s">
        <v>3</v>
      </c>
      <c r="DT33" s="120">
        <f>(DM31)*POWER((1+DN29),DT28)</f>
        <v>31417.202456265597</v>
      </c>
      <c r="DU33" s="120">
        <f>(DU31)*POWER((1+DN29),DU28)</f>
        <v>19593.87194324052</v>
      </c>
      <c r="DV33" s="125">
        <f>+DT33/DU33*4/12</f>
        <v>0.53447327047413717</v>
      </c>
      <c r="EA33" s="120">
        <f>(EA31)*POWER((1+EB29),EA28)</f>
        <v>11963.507537165671</v>
      </c>
      <c r="EB33" s="120"/>
      <c r="EH33" s="120">
        <f>(EA31)*POWER((1+EB29),EH28)</f>
        <v>12071.179105000161</v>
      </c>
      <c r="EI33" s="120">
        <f>(EI31)*POWER((1+EB29),EI28)</f>
        <v>9337.6719152462629</v>
      </c>
      <c r="EJ33" s="125">
        <f>+EH33/EI33*4/12</f>
        <v>0.43091323028426071</v>
      </c>
      <c r="EO33" s="120">
        <f>(EO31)*POWER((1+EP29),EO28)</f>
        <v>19601.476740000006</v>
      </c>
      <c r="EP33" s="120"/>
      <c r="EV33" s="120">
        <f>(EO31)*POWER((1+EP29),EV28)</f>
        <v>19640.679693480004</v>
      </c>
      <c r="EW33" s="120">
        <f>(EW31)*POWER((1+EP29),EW28)</f>
        <v>17881.395900834472</v>
      </c>
      <c r="EX33" s="125">
        <f>+EV33/EW33*4/12</f>
        <v>0.36612875568928471</v>
      </c>
      <c r="FC33" s="120">
        <f>(FC31)*POWER((1+FD29),FC28)</f>
        <v>102453.52429544808</v>
      </c>
      <c r="FD33" s="120"/>
      <c r="FJ33" s="120">
        <f>(FC31)*POWER((1+FD29),FJ28)</f>
        <v>102453.52429544808</v>
      </c>
      <c r="FK33" s="120">
        <f>(FK31)*POWER((1+FD29),FK28)</f>
        <v>38457.20592</v>
      </c>
      <c r="FL33" s="125">
        <f>+FJ33/FK33*4/12</f>
        <v>0.88803057705730903</v>
      </c>
      <c r="FQ33" s="120">
        <f>(FQ31)*POWER((1+FR29),FQ28)</f>
        <v>14081.034239999999</v>
      </c>
      <c r="FR33" s="120"/>
      <c r="FX33" s="120">
        <f>(FQ31)*POWER((1+FR29),FX28)</f>
        <v>14081.034239999999</v>
      </c>
      <c r="FY33" s="120">
        <f>(FY31)*POWER((1+FR29),FY28)</f>
        <v>11305.655999999999</v>
      </c>
      <c r="FZ33" s="125">
        <f>+FX33/FY33*4/12</f>
        <v>0.41516194018286073</v>
      </c>
      <c r="GE33" s="120">
        <f>(GE31)*POWER((1+GF29),GE28)</f>
        <v>14257.319943899322</v>
      </c>
      <c r="GF33" s="120"/>
      <c r="GL33" s="120">
        <f>(GE31)*POWER((1+GF29),GL28)</f>
        <v>14342.863863562718</v>
      </c>
      <c r="GM33" s="120">
        <f>(GM31)*POWER((1+GF29),GM28)</f>
        <v>8693.1436965292414</v>
      </c>
      <c r="GN33" s="125">
        <f>+GL33/GM33*4/12</f>
        <v>0.54996843352496061</v>
      </c>
      <c r="GS33" s="120">
        <f>(GS31)*POWER((1+GT29),GS28)</f>
        <v>140207.39169285598</v>
      </c>
      <c r="GT33" s="120"/>
      <c r="GY33" s="123" t="s">
        <v>3</v>
      </c>
      <c r="GZ33" s="120">
        <f>(GS31)*POWER((1+GT29),GZ28)</f>
        <v>144413.61344364166</v>
      </c>
      <c r="HA33" s="120">
        <f>(HA31)*POWER((1+GT29),HA28)</f>
        <v>80584.616610529294</v>
      </c>
      <c r="HB33" s="125">
        <f>+GZ33/HA33*4/12</f>
        <v>0.59735807121269835</v>
      </c>
      <c r="HM33" s="123" t="s">
        <v>3</v>
      </c>
      <c r="HN33" s="120">
        <f>(HN31)*POWER(1.01,1)</f>
        <v>24032.488147200002</v>
      </c>
      <c r="HO33" s="120">
        <f>(HO31)*POWER(1.01,2)</f>
        <v>24272.813028672001</v>
      </c>
      <c r="IA33" s="73" t="s">
        <v>3</v>
      </c>
      <c r="IB33" s="120">
        <f>(IB31)*POWER(1.02,2)</f>
        <v>6532.6013690048649</v>
      </c>
      <c r="IC33" s="120">
        <f>(IC31)*POWER(1.02,3)</f>
        <v>6663.253396384961</v>
      </c>
      <c r="II33" s="120">
        <f>(II31)*POWER((1+IJ29),II28)</f>
        <v>11586.183857279999</v>
      </c>
      <c r="IJ33" s="120"/>
      <c r="IP33" s="120">
        <f>(II31)*POWER((1+IJ29),IP28)</f>
        <v>11586.183857279999</v>
      </c>
      <c r="IQ33" s="120">
        <f>(IQ31)*POWER((1+IJ29),IQ28)</f>
        <v>11586.183857279999</v>
      </c>
      <c r="IR33" s="125">
        <f>+IP33/IQ33*4/12</f>
        <v>0.33333333333333331</v>
      </c>
      <c r="IW33" s="120">
        <f>(IW31)*POWER((1+IX29),IW28)</f>
        <v>8707.5123865022542</v>
      </c>
      <c r="IX33" s="120"/>
      <c r="JD33" s="120">
        <f>(IW31)*POWER((1+IX29),JD28)</f>
        <v>8812.0025351402801</v>
      </c>
      <c r="JE33" s="120">
        <f>(JE31)*POWER((1+IX29),JE28)</f>
        <v>7542.3743921831892</v>
      </c>
      <c r="JF33" s="125">
        <f>+JD33/JE33*4/12</f>
        <v>0.38944422878613733</v>
      </c>
      <c r="JK33" s="120">
        <f>(JK31)*POWER((1+JL29),JK28)</f>
        <v>86166.338400000022</v>
      </c>
      <c r="JL33" s="120"/>
      <c r="JR33" s="120">
        <f>(JK31)*POWER((1+JL29),JR28)</f>
        <v>86597.170092000015</v>
      </c>
      <c r="JS33" s="120">
        <f>(JS31)*POWER((1+JL29),JS28)</f>
        <v>36989.143249319553</v>
      </c>
      <c r="JT33" s="125">
        <f>+JR33/JS33*4/12</f>
        <v>0.78038367013356036</v>
      </c>
      <c r="JY33" s="120">
        <f>(JY31)*POWER((1+JZ29),JY28)</f>
        <v>51915.370142897198</v>
      </c>
      <c r="JZ33" s="120"/>
      <c r="KF33" s="120">
        <f>(JY31)*POWER((1+JZ29),KF28)</f>
        <v>52694.100695040644</v>
      </c>
      <c r="KG33" s="120">
        <f>(KG31)*POWER((1+JZ29),KG28)</f>
        <v>25977.454924521178</v>
      </c>
      <c r="KH33" s="125">
        <f>+KF33/KG33*4/12</f>
        <v>0.67615169702787847</v>
      </c>
      <c r="KS33" s="73" t="s">
        <v>3</v>
      </c>
      <c r="KT33" s="120">
        <f>(KT31)*POWER((1+KU29),KT28)</f>
        <v>6702.8830150895983</v>
      </c>
      <c r="KU33" s="120"/>
      <c r="KZ33" s="73" t="s">
        <v>3</v>
      </c>
      <c r="LA33" s="120">
        <f>(KT31)*POWER((1+KU29),LA28)</f>
        <v>6743.1003131801353</v>
      </c>
      <c r="LB33" s="120">
        <f>(LB31)*POWER((1+KU29),LB28)</f>
        <v>6605.1385622535954</v>
      </c>
      <c r="LO33" s="120">
        <f>(LO31)*POWER((1+LP29),LO28)</f>
        <v>3935.074063680001</v>
      </c>
      <c r="LP33" s="120"/>
      <c r="LV33" s="120">
        <f>(LO31)*POWER((1+LP29),LV28)</f>
        <v>4053.1262855904006</v>
      </c>
      <c r="LW33" s="120">
        <f>(LW31)*POWER((1+LP29),LW28)</f>
        <v>4698.6842227488096</v>
      </c>
      <c r="MC33" s="120">
        <f>(MC31)*POWER((1+MD29),MC28)</f>
        <v>1684.7438793837416</v>
      </c>
      <c r="MD33" s="120"/>
      <c r="MJ33" s="120">
        <f>(MJ31)*POWER((1+MK29),MJ28)</f>
        <v>14914.077343967443</v>
      </c>
      <c r="MK33" s="120"/>
      <c r="MQ33" s="120">
        <f>(MJ31)*POWER((1+MK29),MQ28)</f>
        <v>14973.733653343312</v>
      </c>
      <c r="MR33" s="120">
        <f>(MR31)*POWER((1+MK29),MR28)</f>
        <v>5016.7377116663374</v>
      </c>
      <c r="MS33" s="125">
        <f>+MQ33/MR33*4/12</f>
        <v>0.99491837883160283</v>
      </c>
      <c r="MX33" s="120">
        <f>(MX31)*POWER((1+MY29),MX28)</f>
        <v>24640.186867199998</v>
      </c>
      <c r="MY33" s="120"/>
      <c r="NE33" s="120">
        <f>(MX31)*POWER((1+MY29),NE28)</f>
        <v>24640.186867199998</v>
      </c>
      <c r="NF33" s="120">
        <f>(NF31)*POWER((1+MY29),NF28)</f>
        <v>13226.198399999999</v>
      </c>
      <c r="NG33" s="125">
        <f>+NE33/NF33*4/12</f>
        <v>0.62099443649658237</v>
      </c>
      <c r="NL33" s="120">
        <f>(NL31)*POWER((1+NM29),NL28)</f>
        <v>16498.310688000001</v>
      </c>
      <c r="NM33" s="120"/>
      <c r="NS33" s="120">
        <f>(NL31)*POWER((1+NM29),NS28)</f>
        <v>16498.310688000001</v>
      </c>
      <c r="NT33" s="120">
        <f>(NT31)*POWER((1+NM29),NT28)</f>
        <v>16498.310688000001</v>
      </c>
      <c r="NU33" s="125">
        <f>+NS33/NT33*4/12</f>
        <v>0.33333333333333331</v>
      </c>
      <c r="NZ33" s="120">
        <f>(NZ31)*POWER((1+OA29),NZ28)</f>
        <v>16845.777020007929</v>
      </c>
      <c r="OA33" s="120"/>
      <c r="OG33" s="120">
        <f>(NZ31)*POWER((1+OA29),OG28)</f>
        <v>16862.622797027936</v>
      </c>
      <c r="OH33" s="120">
        <f>(OH31)*POWER((1+OA29),OH28)</f>
        <v>13566.609952549021</v>
      </c>
      <c r="OI33" s="125">
        <f>+OG33/OH33*4/12</f>
        <v>0.41431678844867775</v>
      </c>
      <c r="ON33" s="120">
        <f>(ON31)*POWER((1+OO29),ON28)</f>
        <v>15316.442323199999</v>
      </c>
      <c r="OO33" s="120"/>
      <c r="OU33" s="120">
        <f>(ON31)*POWER((1+OO29),OU28)</f>
        <v>15316.442323199999</v>
      </c>
      <c r="OV33" s="120">
        <f>(OV31)*POWER((1+OO29),OV28)</f>
        <v>9610.0031232000001</v>
      </c>
      <c r="OW33" s="125">
        <f>+OU33/OV33*4/12</f>
        <v>0.5312673376842717</v>
      </c>
      <c r="PB33" s="120">
        <f>(PB31)*POWER((1+PC29),PB28)</f>
        <v>11353.396762116939</v>
      </c>
      <c r="PC33" s="120"/>
      <c r="PI33" s="120">
        <f>(PB31)*POWER((1+PC29),PI28)</f>
        <v>11466.930729738109</v>
      </c>
      <c r="PJ33" s="120">
        <f>(PJ31)*POWER((1+PC29),PJ28)</f>
        <v>8237.7713197233606</v>
      </c>
      <c r="PK33" s="125">
        <f>+PI33/PJ33*4/12</f>
        <v>0.46399810032289129</v>
      </c>
      <c r="PP33" s="120">
        <f>(PP31)*POWER((1+PQ29),PP28)</f>
        <v>36272.631513599998</v>
      </c>
      <c r="PQ33" s="120"/>
      <c r="PW33" s="120">
        <f>(PP31)*POWER((1+PQ29),PW28)</f>
        <v>36272.631513599998</v>
      </c>
      <c r="PX33" s="120">
        <f>(PX31)*POWER((1+PQ29),PX28)</f>
        <v>9309.4272000000001</v>
      </c>
      <c r="PY33" s="125">
        <f>+PW33/PX33*4/12</f>
        <v>1.2987777777777778</v>
      </c>
      <c r="QD33" s="120">
        <f>(QD31)*POWER((1+QE29),QD28)</f>
        <v>22389.782717361992</v>
      </c>
      <c r="QE33" s="120"/>
      <c r="QJ33" s="73" t="s">
        <v>3</v>
      </c>
      <c r="QK33" s="120">
        <f>(QK31)*POWER((1+QE29),QK28)</f>
        <v>20224.001359590911</v>
      </c>
      <c r="QL33" s="120">
        <f>(QL31)*POWER(1.006,7)</f>
        <v>15640.202766527711</v>
      </c>
      <c r="QR33" s="120">
        <f>(QR31)*POWER((1+QS29),QR28)</f>
        <v>3587.8507200000004</v>
      </c>
      <c r="QS33" s="120"/>
      <c r="QY33" s="120">
        <f>(QR31)*POWER((1+QS29),QY28)</f>
        <v>3587.8507200000004</v>
      </c>
      <c r="QZ33" s="120">
        <f>(QZ31)*POWER((1+QS29),QZ28)</f>
        <v>3587.8507200000004</v>
      </c>
      <c r="RA33" s="125">
        <f>+QY33/QZ33*4/12</f>
        <v>0.33333333333333331</v>
      </c>
      <c r="RF33" s="120">
        <f>(RF31)*POWER((1+RG29),RF28)</f>
        <v>35023.701377154539</v>
      </c>
      <c r="RG33" s="120"/>
      <c r="RM33" s="120">
        <f>(RF31)*POWER((1+RG29),RM28)</f>
        <v>35338.914689548932</v>
      </c>
      <c r="RN33" s="120">
        <f>(RN31)*POWER((1+RG29),RN28)</f>
        <v>13660.059235396531</v>
      </c>
      <c r="RO33" s="125">
        <f>+RM33/RN33*4/12</f>
        <v>0.86234166535132883</v>
      </c>
      <c r="RT33" s="120">
        <f>(RT31)*POWER((1+RU29),RT28)</f>
        <v>24538.763796891861</v>
      </c>
      <c r="RU33" s="120"/>
      <c r="SA33" s="120">
        <f>(RT31)*POWER((1+RU29),SA28)</f>
        <v>24636.918852079427</v>
      </c>
      <c r="SB33" s="120">
        <f>(SB31)*POWER((1+RU29),SB28)</f>
        <v>13750.440365112672</v>
      </c>
      <c r="SH33" s="120">
        <f>(SH31)*POWER((1+SI29),SH28)</f>
        <v>1767.5549567999999</v>
      </c>
      <c r="SI33" s="120"/>
      <c r="SO33" s="120">
        <f>(SH31)*POWER((1+SI29),SO28)</f>
        <v>1767.5549567999999</v>
      </c>
      <c r="SP33" s="120">
        <f>(SP31)*POWER((1+SI29),SP28)</f>
        <v>1404.8972640000002</v>
      </c>
      <c r="SV33" s="120">
        <f>(SV31)*POWER((1+SW29),SV28)</f>
        <v>87954.759676799978</v>
      </c>
      <c r="SW33" s="120"/>
      <c r="TC33" s="120">
        <f>(SV31)*POWER((1+SW29),TC28)</f>
        <v>88482.488234860779</v>
      </c>
      <c r="TD33" s="120">
        <f>(TD31)*POWER((1+SW29),TD28)</f>
        <v>55395.454676759698</v>
      </c>
      <c r="TJ33" s="120">
        <f>(TJ31)*POWER((1+TK29),TJ28)</f>
        <v>10446.888672000001</v>
      </c>
      <c r="TK33" s="120"/>
      <c r="TQ33" s="120">
        <f>(TJ31)*POWER((1+TK29),TQ28)</f>
        <v>10446.888672000001</v>
      </c>
      <c r="TR33" s="120">
        <f>(TR31)*POWER((1+TK29),TR28)</f>
        <v>4251.0065471999987</v>
      </c>
      <c r="TX33" s="120">
        <f>(TX31)*POWER((1+TY29),TX28)</f>
        <v>14924.0824488</v>
      </c>
      <c r="TY33" s="120"/>
      <c r="UE33" s="120">
        <f>(TX31)*POWER((1+TY29),UE28)</f>
        <v>14924.0824488</v>
      </c>
      <c r="UF33" s="120">
        <f>(UF31)*POWER((1+TY29),UF28)</f>
        <v>7244.9544960000003</v>
      </c>
      <c r="US33" s="120">
        <f>(US31)*POWER((1+UT29),US28)</f>
        <v>12709.471316018005</v>
      </c>
      <c r="UT33" s="120"/>
      <c r="UZ33" s="120">
        <f>(US31)*POWER((1+UT29),UZ28)</f>
        <v>12912.822857074294</v>
      </c>
      <c r="VA33" s="120">
        <f>(VA31)*POWER((1+UT29),VA28)</f>
        <v>7952.4661827157497</v>
      </c>
      <c r="VG33" s="120">
        <f>(VG31)*POWER((1+VH29),VG28)</f>
        <v>394258.76181719999</v>
      </c>
      <c r="VH33" s="120"/>
      <c r="VN33" s="120">
        <f>(VG31)*POWER((1+VH29),VN28)</f>
        <v>396230.05562628596</v>
      </c>
      <c r="VO33" s="120">
        <f>(VO31)*POWER((1+VH29),VO28)</f>
        <v>149452.26659089047</v>
      </c>
      <c r="VT33" s="73" t="s">
        <v>3</v>
      </c>
      <c r="VU33" s="120">
        <f>(VU31)*POWER((1+VV29),VU28)</f>
        <v>31039.80328339199</v>
      </c>
      <c r="VV33" s="120"/>
      <c r="WA33" s="73" t="s">
        <v>3</v>
      </c>
      <c r="WB33" s="120">
        <f>(VU31)*POWER((1+VV29),WB28)</f>
        <v>31226.042103092339</v>
      </c>
      <c r="WC33" s="120">
        <f>(WC31)*POWER((1+VV29),WC28)</f>
        <v>21286.981243951486</v>
      </c>
      <c r="WI33" s="120">
        <f>(WI31)*POWER((1+WJ29),WI28)</f>
        <v>18286.023455999999</v>
      </c>
      <c r="WJ33" s="120"/>
      <c r="WP33" s="120">
        <f>(WI31)*POWER((1+WJ29),WP28)</f>
        <v>18286.023455999999</v>
      </c>
      <c r="WQ33" s="120">
        <f>(WQ31)*POWER((1+WJ29),WQ28)</f>
        <v>13680.316800000001</v>
      </c>
      <c r="WW33" s="120">
        <f>(WW31)*POWER((1+WX29),WW28)</f>
        <v>6011.3923199999999</v>
      </c>
      <c r="WX33" s="120"/>
      <c r="XD33" s="120">
        <f>(WW31)*POWER((1+WX29),XD28)</f>
        <v>6011.3923199999999</v>
      </c>
      <c r="XE33" s="120">
        <f>(XE31)*POWER((1+WX29),XE28)</f>
        <v>5824.0684799999999</v>
      </c>
      <c r="XK33" s="120">
        <f>(XK31)*POWER((1+XL29),XK28)</f>
        <v>17112.172247387276</v>
      </c>
      <c r="XL33" s="120"/>
      <c r="XR33" s="120">
        <f>(XK31)*POWER((1+XL29),XR28)</f>
        <v>17368.854831098084</v>
      </c>
      <c r="XS33" s="120">
        <f>(XS31)*POWER((1+XL29),XS28)</f>
        <v>9703.193339651174</v>
      </c>
      <c r="XY33" s="120">
        <f>(XY31)*POWER((1+XZ29),XY28)</f>
        <v>16664.484967727152</v>
      </c>
      <c r="XZ33" s="120"/>
      <c r="YF33" s="120">
        <f>(XY31)*POWER((1+XZ29),YF28)</f>
        <v>16947.781212178514</v>
      </c>
      <c r="YG33" s="120">
        <f>(YG31)*POWER((1+XZ29),YG28)</f>
        <v>4885.000089506766</v>
      </c>
      <c r="YM33" s="120">
        <f>(YM31)*POWER((1+YN29),YM28)</f>
        <v>1636.9259699519998</v>
      </c>
      <c r="YN33" s="120"/>
      <c r="YT33" s="120">
        <f>(YM31)*POWER((1+YN29),YT28)</f>
        <v>1646.7475257717117</v>
      </c>
      <c r="YU33" s="120">
        <f>(YU31)*POWER((1+YN29),YU28)</f>
        <v>1696.7463483125255</v>
      </c>
      <c r="ZA33" s="120">
        <f>(ZA31)*POWER((1+ZB29),ZA28)</f>
        <v>3579.1830256442386</v>
      </c>
      <c r="ZB33" s="120"/>
      <c r="ZH33" s="120">
        <f>(ZA31)*POWER((1+ZB29),ZH28)</f>
        <v>3632.8707710289018</v>
      </c>
      <c r="ZI33" s="120">
        <f>(ZI31)*POWER((1+ZB29),ZI28)</f>
        <v>2141.3835425222646</v>
      </c>
      <c r="ZN33" s="73" t="s">
        <v>3</v>
      </c>
      <c r="ZO33" s="120">
        <f>(ZO31)*POWER((1+ZP29),ZO28)</f>
        <v>37266.170513040001</v>
      </c>
      <c r="ZP33" s="120"/>
      <c r="ZU33" s="73" t="s">
        <v>3</v>
      </c>
      <c r="ZV33" s="120">
        <f>(ZO31)*POWER((1+ZP29),ZV28)</f>
        <v>39129.479038691999</v>
      </c>
      <c r="ZW33" s="120">
        <f>(ZW31)*POWER((1+ZP29),ZW28)</f>
        <v>21664.429987461463</v>
      </c>
      <c r="AAC33" s="120">
        <f>(AAC31)*POWER((1+AAD29),AAC28)</f>
        <v>12514.171660302063</v>
      </c>
      <c r="AAD33" s="120"/>
      <c r="AAJ33" s="120">
        <f>(AAC31)*POWER((1+AAD29),AAJ28)</f>
        <v>12564.228346943271</v>
      </c>
      <c r="AAK33" s="120">
        <f>(AAK31)*POWER((1+AAD29),AAK28)</f>
        <v>8630.0427342387848</v>
      </c>
      <c r="AAQ33" s="120">
        <f>(AAQ31)*POWER((1+AAR29),AAQ28)</f>
        <v>25466.047850879997</v>
      </c>
      <c r="AAR33" s="120"/>
      <c r="AAX33" s="120">
        <f>(AAQ31)*POWER((1+AAR29),AAX28)</f>
        <v>25797.106472941436</v>
      </c>
      <c r="AAY33" s="120">
        <f>(AAY31)*POWER((1+AAR29),AAY28)</f>
        <v>17895.247831613426</v>
      </c>
      <c r="ABE33" s="120">
        <f>(ABE31)*POWER((1+ABF29),ABE28)</f>
        <v>108719.11869600246</v>
      </c>
      <c r="ABF33" s="120"/>
      <c r="ABL33" s="120">
        <f>(ABE31)*POWER((1+ABF29),ABL28)</f>
        <v>108936.55693339449</v>
      </c>
      <c r="ABM33" s="120">
        <f>(ABM31)*POWER((1+ABF29),ABM28)</f>
        <v>73900.940164017811</v>
      </c>
      <c r="ABS33" s="120">
        <f>(ABS31)*POWER((1+ABT29),ABS28)</f>
        <v>150053.33165119134</v>
      </c>
      <c r="ABT33" s="120"/>
      <c r="ABZ33" s="120">
        <f>(ABS31)*POWER((1+ABT29),ABZ28)</f>
        <v>150203.38498284252</v>
      </c>
      <c r="ACA33" s="120">
        <f>(ACA31)*POWER((1+ABT29),ACA28)</f>
        <v>58763.921383743473</v>
      </c>
      <c r="ACG33" s="120">
        <f>(ACG31)*POWER((1+ACH29),ACG28)</f>
        <v>56197.152000000002</v>
      </c>
      <c r="ACH33" s="120"/>
      <c r="ACN33" s="120">
        <f>(ACG31)*POWER((1+ACH29),ACN28)</f>
        <v>56197.152000000002</v>
      </c>
      <c r="ACO33" s="120">
        <f>(ACO31)*POWER((1+ACH29),ACO28)</f>
        <v>21599.006399999998</v>
      </c>
      <c r="ACU33" s="120">
        <f>(ACU31)*POWER((1+ACV29),ACU28)</f>
        <v>5413.1386320000001</v>
      </c>
      <c r="ACV33" s="120"/>
      <c r="ADB33" s="120">
        <f>(ACU31)*POWER((1+ACV29),ADB28)</f>
        <v>5467.2700183200004</v>
      </c>
      <c r="ADC33" s="120">
        <f>(ADC31)*POWER((1+ACV29),ADC28)</f>
        <v>1673.6375929703099</v>
      </c>
      <c r="ADI33" s="120">
        <f>(ADI31)*POWER((1+ADJ29),ADI28)</f>
        <v>1012400.2702394496</v>
      </c>
      <c r="ADJ33" s="120"/>
      <c r="ADO33" s="73" t="s">
        <v>3</v>
      </c>
      <c r="ADP33" s="120">
        <f>(ADI31)*POWER((1+ADJ29),ADP28)</f>
        <v>1032648.2756442386</v>
      </c>
      <c r="ADQ33" s="120">
        <f>(ADQ31)*POWER((1+ADJ29),ADQ28)</f>
        <v>458742.36751312984</v>
      </c>
      <c r="ADW33" s="120">
        <f>(ADW31)*POWER((1+ADX29),ADW28)</f>
        <v>5458.8815999999997</v>
      </c>
      <c r="ADX33" s="120"/>
      <c r="AED33" s="120">
        <f>(ADW31)*POWER((1+ADX29),AED28)</f>
        <v>5458.8815999999997</v>
      </c>
      <c r="AEE33" s="120">
        <f>(AEE31)*POWER((1+ADX29),AEE28)</f>
        <v>5458.8815999999997</v>
      </c>
      <c r="AEK33" s="120">
        <f>(AEK31)*POWER((1+AEL29),AEK28)</f>
        <v>188374.10008848141</v>
      </c>
      <c r="AEL33" s="120"/>
      <c r="AER33" s="120">
        <f>(AEK31)*POWER((1+AEL29),AER28)</f>
        <v>188939.22238874683</v>
      </c>
      <c r="AES33" s="120">
        <f>(AES31)*POWER((1+AEL29),AES28)</f>
        <v>68413.28385553362</v>
      </c>
      <c r="AEY33" s="120">
        <f>(AEY31)*POWER((1+AEZ29),AEY28)</f>
        <v>26108.195623092037</v>
      </c>
      <c r="AEZ33" s="120"/>
      <c r="AFF33" s="120">
        <f>(AEY31)*POWER((1+AEZ29),AFF28)</f>
        <v>26160.412014338224</v>
      </c>
      <c r="AFG33" s="120">
        <f>(AFG31)*POWER((1+AEZ29),AFG28)</f>
        <v>11105.168119675038</v>
      </c>
      <c r="AFM33" s="120">
        <f>(AFM31)*POWER((1+AFN29),AFM28)</f>
        <v>12254.826528</v>
      </c>
      <c r="AFN33" s="120"/>
      <c r="AFT33" s="120">
        <f>(AFM31)*POWER((1+AFN29),AFT28)</f>
        <v>12254.826528</v>
      </c>
      <c r="AFU33" s="120">
        <f>(AFU31)*POWER((1+AFN29),AFU28)</f>
        <v>9057.7068480000016</v>
      </c>
      <c r="AFZ33" s="73" t="s">
        <v>3</v>
      </c>
      <c r="AGA33" s="120">
        <f>(AGA31)*POWER((1+AGB29),AGA28)</f>
        <v>7603.1967491758078</v>
      </c>
      <c r="AGB33" s="120"/>
      <c r="AGG33" s="73" t="s">
        <v>3</v>
      </c>
      <c r="AGH33" s="120">
        <f>(AGA31)*POWER((1+AGB29),AGH28)</f>
        <v>7694.4351101659176</v>
      </c>
      <c r="AGI33" s="120">
        <f>(AGI31)*POWER((1+AGB29),AGI28)</f>
        <v>7834.5262147521307</v>
      </c>
      <c r="AGO33" s="120">
        <f>(AGO31)*POWER((1+AGP29),AGO28)</f>
        <v>57707.889641196256</v>
      </c>
      <c r="AGP33" s="120"/>
      <c r="AGV33" s="120">
        <f>(AGO31)*POWER((1+AGP29),AGV28)</f>
        <v>58054.136979043433</v>
      </c>
      <c r="AGW33" s="120">
        <f>(AGW31)*POWER((1+AGP29),AGW28)</f>
        <v>44600.370899813483</v>
      </c>
      <c r="AHC33" s="120">
        <f>(AHC31)*POWER((1+AHD29),AHC28)</f>
        <v>68522.480490845555</v>
      </c>
      <c r="AHD33" s="120"/>
      <c r="AHJ33" s="120">
        <f>(AHC31)*POWER((1+AHD29),AHJ28)</f>
        <v>68728.047932318077</v>
      </c>
      <c r="AHK33" s="120">
        <f>(AHK31)*POWER((1+AHD29),AHK28)</f>
        <v>25449.333917658289</v>
      </c>
      <c r="AHQ33" s="120">
        <f>(AHQ31)*POWER((1+AHR29),AHQ28)</f>
        <v>40650.630968024787</v>
      </c>
      <c r="AHR33" s="120"/>
      <c r="AHX33" s="120">
        <f>(AHQ31)*POWER((1+AHR29),AHX28)</f>
        <v>40772.582860928858</v>
      </c>
      <c r="AHY33" s="120">
        <f>(AHY31)*POWER((1+AHR29),AHY28)</f>
        <v>27940.499957364151</v>
      </c>
    </row>
    <row r="34" spans="2:931" s="10" customFormat="1" ht="15" customHeight="1" x14ac:dyDescent="0.2">
      <c r="B34" s="42" t="s">
        <v>475</v>
      </c>
      <c r="E34" s="120">
        <f>(E32)*POWER((1+F29),E28)</f>
        <v>1718.86968</v>
      </c>
      <c r="F34" s="120"/>
      <c r="I34" s="42" t="s">
        <v>475</v>
      </c>
      <c r="L34" s="120">
        <f>(E32)*POWER((1+F29),L28)</f>
        <v>1718.86968</v>
      </c>
      <c r="M34" s="120">
        <f>(M32)*POWER((1+F29),M28)</f>
        <v>1561.0320000000002</v>
      </c>
      <c r="N34" s="125">
        <f>+L34/M34*4/12</f>
        <v>0.367037037037037</v>
      </c>
      <c r="P34" s="42" t="s">
        <v>7</v>
      </c>
      <c r="R34" s="73" t="s">
        <v>0</v>
      </c>
      <c r="S34" s="120">
        <f>(S32)*POWER((1+T29),S28)</f>
        <v>16602.1240464</v>
      </c>
      <c r="T34" s="120"/>
      <c r="W34" s="42" t="s">
        <v>7</v>
      </c>
      <c r="Y34" s="73" t="s">
        <v>0</v>
      </c>
      <c r="Z34" s="120">
        <f>(S32)*POWER((1+T29),Z28)</f>
        <v>16934.166527328001</v>
      </c>
      <c r="AA34" s="120">
        <f>(AA32)*POWER((1+T29),AA28)</f>
        <v>15946.436612785908</v>
      </c>
      <c r="AB34" s="125">
        <f>+Z34/AA34*4/12</f>
        <v>0.35398015950786416</v>
      </c>
      <c r="AD34" s="42" t="s">
        <v>7</v>
      </c>
      <c r="AF34" s="73" t="s">
        <v>0</v>
      </c>
      <c r="AG34" s="120">
        <f>(AG32)*POWER((1+AH29),AG28)</f>
        <v>12812.684419539701</v>
      </c>
      <c r="AH34" s="120"/>
      <c r="AK34" s="42" t="s">
        <v>7</v>
      </c>
      <c r="AM34" s="73" t="s">
        <v>0</v>
      </c>
      <c r="AN34" s="120">
        <f>(AG32)*POWER((1+AH29),AN28)</f>
        <v>12851.122472798317</v>
      </c>
      <c r="AO34" s="120">
        <f>(AO32)*POWER((1+AH29),AO28)</f>
        <v>13045.04938592373</v>
      </c>
      <c r="AP34" s="125">
        <f>+AN34/AO34*4/12</f>
        <v>0.32837802021317836</v>
      </c>
      <c r="AR34" s="42" t="s">
        <v>7</v>
      </c>
      <c r="AT34" s="73" t="s">
        <v>0</v>
      </c>
      <c r="AU34" s="120">
        <f>(AU32)*POWER((1+AV29),AU28)</f>
        <v>450618.08281963202</v>
      </c>
      <c r="AV34" s="120"/>
      <c r="AY34" s="42" t="s">
        <v>7</v>
      </c>
      <c r="BA34" s="73" t="s">
        <v>0</v>
      </c>
      <c r="BB34" s="120">
        <f>(AU32)*POWER((1+AV29),BB28)</f>
        <v>455124.26364782831</v>
      </c>
      <c r="BC34" s="120">
        <f>(BC32)*POWER((1+AV29),BC28)</f>
        <v>235261.88400941796</v>
      </c>
      <c r="BD34" s="125">
        <f>+BB34/BC34*4/12</f>
        <v>0.64484771309803968</v>
      </c>
      <c r="BF34" s="42" t="s">
        <v>7</v>
      </c>
      <c r="BH34" s="73" t="s">
        <v>0</v>
      </c>
      <c r="BI34" s="120">
        <f>(BI32)*POWER((1+BJ29),BI28)</f>
        <v>16193.745618777602</v>
      </c>
      <c r="BJ34" s="120"/>
      <c r="BM34" s="42" t="s">
        <v>7</v>
      </c>
      <c r="BO34" s="73" t="s">
        <v>0</v>
      </c>
      <c r="BP34" s="120">
        <f>(BI32)*POWER((1+BJ29),BP28)</f>
        <v>16355.683074965378</v>
      </c>
      <c r="BQ34" s="120">
        <f>(BQ32)*POWER((1+BJ29),BQ28)</f>
        <v>9463.6598438866586</v>
      </c>
      <c r="BR34" s="125">
        <f>+BP34/BQ34*4/12</f>
        <v>0.57608731170146732</v>
      </c>
      <c r="BT34" s="42" t="s">
        <v>7</v>
      </c>
      <c r="BV34" s="73" t="s">
        <v>0</v>
      </c>
      <c r="BW34" s="120">
        <f>(BW32)*POWER((1+BX29),BW28)</f>
        <v>22614.482787119996</v>
      </c>
      <c r="BX34" s="120"/>
      <c r="CA34" s="42" t="s">
        <v>7</v>
      </c>
      <c r="CC34" s="73" t="s">
        <v>0</v>
      </c>
      <c r="CD34" s="120">
        <f>(BW32)*POWER((1+BX29),CD28)</f>
        <v>22614.482787119996</v>
      </c>
      <c r="CE34" s="120">
        <f>(CE32)*POWER((1+BX29),CE28)</f>
        <v>8068.9840264800005</v>
      </c>
      <c r="CF34" s="125">
        <f>+CD34/CE34*4/12</f>
        <v>0.93421438241815835</v>
      </c>
      <c r="CH34" s="42" t="s">
        <v>7</v>
      </c>
      <c r="CJ34" s="73" t="s">
        <v>0</v>
      </c>
      <c r="CK34" s="120">
        <f>(CK32)*POWER((1+CL29),CK28)</f>
        <v>20772.542448</v>
      </c>
      <c r="CL34" s="120"/>
      <c r="CO34" s="42" t="s">
        <v>7</v>
      </c>
      <c r="CQ34" s="73" t="s">
        <v>0</v>
      </c>
      <c r="CR34" s="120">
        <f>(CK32)*POWER((1+CL29),CR28)</f>
        <v>20772.542448</v>
      </c>
      <c r="CS34" s="120">
        <f>(CS32)*POWER((1+CL29),CS28)</f>
        <v>8496.1137600000002</v>
      </c>
      <c r="CT34" s="125">
        <f>+CR34/CS34*4/12</f>
        <v>0.81498212142583171</v>
      </c>
      <c r="CV34" s="42" t="s">
        <v>7</v>
      </c>
      <c r="CX34" s="73" t="s">
        <v>0</v>
      </c>
      <c r="CY34" s="120">
        <f>(CY32)*POWER((1+CZ29),CY28)</f>
        <v>1958.3764917929047</v>
      </c>
      <c r="CZ34" s="120"/>
      <c r="DA34" s="125"/>
      <c r="DC34" s="42" t="s">
        <v>7</v>
      </c>
      <c r="DE34" s="73" t="s">
        <v>0</v>
      </c>
      <c r="DF34" s="120">
        <f>(CY32)*POWER((1+CZ29),DF28)</f>
        <v>2007.3359040877274</v>
      </c>
      <c r="DG34" s="120">
        <f>(DG32)*POWER((1+CZ29),DG28)</f>
        <v>1335.9507811265189</v>
      </c>
      <c r="DH34" s="125">
        <f>+DF34/DG34*4/12</f>
        <v>0.50085076297872633</v>
      </c>
      <c r="DJ34" s="42" t="s">
        <v>7</v>
      </c>
      <c r="DL34" s="73" t="s">
        <v>0</v>
      </c>
      <c r="DM34" s="120">
        <f>(DM32)*POWER((1+DN29),DM28)</f>
        <v>23649.887087999996</v>
      </c>
      <c r="DN34" s="120"/>
      <c r="DQ34" s="42" t="s">
        <v>7</v>
      </c>
      <c r="DS34" s="73" t="s">
        <v>0</v>
      </c>
      <c r="DT34" s="120">
        <f>(DM32)*POWER((1+DN29),DT28)</f>
        <v>23815.436297615994</v>
      </c>
      <c r="DU34" s="120">
        <f>(DU32)*POWER((1+DN29),DU28)</f>
        <v>16111.536793073246</v>
      </c>
      <c r="DV34" s="125">
        <f>+DT34/DU34*4/12</f>
        <v>0.49272014630441391</v>
      </c>
      <c r="DX34" s="42" t="s">
        <v>7</v>
      </c>
      <c r="EA34" s="120">
        <f>(EA32)*POWER((1+EB29),EA28)</f>
        <v>8360.7412380124297</v>
      </c>
      <c r="EB34" s="120"/>
      <c r="EE34" s="42" t="s">
        <v>7</v>
      </c>
      <c r="EH34" s="120">
        <f>(EA32)*POWER((1+EB29),EH28)</f>
        <v>8435.9879091545408</v>
      </c>
      <c r="EI34" s="120">
        <f>(EI32)*POWER((1+EB29),EI28)</f>
        <v>8822.5022908654828</v>
      </c>
      <c r="EJ34" s="125">
        <f>+EH34/EI34*4/12</f>
        <v>0.31872997897995731</v>
      </c>
      <c r="EL34" s="42" t="s">
        <v>7</v>
      </c>
      <c r="EO34" s="120">
        <f>(EO32)*POWER((1+EP29),EO28)</f>
        <v>14637.266102880001</v>
      </c>
      <c r="EP34" s="120"/>
      <c r="ES34" s="42" t="s">
        <v>7</v>
      </c>
      <c r="EV34" s="120">
        <f>(EO32)*POWER((1+EP29),EV28)</f>
        <v>14666.540635085761</v>
      </c>
      <c r="EW34" s="120">
        <f>(EW32)*POWER((1+EP29),EW28)</f>
        <v>14042.736961380633</v>
      </c>
      <c r="EX34" s="125">
        <f>+EV34/EW34*4/12</f>
        <v>0.3481406004973881</v>
      </c>
      <c r="EZ34" s="42" t="s">
        <v>7</v>
      </c>
      <c r="FC34" s="120">
        <f>(FC32)*POWER((1+FD29),FC28)</f>
        <v>62208.804682957627</v>
      </c>
      <c r="FD34" s="120"/>
      <c r="FG34" s="42" t="s">
        <v>7</v>
      </c>
      <c r="FJ34" s="120">
        <f>(FC32)*POWER((1+FD29),FJ28)</f>
        <v>62208.804682957627</v>
      </c>
      <c r="FK34" s="120">
        <f>(FK32)*POWER((1+FD29),FK28)</f>
        <v>34660.618415999998</v>
      </c>
      <c r="FL34" s="125">
        <f>+FJ34/FK34*4/12</f>
        <v>0.59826596221607775</v>
      </c>
      <c r="FN34" s="42" t="s">
        <v>7</v>
      </c>
      <c r="FQ34" s="120">
        <f>(FQ32)*POWER((1+FR29),FQ28)</f>
        <v>9436.2544799999978</v>
      </c>
      <c r="FR34" s="120"/>
      <c r="FU34" s="42" t="s">
        <v>7</v>
      </c>
      <c r="FX34" s="120">
        <f>(FQ32)*POWER((1+FR29),FX28)</f>
        <v>9436.2544799999978</v>
      </c>
      <c r="FY34" s="120">
        <f>(FY32)*POWER((1+FR29),FY28)</f>
        <v>9436.2544799999978</v>
      </c>
      <c r="FZ34" s="125">
        <f>+FX34/FY34*4/12</f>
        <v>0.33333333333333331</v>
      </c>
      <c r="GB34" s="42" t="s">
        <v>7</v>
      </c>
      <c r="GE34" s="120">
        <f>(GE32)*POWER((1+GF29),GE28)</f>
        <v>14381.256123803807</v>
      </c>
      <c r="GF34" s="120"/>
      <c r="GI34" s="42" t="s">
        <v>7</v>
      </c>
      <c r="GL34" s="120">
        <f>(GE32)*POWER((1+GF29),GL28)</f>
        <v>14467.543660546629</v>
      </c>
      <c r="GM34" s="120">
        <f>(GM32)*POWER((1+GF29),GM28)</f>
        <v>8693.1436965292414</v>
      </c>
      <c r="GN34" s="125">
        <f>+GL34/GM34*4/12</f>
        <v>0.55474920487521029</v>
      </c>
      <c r="GP34" s="42" t="s">
        <v>7</v>
      </c>
      <c r="GS34" s="120">
        <f>(GS32)*POWER((1+GT29),GS28)</f>
        <v>88776.645301699173</v>
      </c>
      <c r="GT34" s="120"/>
      <c r="GW34" s="42" t="s">
        <v>7</v>
      </c>
      <c r="GY34" s="123" t="s">
        <v>0</v>
      </c>
      <c r="GZ34" s="120">
        <f>(GS32)*POWER((1+GT29),GZ28)</f>
        <v>91439.94466075016</v>
      </c>
      <c r="HA34" s="120">
        <f>(HA32)*POWER((1+GT29),HA28)</f>
        <v>73063.018374906547</v>
      </c>
      <c r="HB34" s="125">
        <f>+GZ34/HA34*4/12</f>
        <v>0.41717386211971386</v>
      </c>
      <c r="HD34" s="42" t="s">
        <v>7</v>
      </c>
      <c r="HK34" s="42" t="s">
        <v>7</v>
      </c>
      <c r="HM34" s="123" t="s">
        <v>0</v>
      </c>
      <c r="HN34" s="120">
        <f>(HN32)*POWER(1.01,1)</f>
        <v>88072.195535999985</v>
      </c>
      <c r="HO34" s="120">
        <f>(HO32)*POWER(1.01,2)</f>
        <v>88952.917491359985</v>
      </c>
      <c r="HR34" s="42" t="s">
        <v>7</v>
      </c>
      <c r="HY34" s="42" t="s">
        <v>7</v>
      </c>
      <c r="IA34" s="73" t="s">
        <v>0</v>
      </c>
      <c r="IB34" s="120">
        <f>(IB32)*POWER(1.02,2)</f>
        <v>8100.6086333053427</v>
      </c>
      <c r="IC34" s="120">
        <f>(IC32)*POWER(1.02,3)</f>
        <v>8262.62080597145</v>
      </c>
      <c r="IF34" s="42" t="s">
        <v>7</v>
      </c>
      <c r="II34" s="120">
        <f>(II32)*POWER((1+IJ29),II28)</f>
        <v>7560.1675382399999</v>
      </c>
      <c r="IJ34" s="120"/>
      <c r="IM34" s="42" t="s">
        <v>7</v>
      </c>
      <c r="IP34" s="120">
        <f>(II32)*POWER((1+IJ29),IP28)</f>
        <v>7560.1675382399999</v>
      </c>
      <c r="IQ34" s="120">
        <f>(IQ32)*POWER((1+IJ29),IQ28)</f>
        <v>6372.416447999999</v>
      </c>
      <c r="IR34" s="125">
        <f>+IP34/IQ34*4/12</f>
        <v>0.39546314442003028</v>
      </c>
      <c r="IT34" s="42" t="s">
        <v>7</v>
      </c>
      <c r="IW34" s="120">
        <f>(IW32)*POWER((1+IX29),IW28)</f>
        <v>1676.6416833082071</v>
      </c>
      <c r="IX34" s="120"/>
      <c r="JA34" s="42" t="s">
        <v>7</v>
      </c>
      <c r="JD34" s="120">
        <f>(IW32)*POWER((1+IX29),JD28)</f>
        <v>1696.7613835079055</v>
      </c>
      <c r="JE34" s="120">
        <f>(JE32)*POWER((1+IX29),JE28)</f>
        <v>1801.0398992897672</v>
      </c>
      <c r="JF34" s="125">
        <f>+JD34/JE34*4/12</f>
        <v>0.31403364692753644</v>
      </c>
      <c r="JH34" s="42" t="s">
        <v>7</v>
      </c>
      <c r="JK34" s="120">
        <f>(JK32)*POWER((1+JL29),JK28)</f>
        <v>26357.263200000001</v>
      </c>
      <c r="JL34" s="120"/>
      <c r="JO34" s="42" t="s">
        <v>7</v>
      </c>
      <c r="JR34" s="120">
        <f>(JK32)*POWER((1+JL29),JR28)</f>
        <v>26489.049515999999</v>
      </c>
      <c r="JS34" s="120">
        <f>(JS32)*POWER((1+JL29),JS28)</f>
        <v>26888.375248584874</v>
      </c>
      <c r="JT34" s="125">
        <f>+JR34/JS34*4/12</f>
        <v>0.32838291976993678</v>
      </c>
      <c r="JV34" s="42" t="s">
        <v>7</v>
      </c>
      <c r="JY34" s="120">
        <f>(JY32)*POWER((1+JZ29),JY28)</f>
        <v>56313.143400540292</v>
      </c>
      <c r="JZ34" s="120"/>
      <c r="KC34" s="42" t="s">
        <v>7</v>
      </c>
      <c r="KF34" s="120">
        <f>(JY32)*POWER((1+JZ29),KF28)</f>
        <v>57157.840551548383</v>
      </c>
      <c r="KG34" s="120">
        <f>(KG32)*POWER((1+JZ29),KG28)</f>
        <v>25977.454924521178</v>
      </c>
      <c r="KH34" s="125">
        <f>+KF34/KG34*4/12</f>
        <v>0.73342879710661169</v>
      </c>
      <c r="KJ34" s="42" t="s">
        <v>7</v>
      </c>
      <c r="KQ34" s="42" t="s">
        <v>7</v>
      </c>
      <c r="KS34" s="73" t="s">
        <v>0</v>
      </c>
      <c r="KT34" s="120">
        <f>(KT32)*POWER((1+KU29),KT28)</f>
        <v>6545.9404865520019</v>
      </c>
      <c r="KU34" s="120"/>
      <c r="KX34" s="42" t="s">
        <v>7</v>
      </c>
      <c r="KZ34" s="73" t="s">
        <v>0</v>
      </c>
      <c r="LA34" s="120">
        <f>(KT32)*POWER((1+KU29),LA28)</f>
        <v>6585.2161294713133</v>
      </c>
      <c r="LB34" s="120">
        <f>(LB32)*POWER((1+KU29),LB28)</f>
        <v>6744.6894214237664</v>
      </c>
      <c r="LE34" s="42" t="s">
        <v>7</v>
      </c>
      <c r="LL34" s="42" t="s">
        <v>7</v>
      </c>
      <c r="LO34" s="120">
        <f>(LO32)*POWER((1+LP29),LO28)</f>
        <v>2110.1983271999998</v>
      </c>
      <c r="LP34" s="120"/>
      <c r="LS34" s="42" t="s">
        <v>7</v>
      </c>
      <c r="LV34" s="120">
        <f>(LO32)*POWER((1+LP29),LV28)</f>
        <v>2173.5042770159998</v>
      </c>
      <c r="LW34" s="120">
        <f>(LW32)*POWER((1+LP29),LW28)</f>
        <v>2519.6871587248138</v>
      </c>
      <c r="LZ34" s="42" t="s">
        <v>7</v>
      </c>
      <c r="MC34" s="120">
        <f>(MC32)*POWER((1+MD29),MC28)</f>
        <v>3689.9396093124469</v>
      </c>
      <c r="MD34" s="120"/>
      <c r="MG34" s="42" t="s">
        <v>7</v>
      </c>
      <c r="MJ34" s="120">
        <f>(MJ32)*POWER((1+MK29),MJ28)</f>
        <v>8933.9062972093034</v>
      </c>
      <c r="MK34" s="120"/>
      <c r="MN34" s="42" t="s">
        <v>7</v>
      </c>
      <c r="MQ34" s="120">
        <f>(MJ32)*POWER((1+MK29),MQ28)</f>
        <v>8969.6419223981411</v>
      </c>
      <c r="MR34" s="120">
        <f>(MR32)*POWER((1+MK29),MR28)</f>
        <v>5099.4024275060228</v>
      </c>
      <c r="MS34" s="125">
        <f>+MQ34/MR34*4/12</f>
        <v>0.58631980576234866</v>
      </c>
      <c r="MU34" s="42" t="s">
        <v>7</v>
      </c>
      <c r="MX34" s="120">
        <f>(MX32)*POWER((1+MY29),MX28)</f>
        <v>27340.494710399995</v>
      </c>
      <c r="MY34" s="120"/>
      <c r="NB34" s="42" t="s">
        <v>7</v>
      </c>
      <c r="NE34" s="120">
        <f>(MX32)*POWER((1+MY29),NE28)</f>
        <v>27340.494710399995</v>
      </c>
      <c r="NF34" s="120">
        <f>(NF32)*POWER((1+MY29),NF28)</f>
        <v>13226.198399999999</v>
      </c>
      <c r="NG34" s="125">
        <f>+NE34/NF34*4/12</f>
        <v>0.68904895883007455</v>
      </c>
      <c r="NI34" s="42" t="s">
        <v>7</v>
      </c>
      <c r="NL34" s="120">
        <f>(NL32)*POWER((1+NM29),NL28)</f>
        <v>9371.23776</v>
      </c>
      <c r="NM34" s="120"/>
      <c r="NP34" s="42" t="s">
        <v>7</v>
      </c>
      <c r="NS34" s="120">
        <f>(NL32)*POWER((1+NM29),NS28)</f>
        <v>9371.23776</v>
      </c>
      <c r="NT34" s="120">
        <f>(NT32)*POWER((1+NM29),NT28)</f>
        <v>9371.23776</v>
      </c>
      <c r="NU34" s="125">
        <f>+NS34/NT34*4/12</f>
        <v>0.33333333333333331</v>
      </c>
      <c r="NW34" s="42" t="s">
        <v>7</v>
      </c>
      <c r="NZ34" s="120">
        <f>(NZ32)*POWER((1+OA29),NZ28)</f>
        <v>19103.974933783251</v>
      </c>
      <c r="OA34" s="120"/>
      <c r="OD34" s="42" t="s">
        <v>7</v>
      </c>
      <c r="OG34" s="120">
        <f>(NZ32)*POWER((1+OA29),OG28)</f>
        <v>19123.078908717031</v>
      </c>
      <c r="OH34" s="120">
        <f>(OH32)*POWER((1+OA29),OH28)</f>
        <v>15140.202403299851</v>
      </c>
      <c r="OI34" s="125">
        <f>+OG34/OH34*4/12</f>
        <v>0.42102208850587758</v>
      </c>
      <c r="OK34" s="42" t="s">
        <v>7</v>
      </c>
      <c r="ON34" s="120">
        <f>(ON32)*POWER((1+OO29),ON28)</f>
        <v>19973.640959999997</v>
      </c>
      <c r="OO34" s="120"/>
      <c r="OR34" s="42" t="s">
        <v>7</v>
      </c>
      <c r="OU34" s="120">
        <f>(ON32)*POWER((1+OO29),OU28)</f>
        <v>19973.640959999997</v>
      </c>
      <c r="OV34" s="120">
        <f>(OV32)*POWER((1+OO29),OV28)</f>
        <v>9741.7857599999988</v>
      </c>
      <c r="OW34" s="125">
        <f>+OU34/OV34*4/12</f>
        <v>0.68343530478132786</v>
      </c>
      <c r="OY34" s="42" t="s">
        <v>7</v>
      </c>
      <c r="PB34" s="120">
        <f>(PB32)*POWER((1+PC29),PB28)</f>
        <v>12703.698222546434</v>
      </c>
      <c r="PC34" s="120"/>
      <c r="PF34" s="42" t="s">
        <v>7</v>
      </c>
      <c r="PI34" s="120">
        <f>(PB32)*POWER((1+PC29),PI28)</f>
        <v>12830.7352047719</v>
      </c>
      <c r="PJ34" s="120">
        <f>(PJ32)*POWER((1+PC29),PJ28)</f>
        <v>8237.7713197233606</v>
      </c>
      <c r="PK34" s="125">
        <f>+PI34/PJ34*4/12</f>
        <v>0.51918311020408281</v>
      </c>
      <c r="PM34" s="42" t="s">
        <v>7</v>
      </c>
      <c r="PP34" s="120">
        <f>(PP32)*POWER((1+PQ29),PP28)</f>
        <v>20446.605273599998</v>
      </c>
      <c r="PQ34" s="120"/>
      <c r="PT34" s="42" t="s">
        <v>7</v>
      </c>
      <c r="PW34" s="120">
        <f>(PP32)*POWER((1+PQ29),PW28)</f>
        <v>20446.605273599998</v>
      </c>
      <c r="PX34" s="120">
        <f>(PX32)*POWER((1+PQ29),PX28)</f>
        <v>9309.4272000000001</v>
      </c>
      <c r="PY34" s="125">
        <f>+PW34/PX34*4/12</f>
        <v>0.73211111111111105</v>
      </c>
      <c r="QA34" s="42" t="s">
        <v>7</v>
      </c>
      <c r="QD34" s="120">
        <f>(QD32)*POWER((1+QE29),QD28)</f>
        <v>11516.103830726461</v>
      </c>
      <c r="QE34" s="120"/>
      <c r="QH34" s="42" t="s">
        <v>7</v>
      </c>
      <c r="QJ34" s="73" t="s">
        <v>0</v>
      </c>
      <c r="QK34" s="120">
        <f>(QK32)*POWER((1+QE30),QK29)</f>
        <v>51762.433536000004</v>
      </c>
      <c r="QL34" s="120">
        <f>(QL32)*POWER(1.0061,7)</f>
        <v>33946.171163881358</v>
      </c>
      <c r="QO34" s="42" t="s">
        <v>7</v>
      </c>
      <c r="QR34" s="120">
        <f>(QR32)*POWER((1+QS29),QR28)</f>
        <v>6787.5878880000009</v>
      </c>
      <c r="QS34" s="120"/>
      <c r="QV34" s="42" t="s">
        <v>7</v>
      </c>
      <c r="QY34" s="120">
        <f>(QR32)*POWER((1+QS29),QY28)</f>
        <v>6787.5878880000009</v>
      </c>
      <c r="QZ34" s="120">
        <f>(QZ32)*POWER((1+QS29),QZ28)</f>
        <v>6787.5878880000009</v>
      </c>
      <c r="RA34" s="125">
        <f>+QY34/QZ34*4/12</f>
        <v>0.33333333333333331</v>
      </c>
      <c r="RC34" s="42" t="s">
        <v>7</v>
      </c>
      <c r="RF34" s="120">
        <f>(RF32)*POWER((1+RG29),RF28)</f>
        <v>36735.331957803981</v>
      </c>
      <c r="RG34" s="120"/>
      <c r="RJ34" s="42" t="s">
        <v>7</v>
      </c>
      <c r="RM34" s="120">
        <f>(RF32)*POWER((1+RG29),RM28)</f>
        <v>37065.949945424218</v>
      </c>
      <c r="RN34" s="120">
        <f>(RN32)*POWER((1+RG29),RN28)</f>
        <v>13493.102955852793</v>
      </c>
      <c r="RO34" s="125">
        <f>+RM34/RN34*4/12</f>
        <v>0.91567645254759389</v>
      </c>
      <c r="RQ34" s="42" t="s">
        <v>7</v>
      </c>
      <c r="RT34" s="120">
        <f>(RT32)*POWER((1+RU29),RT28)</f>
        <v>45441.631919120962</v>
      </c>
      <c r="RU34" s="120"/>
      <c r="RX34" s="42" t="s">
        <v>7</v>
      </c>
      <c r="SA34" s="120">
        <f>(RT32)*POWER((1+RU29),SA28)</f>
        <v>45623.398446797444</v>
      </c>
      <c r="SB34" s="120">
        <f>(SB32)*POWER((1+RU29),SB28)</f>
        <v>13986.284404320355</v>
      </c>
      <c r="SE34" s="42" t="s">
        <v>7</v>
      </c>
      <c r="SH34" s="120">
        <f>(SH32)*POWER((1+SI29),SH28)</f>
        <v>2421.2804688000001</v>
      </c>
      <c r="SI34" s="120"/>
      <c r="SL34" s="42" t="s">
        <v>7</v>
      </c>
      <c r="SO34" s="120">
        <f>(SH32)*POWER((1+SI29),SO28)</f>
        <v>2421.2804688000001</v>
      </c>
      <c r="SP34" s="120">
        <f>(SP32)*POWER((1+SI29),SP28)</f>
        <v>1582.9463664</v>
      </c>
      <c r="SS34" s="42" t="s">
        <v>7</v>
      </c>
      <c r="SV34" s="120">
        <f>(SV32)*POWER((1+SW29),SV28)</f>
        <v>91273.151044799975</v>
      </c>
      <c r="SW34" s="120"/>
      <c r="SZ34" s="42" t="s">
        <v>7</v>
      </c>
      <c r="TC34" s="120">
        <f>(SV32)*POWER((1+SW29),TC28)</f>
        <v>91820.789951068771</v>
      </c>
      <c r="TD34" s="120">
        <f>(TD32)*POWER((1+SW29),TD28)</f>
        <v>55134.365390756611</v>
      </c>
      <c r="TG34" s="42" t="s">
        <v>7</v>
      </c>
      <c r="TJ34" s="120">
        <f>(TJ32)*POWER((1+TK29),TJ28)</f>
        <v>7255.5285167999982</v>
      </c>
      <c r="TK34" s="120"/>
      <c r="TN34" s="42" t="s">
        <v>7</v>
      </c>
      <c r="TQ34" s="120">
        <f>(TJ32)*POWER((1+TK29),TQ28)</f>
        <v>7255.5285167999982</v>
      </c>
      <c r="TR34" s="120">
        <f>(TR32)*POWER((1+TK29),TR28)</f>
        <v>3999.1222079999998</v>
      </c>
      <c r="TU34" s="42" t="s">
        <v>7</v>
      </c>
      <c r="TX34" s="120">
        <f>(TX32)*POWER((1+TY29),TX28)</f>
        <v>12674.110577759999</v>
      </c>
      <c r="TY34" s="120"/>
      <c r="UB34" s="42" t="s">
        <v>7</v>
      </c>
      <c r="UE34" s="120">
        <f>(TX32)*POWER((1+TY29),UE28)</f>
        <v>12674.110577759999</v>
      </c>
      <c r="UF34" s="120">
        <f>(UF32)*POWER((1+TY29),UF28)</f>
        <v>7802.6339663999997</v>
      </c>
      <c r="UI34" s="42" t="s">
        <v>7</v>
      </c>
      <c r="UP34" s="42" t="s">
        <v>7</v>
      </c>
      <c r="US34" s="120">
        <f>(US32)*POWER((1+UT29),US28)</f>
        <v>9982.473944936748</v>
      </c>
      <c r="UT34" s="120"/>
      <c r="UW34" s="42" t="s">
        <v>7</v>
      </c>
      <c r="UZ34" s="120">
        <f>(US32)*POWER((1+UT29),UZ28)</f>
        <v>10142.193528055735</v>
      </c>
      <c r="VA34" s="120">
        <f>(VA32)*POWER((1+UT29),VA28)</f>
        <v>7952.4661827157497</v>
      </c>
      <c r="VD34" s="42" t="s">
        <v>7</v>
      </c>
      <c r="VG34" s="120">
        <f>(VG32)*POWER((1+VH29),VG28)</f>
        <v>282494.48560199997</v>
      </c>
      <c r="VH34" s="120"/>
      <c r="VK34" s="42" t="s">
        <v>7</v>
      </c>
      <c r="VN34" s="120">
        <f>(VG32)*POWER((1+VH29),VN28)</f>
        <v>283906.95803000993</v>
      </c>
      <c r="VO34" s="120">
        <f>(VO32)*POWER((1+VH29),VO28)</f>
        <v>149452.26659089047</v>
      </c>
      <c r="VR34" s="42" t="s">
        <v>7</v>
      </c>
      <c r="VT34" s="73" t="s">
        <v>0</v>
      </c>
      <c r="VU34" s="120">
        <f>(VU32)*POWER((1+VV29),VU28)</f>
        <v>8899.4941418879989</v>
      </c>
      <c r="VV34" s="120"/>
      <c r="VY34" s="42" t="s">
        <v>7</v>
      </c>
      <c r="WA34" s="73" t="s">
        <v>0</v>
      </c>
      <c r="WB34" s="120">
        <f>(VU32)*POWER((1+VV29),WB28)</f>
        <v>8952.8911067393256</v>
      </c>
      <c r="WC34" s="120">
        <f>(WC32)*POWER((1+VV29),WC28)</f>
        <v>9006.6084533797621</v>
      </c>
      <c r="WF34" s="42" t="s">
        <v>7</v>
      </c>
      <c r="WI34" s="120">
        <f>(WI32)*POWER((1+WJ29),WI28)</f>
        <v>17830.012895999997</v>
      </c>
      <c r="WJ34" s="120"/>
      <c r="WM34" s="42" t="s">
        <v>7</v>
      </c>
      <c r="WP34" s="120">
        <f>(WI32)*POWER((1+WJ29),WP28)</f>
        <v>17830.012895999997</v>
      </c>
      <c r="WQ34" s="120">
        <f>(WQ32)*POWER((1+WJ29),WQ28)</f>
        <v>13680.316800000001</v>
      </c>
      <c r="WT34" s="42" t="s">
        <v>7</v>
      </c>
      <c r="WW34" s="120">
        <f>(WW32)*POWER((1+WX29),WW28)</f>
        <v>6432.8709599999993</v>
      </c>
      <c r="WX34" s="120"/>
      <c r="XA34" s="42" t="s">
        <v>7</v>
      </c>
      <c r="XD34" s="120">
        <f>(WW32)*POWER((1+WX29),XD28)</f>
        <v>6432.8709599999993</v>
      </c>
      <c r="XE34" s="120">
        <f>(XE32)*POWER((1+WX29),XE28)</f>
        <v>6221.2644</v>
      </c>
      <c r="XH34" s="42" t="s">
        <v>7</v>
      </c>
      <c r="XK34" s="120">
        <f>(XK32)*POWER((1+XL29),XK28)</f>
        <v>8747.0531118317303</v>
      </c>
      <c r="XL34" s="120"/>
      <c r="XO34" s="42" t="s">
        <v>7</v>
      </c>
      <c r="XR34" s="120">
        <f>(XK32)*POWER((1+XL29),XR28)</f>
        <v>8878.258908509204</v>
      </c>
      <c r="XS34" s="120">
        <f>(XS32)*POWER((1+XL29),XS28)</f>
        <v>8963.9333253459754</v>
      </c>
      <c r="XV34" s="42" t="s">
        <v>7</v>
      </c>
      <c r="XY34" s="120">
        <f>(XY32)*POWER((1+XZ29),XY28)</f>
        <v>3012.0676391476218</v>
      </c>
      <c r="XZ34" s="120"/>
      <c r="YC34" s="42" t="s">
        <v>7</v>
      </c>
      <c r="YF34" s="120">
        <f>(XY32)*POWER((1+XZ29),YF28)</f>
        <v>3063.2727890131309</v>
      </c>
      <c r="YG34" s="120">
        <f>(YG32)*POWER((1+XZ29),YG28)</f>
        <v>3332.6556166190603</v>
      </c>
      <c r="YJ34" s="42" t="s">
        <v>7</v>
      </c>
      <c r="YM34" s="120">
        <f>(YM32)*POWER((1+YN29),YM28)</f>
        <v>2609.4307412159997</v>
      </c>
      <c r="YN34" s="120"/>
      <c r="YQ34" s="42" t="s">
        <v>7</v>
      </c>
      <c r="YT34" s="120">
        <f>(YM32)*POWER((1+YN29),YT28)</f>
        <v>2625.0873256632954</v>
      </c>
      <c r="YU34" s="120">
        <f>(YU32)*POWER((1+YN29),YU28)</f>
        <v>2704.7906640900351</v>
      </c>
      <c r="YX34" s="42" t="s">
        <v>7</v>
      </c>
      <c r="ZA34" s="120">
        <f>(ZA32)*POWER((1+ZB29),ZA28)</f>
        <v>2069.810652372119</v>
      </c>
      <c r="ZB34" s="120"/>
      <c r="ZE34" s="42" t="s">
        <v>7</v>
      </c>
      <c r="ZH34" s="120">
        <f>(ZA32)*POWER((1+ZB29),ZH28)</f>
        <v>2100.8578121577007</v>
      </c>
      <c r="ZI34" s="120">
        <f>(ZI32)*POWER((1+ZB29),ZI28)</f>
        <v>2141.3835425222646</v>
      </c>
      <c r="ZL34" s="42" t="s">
        <v>7</v>
      </c>
      <c r="ZN34" s="73" t="s">
        <v>0</v>
      </c>
      <c r="ZO34" s="120">
        <f>(ZO32)*POWER((1+ZP29),ZO28)</f>
        <v>40387.387456080003</v>
      </c>
      <c r="ZP34" s="120"/>
      <c r="ZS34" s="42" t="s">
        <v>7</v>
      </c>
      <c r="ZU34" s="73" t="s">
        <v>0</v>
      </c>
      <c r="ZV34" s="120">
        <f>(ZO32)*POWER((1+ZP29),ZV28)</f>
        <v>42406.756828884005</v>
      </c>
      <c r="ZW34" s="120">
        <f>(ZW32)*POWER((1+ZP29),ZW28)</f>
        <v>21664.429987461463</v>
      </c>
      <c r="ZZ34" s="42" t="s">
        <v>7</v>
      </c>
      <c r="AAC34" s="120">
        <f>(AAC32)*POWER((1+AAD29),AAC28)</f>
        <v>14698.32386225349</v>
      </c>
      <c r="AAD34" s="120"/>
      <c r="AAG34" s="42" t="s">
        <v>7</v>
      </c>
      <c r="AAJ34" s="120">
        <f>(AAC32)*POWER((1+AAD29),AAJ28)</f>
        <v>14757.117157702503</v>
      </c>
      <c r="AAK34" s="120">
        <f>(AAK32)*POWER((1+AAD29),AAK28)</f>
        <v>8630.0427342387848</v>
      </c>
      <c r="AAN34" s="42" t="s">
        <v>7</v>
      </c>
      <c r="AAQ34" s="120">
        <f>(AAQ32)*POWER((1+AAR29),AAQ28)</f>
        <v>36705.278312639995</v>
      </c>
      <c r="AAR34" s="120"/>
      <c r="AAU34" s="42" t="s">
        <v>7</v>
      </c>
      <c r="AAX34" s="120">
        <f>(AAQ32)*POWER((1+AAR29),AAX28)</f>
        <v>37182.446930704318</v>
      </c>
      <c r="AAY34" s="120">
        <f>(AAY32)*POWER((1+AAR29),AAY28)</f>
        <v>17895.247831613426</v>
      </c>
      <c r="ABB34" s="42" t="s">
        <v>7</v>
      </c>
      <c r="ABE34" s="120">
        <f>(ABE32)*POWER((1+ABF29),ABE28)</f>
        <v>119534.23699613468</v>
      </c>
      <c r="ABF34" s="120"/>
      <c r="ABI34" s="42" t="s">
        <v>7</v>
      </c>
      <c r="ABL34" s="120">
        <f>(ABE32)*POWER((1+ABF29),ABL28)</f>
        <v>119773.30547012696</v>
      </c>
      <c r="ABM34" s="120">
        <f>(ABM32)*POWER((1+ABF29),ABM28)</f>
        <v>73900.940164017811</v>
      </c>
      <c r="ABP34" s="42" t="s">
        <v>7</v>
      </c>
      <c r="ABS34" s="120">
        <f>(ABS32)*POWER((1+ABT29),ABS28)</f>
        <v>113077.03703070182</v>
      </c>
      <c r="ABT34" s="120"/>
      <c r="ABW34" s="42" t="s">
        <v>7</v>
      </c>
      <c r="ABZ34" s="120">
        <f>(ABS32)*POWER((1+ABT29),ABZ28)</f>
        <v>113190.1140677325</v>
      </c>
      <c r="ACA34" s="120">
        <f>(ACA32)*POWER((1+ABT29),ACA28)</f>
        <v>58763.921383743473</v>
      </c>
      <c r="ACD34" s="42" t="s">
        <v>7</v>
      </c>
      <c r="ACG34" s="120">
        <f>(ACG32)*POWER((1+ACH29),ACG28)</f>
        <v>37482.428160000003</v>
      </c>
      <c r="ACH34" s="120"/>
      <c r="ACK34" s="42" t="s">
        <v>7</v>
      </c>
      <c r="ACN34" s="120">
        <f>(ACG32)*POWER((1+ACH29),ACN28)</f>
        <v>37482.428160000003</v>
      </c>
      <c r="ACO34" s="120">
        <f>(ACO32)*POWER((1+ACH29),ACO28)</f>
        <v>20854.756799999999</v>
      </c>
      <c r="ACR34" s="42" t="s">
        <v>7</v>
      </c>
      <c r="ACU34" s="120">
        <f>(ACU32)*POWER((1+ACV29),ACU28)</f>
        <v>1736.0583768000001</v>
      </c>
      <c r="ACV34" s="120"/>
      <c r="ACY34" s="42" t="s">
        <v>7</v>
      </c>
      <c r="ADB34" s="120">
        <f>(ACU32)*POWER((1+ACV29),ADB28)</f>
        <v>1753.4189605680001</v>
      </c>
      <c r="ADC34" s="120">
        <f>(ADC32)*POWER((1+ACV29),ADC28)</f>
        <v>1673.6375929703099</v>
      </c>
      <c r="ADF34" s="42" t="s">
        <v>7</v>
      </c>
      <c r="ADI34" s="120">
        <f>(ADI32)*POWER((1+ADJ29),ADI28)</f>
        <v>1498099.7102195523</v>
      </c>
      <c r="ADJ34" s="120"/>
      <c r="ADM34" s="42" t="s">
        <v>7</v>
      </c>
      <c r="ADO34" s="73" t="s">
        <v>0</v>
      </c>
      <c r="ADP34" s="120">
        <f>(ADI32)*POWER((1+ADJ29),ADP28)</f>
        <v>1528061.7044239433</v>
      </c>
      <c r="ADQ34" s="120">
        <f>(ADQ32)*POWER((1+ADJ29),ADQ28)</f>
        <v>458720.47315261542</v>
      </c>
      <c r="ADT34" s="42" t="s">
        <v>7</v>
      </c>
      <c r="ADW34" s="120">
        <f>(ADW32)*POWER((1+ADX29),ADW28)</f>
        <v>2819.1081599999998</v>
      </c>
      <c r="ADX34" s="120"/>
      <c r="AEA34" s="42" t="s">
        <v>7</v>
      </c>
      <c r="AED34" s="120">
        <f>(ADW32)*POWER((1+ADX29),AED28)</f>
        <v>2819.1081599999998</v>
      </c>
      <c r="AEE34" s="120">
        <f>(AEE32)*POWER((1+ADX29),AEE28)</f>
        <v>2819.1081599999998</v>
      </c>
      <c r="AEH34" s="42" t="s">
        <v>7</v>
      </c>
      <c r="AEK34" s="120">
        <f>(AEK32)*POWER((1+AEL29),AEK28)</f>
        <v>124274.68350241499</v>
      </c>
      <c r="AEL34" s="120"/>
      <c r="AEO34" s="42" t="s">
        <v>7</v>
      </c>
      <c r="AER34" s="120">
        <f>(AEK32)*POWER((1+AEL29),AER28)</f>
        <v>124647.50755292222</v>
      </c>
      <c r="AES34" s="120">
        <f>(AES32)*POWER((1+AEL29),AES28)</f>
        <v>68579.11719745188</v>
      </c>
      <c r="AEV34" s="42" t="s">
        <v>7</v>
      </c>
      <c r="AEY34" s="120">
        <f>(AEY32)*POWER((1+AEZ29),AEY28)</f>
        <v>17369.562133873591</v>
      </c>
      <c r="AEZ34" s="120"/>
      <c r="AFC34" s="42" t="s">
        <v>7</v>
      </c>
      <c r="AFF34" s="120">
        <f>(AEY32)*POWER((1+AEZ29),AFF28)</f>
        <v>17404.301258141339</v>
      </c>
      <c r="AFG34" s="120">
        <f>(AFG32)*POWER((1+AEZ29),AFG28)</f>
        <v>11105.168119675038</v>
      </c>
      <c r="AFJ34" s="42" t="s">
        <v>7</v>
      </c>
      <c r="AFM34" s="120">
        <f>(AFM32)*POWER((1+AFN29),AFM28)</f>
        <v>9784.4224319999994</v>
      </c>
      <c r="AFN34" s="120"/>
      <c r="AFQ34" s="42" t="s">
        <v>7</v>
      </c>
      <c r="AFT34" s="120">
        <f>(AFM32)*POWER((1+AFN29),AFT28)</f>
        <v>9784.4224319999994</v>
      </c>
      <c r="AFU34" s="120">
        <f>(AFU32)*POWER((1+AFN29),AFU28)</f>
        <v>8688.6725760000008</v>
      </c>
      <c r="AFX34" s="42" t="s">
        <v>7</v>
      </c>
      <c r="AFZ34" s="73" t="s">
        <v>0</v>
      </c>
      <c r="AGA34" s="120">
        <f>(AGA32)*POWER((1+AGB29),AGA28)</f>
        <v>2079.5653249873922</v>
      </c>
      <c r="AGB34" s="120"/>
      <c r="AGE34" s="42" t="s">
        <v>7</v>
      </c>
      <c r="AGG34" s="73" t="s">
        <v>0</v>
      </c>
      <c r="AGH34" s="120">
        <f>(AGA32)*POWER((1+AGB29),AGH28)</f>
        <v>2104.5201088872409</v>
      </c>
      <c r="AGI34" s="120">
        <f>(AGI32)*POWER((1+AGB29),AGI28)</f>
        <v>2181.1956221049686</v>
      </c>
      <c r="AGL34" s="42" t="s">
        <v>7</v>
      </c>
      <c r="AGO34" s="120">
        <f>(AGO32)*POWER((1+AGP29),AGO28)</f>
        <v>95251.118225392653</v>
      </c>
      <c r="AGP34" s="120"/>
      <c r="AGS34" s="42" t="s">
        <v>7</v>
      </c>
      <c r="AGV34" s="120">
        <f>(AGO32)*POWER((1+AGP29),AGV28)</f>
        <v>95822.624934745007</v>
      </c>
      <c r="AGW34" s="120">
        <f>(AGW32)*POWER((1+AGP29),AGW28)</f>
        <v>44650.841810617749</v>
      </c>
      <c r="AGZ34" s="42" t="s">
        <v>7</v>
      </c>
      <c r="AHC34" s="120">
        <f>(AHC32)*POWER((1+AHD29),AHC28)</f>
        <v>47843.854670055931</v>
      </c>
      <c r="AHD34" s="120"/>
      <c r="AHG34" s="42" t="s">
        <v>7</v>
      </c>
      <c r="AHJ34" s="120">
        <f>(AHC32)*POWER((1+AHD29),AHJ28)</f>
        <v>47987.386234066093</v>
      </c>
      <c r="AHK34" s="120">
        <f>(AHK32)*POWER((1+AHD29),AHK28)</f>
        <v>25449.333917658289</v>
      </c>
      <c r="AHN34" s="42" t="s">
        <v>7</v>
      </c>
      <c r="AHQ34" s="120">
        <f>(AHQ32)*POWER((1+AHR29),AHQ28)</f>
        <v>30365.068457775975</v>
      </c>
      <c r="AHR34" s="120"/>
      <c r="AHU34" s="42" t="s">
        <v>7</v>
      </c>
      <c r="AHX34" s="120">
        <f>(AHQ32)*POWER((1+AHR29),AHX28)</f>
        <v>30456.163663149298</v>
      </c>
      <c r="AHY34" s="120">
        <f>(AHY32)*POWER((1+AHR29),AHY28)</f>
        <v>27940.499957364151</v>
      </c>
    </row>
    <row r="35" spans="2:931" s="10" customFormat="1" ht="15" customHeight="1" x14ac:dyDescent="0.2">
      <c r="B35" s="10" t="s">
        <v>8</v>
      </c>
      <c r="I35" s="10" t="s">
        <v>8</v>
      </c>
      <c r="P35" s="10" t="s">
        <v>8</v>
      </c>
      <c r="W35" s="10" t="s">
        <v>8</v>
      </c>
      <c r="AD35" s="10" t="s">
        <v>8</v>
      </c>
      <c r="AK35" s="10" t="s">
        <v>8</v>
      </c>
      <c r="AR35" s="10" t="s">
        <v>8</v>
      </c>
      <c r="AY35" s="10" t="s">
        <v>8</v>
      </c>
      <c r="BF35" s="10" t="s">
        <v>8</v>
      </c>
      <c r="BM35" s="10" t="s">
        <v>8</v>
      </c>
      <c r="BT35" s="10" t="s">
        <v>8</v>
      </c>
      <c r="CA35" s="10" t="s">
        <v>8</v>
      </c>
      <c r="CH35" s="10" t="s">
        <v>8</v>
      </c>
      <c r="CO35" s="10" t="s">
        <v>8</v>
      </c>
      <c r="CV35" s="10" t="s">
        <v>8</v>
      </c>
      <c r="DC35" s="10" t="s">
        <v>8</v>
      </c>
      <c r="DJ35" s="10" t="s">
        <v>8</v>
      </c>
      <c r="DQ35" s="10" t="s">
        <v>8</v>
      </c>
      <c r="DX35" s="10" t="s">
        <v>8</v>
      </c>
      <c r="EE35" s="10" t="s">
        <v>8</v>
      </c>
      <c r="EL35" s="10" t="s">
        <v>8</v>
      </c>
      <c r="ES35" s="10" t="s">
        <v>8</v>
      </c>
      <c r="EZ35" s="10" t="s">
        <v>8</v>
      </c>
      <c r="FG35" s="10" t="s">
        <v>8</v>
      </c>
      <c r="FN35" s="10" t="s">
        <v>8</v>
      </c>
      <c r="FU35" s="10" t="s">
        <v>8</v>
      </c>
      <c r="GB35" s="10" t="s">
        <v>8</v>
      </c>
      <c r="GI35" s="10" t="s">
        <v>8</v>
      </c>
      <c r="GP35" s="10" t="s">
        <v>8</v>
      </c>
      <c r="GW35" s="10" t="s">
        <v>8</v>
      </c>
      <c r="HD35" s="10" t="s">
        <v>8</v>
      </c>
      <c r="HK35" s="10" t="s">
        <v>8</v>
      </c>
      <c r="HR35" s="10" t="s">
        <v>8</v>
      </c>
      <c r="HY35" s="10" t="s">
        <v>8</v>
      </c>
      <c r="IF35" s="10" t="s">
        <v>8</v>
      </c>
      <c r="IM35" s="10" t="s">
        <v>8</v>
      </c>
      <c r="IT35" s="10" t="s">
        <v>8</v>
      </c>
      <c r="JA35" s="10" t="s">
        <v>8</v>
      </c>
      <c r="JH35" s="10" t="s">
        <v>8</v>
      </c>
      <c r="JO35" s="10" t="s">
        <v>8</v>
      </c>
      <c r="JV35" s="10" t="s">
        <v>8</v>
      </c>
      <c r="KC35" s="10" t="s">
        <v>8</v>
      </c>
      <c r="KJ35" s="10" t="s">
        <v>8</v>
      </c>
      <c r="KQ35" s="10" t="s">
        <v>8</v>
      </c>
      <c r="KX35" s="10" t="s">
        <v>8</v>
      </c>
      <c r="LE35" s="10" t="s">
        <v>8</v>
      </c>
      <c r="LL35" s="10" t="s">
        <v>8</v>
      </c>
      <c r="LS35" s="10" t="s">
        <v>8</v>
      </c>
      <c r="LZ35" s="10" t="s">
        <v>8</v>
      </c>
      <c r="MG35" s="10" t="s">
        <v>8</v>
      </c>
      <c r="MN35" s="10" t="s">
        <v>8</v>
      </c>
      <c r="MU35" s="10" t="s">
        <v>8</v>
      </c>
      <c r="NB35" s="10" t="s">
        <v>8</v>
      </c>
      <c r="NI35" s="10" t="s">
        <v>8</v>
      </c>
      <c r="NP35" s="10" t="s">
        <v>8</v>
      </c>
      <c r="NW35" s="10" t="s">
        <v>8</v>
      </c>
      <c r="OD35" s="10" t="s">
        <v>8</v>
      </c>
      <c r="OK35" s="10" t="s">
        <v>8</v>
      </c>
      <c r="OR35" s="10" t="s">
        <v>8</v>
      </c>
      <c r="OY35" s="10" t="s">
        <v>8</v>
      </c>
      <c r="PF35" s="10" t="s">
        <v>8</v>
      </c>
      <c r="PM35" s="10" t="s">
        <v>8</v>
      </c>
      <c r="PT35" s="10" t="s">
        <v>8</v>
      </c>
      <c r="QA35" s="10" t="s">
        <v>8</v>
      </c>
      <c r="QH35" s="10" t="s">
        <v>8</v>
      </c>
      <c r="QO35" s="10" t="s">
        <v>8</v>
      </c>
      <c r="QV35" s="10" t="s">
        <v>8</v>
      </c>
      <c r="RC35" s="10" t="s">
        <v>8</v>
      </c>
      <c r="RJ35" s="10" t="s">
        <v>8</v>
      </c>
      <c r="RQ35" s="10" t="s">
        <v>8</v>
      </c>
      <c r="RX35" s="10" t="s">
        <v>8</v>
      </c>
      <c r="SE35" s="10" t="s">
        <v>8</v>
      </c>
      <c r="SL35" s="10" t="s">
        <v>8</v>
      </c>
      <c r="SS35" s="10" t="s">
        <v>8</v>
      </c>
      <c r="SZ35" s="10" t="s">
        <v>8</v>
      </c>
      <c r="TG35" s="10" t="s">
        <v>8</v>
      </c>
      <c r="TN35" s="10" t="s">
        <v>8</v>
      </c>
      <c r="TU35" s="10" t="s">
        <v>8</v>
      </c>
      <c r="UB35" s="10" t="s">
        <v>8</v>
      </c>
      <c r="UI35" s="10" t="s">
        <v>8</v>
      </c>
      <c r="UP35" s="10" t="s">
        <v>8</v>
      </c>
      <c r="UW35" s="10" t="s">
        <v>8</v>
      </c>
      <c r="VD35" s="10" t="s">
        <v>8</v>
      </c>
      <c r="VK35" s="10" t="s">
        <v>8</v>
      </c>
      <c r="VR35" s="10" t="s">
        <v>8</v>
      </c>
      <c r="VY35" s="10" t="s">
        <v>8</v>
      </c>
      <c r="WF35" s="10" t="s">
        <v>8</v>
      </c>
      <c r="WM35" s="10" t="s">
        <v>8</v>
      </c>
      <c r="WT35" s="10" t="s">
        <v>8</v>
      </c>
      <c r="XA35" s="10" t="s">
        <v>8</v>
      </c>
      <c r="XH35" s="10" t="s">
        <v>8</v>
      </c>
      <c r="XO35" s="10" t="s">
        <v>8</v>
      </c>
      <c r="XV35" s="10" t="s">
        <v>8</v>
      </c>
      <c r="YC35" s="10" t="s">
        <v>8</v>
      </c>
      <c r="YJ35" s="10" t="s">
        <v>8</v>
      </c>
      <c r="YQ35" s="10" t="s">
        <v>8</v>
      </c>
      <c r="YX35" s="10" t="s">
        <v>8</v>
      </c>
      <c r="ZE35" s="10" t="s">
        <v>8</v>
      </c>
      <c r="ZL35" s="10" t="s">
        <v>8</v>
      </c>
      <c r="ZS35" s="10" t="s">
        <v>8</v>
      </c>
      <c r="ZZ35" s="10" t="s">
        <v>8</v>
      </c>
      <c r="AAG35" s="10" t="s">
        <v>8</v>
      </c>
      <c r="AAN35" s="10" t="s">
        <v>8</v>
      </c>
      <c r="AAU35" s="10" t="s">
        <v>8</v>
      </c>
      <c r="ABB35" s="10" t="s">
        <v>8</v>
      </c>
      <c r="ABI35" s="10" t="s">
        <v>8</v>
      </c>
      <c r="ABP35" s="10" t="s">
        <v>8</v>
      </c>
      <c r="ABW35" s="10" t="s">
        <v>8</v>
      </c>
      <c r="ACD35" s="10" t="s">
        <v>8</v>
      </c>
      <c r="ACK35" s="10" t="s">
        <v>8</v>
      </c>
      <c r="ACR35" s="10" t="s">
        <v>8</v>
      </c>
      <c r="ACY35" s="10" t="s">
        <v>8</v>
      </c>
      <c r="ADF35" s="10" t="s">
        <v>8</v>
      </c>
      <c r="ADM35" s="10" t="s">
        <v>8</v>
      </c>
      <c r="ADT35" s="10" t="s">
        <v>8</v>
      </c>
      <c r="AEA35" s="10" t="s">
        <v>8</v>
      </c>
      <c r="AEH35" s="10" t="s">
        <v>8</v>
      </c>
      <c r="AEO35" s="10" t="s">
        <v>8</v>
      </c>
      <c r="AEV35" s="10" t="s">
        <v>8</v>
      </c>
      <c r="AFC35" s="10" t="s">
        <v>8</v>
      </c>
      <c r="AFJ35" s="10" t="s">
        <v>8</v>
      </c>
      <c r="AFQ35" s="10" t="s">
        <v>8</v>
      </c>
      <c r="AFX35" s="10" t="s">
        <v>8</v>
      </c>
      <c r="AGE35" s="10" t="s">
        <v>8</v>
      </c>
      <c r="AGL35" s="10" t="s">
        <v>8</v>
      </c>
      <c r="AGS35" s="10" t="s">
        <v>8</v>
      </c>
      <c r="AGZ35" s="10" t="s">
        <v>8</v>
      </c>
      <c r="AHG35" s="10" t="s">
        <v>8</v>
      </c>
      <c r="AHN35" s="10" t="s">
        <v>8</v>
      </c>
      <c r="AHU35" s="10" t="s">
        <v>8</v>
      </c>
    </row>
    <row r="36" spans="2:931" s="10" customFormat="1" ht="15" customHeight="1" x14ac:dyDescent="0.2">
      <c r="B36" s="10" t="s">
        <v>2</v>
      </c>
      <c r="I36" s="10" t="s">
        <v>2</v>
      </c>
      <c r="P36" s="10" t="s">
        <v>2</v>
      </c>
      <c r="W36" s="10" t="s">
        <v>2</v>
      </c>
      <c r="AD36" s="10" t="s">
        <v>2</v>
      </c>
      <c r="AK36" s="10" t="s">
        <v>2</v>
      </c>
      <c r="AR36" s="10" t="s">
        <v>2</v>
      </c>
      <c r="AY36" s="10" t="s">
        <v>2</v>
      </c>
      <c r="BF36" s="10" t="s">
        <v>2</v>
      </c>
      <c r="BM36" s="10" t="s">
        <v>2</v>
      </c>
      <c r="BT36" s="10" t="s">
        <v>2</v>
      </c>
      <c r="CA36" s="10" t="s">
        <v>2</v>
      </c>
      <c r="CH36" s="10" t="s">
        <v>2</v>
      </c>
      <c r="CO36" s="10" t="s">
        <v>2</v>
      </c>
      <c r="CV36" s="10" t="s">
        <v>2</v>
      </c>
      <c r="DC36" s="10" t="s">
        <v>2</v>
      </c>
      <c r="DJ36" s="10" t="s">
        <v>2</v>
      </c>
      <c r="DQ36" s="10" t="s">
        <v>2</v>
      </c>
      <c r="DX36" s="10" t="s">
        <v>2</v>
      </c>
      <c r="EE36" s="10" t="s">
        <v>2</v>
      </c>
      <c r="EL36" s="10" t="s">
        <v>2</v>
      </c>
      <c r="ES36" s="10" t="s">
        <v>2</v>
      </c>
      <c r="EZ36" s="10" t="s">
        <v>2</v>
      </c>
      <c r="FG36" s="10" t="s">
        <v>2</v>
      </c>
      <c r="FN36" s="10" t="s">
        <v>2</v>
      </c>
      <c r="FU36" s="10" t="s">
        <v>2</v>
      </c>
      <c r="GB36" s="10" t="s">
        <v>2</v>
      </c>
      <c r="GI36" s="10" t="s">
        <v>2</v>
      </c>
      <c r="GP36" s="10" t="s">
        <v>2</v>
      </c>
      <c r="GW36" s="10" t="s">
        <v>2</v>
      </c>
      <c r="HD36" s="10" t="s">
        <v>2</v>
      </c>
      <c r="HK36" s="10" t="s">
        <v>2</v>
      </c>
      <c r="HR36" s="10" t="s">
        <v>2</v>
      </c>
      <c r="HY36" s="10" t="s">
        <v>2</v>
      </c>
      <c r="IF36" s="10" t="s">
        <v>2</v>
      </c>
      <c r="IM36" s="10" t="s">
        <v>2</v>
      </c>
      <c r="IT36" s="10" t="s">
        <v>2</v>
      </c>
      <c r="JA36" s="10" t="s">
        <v>2</v>
      </c>
      <c r="JH36" s="10" t="s">
        <v>2</v>
      </c>
      <c r="JO36" s="10" t="s">
        <v>2</v>
      </c>
      <c r="JV36" s="10" t="s">
        <v>2</v>
      </c>
      <c r="KC36" s="10" t="s">
        <v>2</v>
      </c>
      <c r="KJ36" s="10" t="s">
        <v>2</v>
      </c>
      <c r="KQ36" s="10" t="s">
        <v>2</v>
      </c>
      <c r="KX36" s="10" t="s">
        <v>2</v>
      </c>
      <c r="LE36" s="10" t="s">
        <v>2</v>
      </c>
      <c r="LL36" s="10" t="s">
        <v>2</v>
      </c>
      <c r="LS36" s="10" t="s">
        <v>2</v>
      </c>
      <c r="LZ36" s="10" t="s">
        <v>2</v>
      </c>
      <c r="MG36" s="10" t="s">
        <v>2</v>
      </c>
      <c r="MN36" s="10" t="s">
        <v>2</v>
      </c>
      <c r="MU36" s="10" t="s">
        <v>2</v>
      </c>
      <c r="NB36" s="10" t="s">
        <v>2</v>
      </c>
      <c r="NI36" s="10" t="s">
        <v>2</v>
      </c>
      <c r="NP36" s="10" t="s">
        <v>2</v>
      </c>
      <c r="NW36" s="10" t="s">
        <v>2</v>
      </c>
      <c r="OD36" s="10" t="s">
        <v>2</v>
      </c>
      <c r="OK36" s="10" t="s">
        <v>2</v>
      </c>
      <c r="OR36" s="10" t="s">
        <v>2</v>
      </c>
      <c r="OY36" s="10" t="s">
        <v>2</v>
      </c>
      <c r="PF36" s="10" t="s">
        <v>2</v>
      </c>
      <c r="PM36" s="10" t="s">
        <v>2</v>
      </c>
      <c r="PT36" s="10" t="s">
        <v>2</v>
      </c>
      <c r="QA36" s="10" t="s">
        <v>2</v>
      </c>
      <c r="QH36" s="10" t="s">
        <v>2</v>
      </c>
      <c r="QO36" s="10" t="s">
        <v>2</v>
      </c>
      <c r="QV36" s="10" t="s">
        <v>2</v>
      </c>
      <c r="RC36" s="10" t="s">
        <v>2</v>
      </c>
      <c r="RJ36" s="10" t="s">
        <v>2</v>
      </c>
      <c r="RQ36" s="10" t="s">
        <v>2</v>
      </c>
      <c r="RX36" s="10" t="s">
        <v>2</v>
      </c>
      <c r="SE36" s="10" t="s">
        <v>2</v>
      </c>
      <c r="SL36" s="10" t="s">
        <v>2</v>
      </c>
      <c r="SS36" s="10" t="s">
        <v>2</v>
      </c>
      <c r="SZ36" s="10" t="s">
        <v>2</v>
      </c>
      <c r="TG36" s="10" t="s">
        <v>2</v>
      </c>
      <c r="TN36" s="10" t="s">
        <v>2</v>
      </c>
      <c r="TU36" s="10" t="s">
        <v>2</v>
      </c>
      <c r="UB36" s="10" t="s">
        <v>2</v>
      </c>
      <c r="UI36" s="10" t="s">
        <v>2</v>
      </c>
      <c r="UP36" s="10" t="s">
        <v>2</v>
      </c>
      <c r="UW36" s="10" t="s">
        <v>2</v>
      </c>
      <c r="VD36" s="10" t="s">
        <v>2</v>
      </c>
      <c r="VK36" s="10" t="s">
        <v>2</v>
      </c>
      <c r="VR36" s="10" t="s">
        <v>2</v>
      </c>
      <c r="VY36" s="10" t="s">
        <v>2</v>
      </c>
      <c r="WF36" s="10" t="s">
        <v>2</v>
      </c>
      <c r="WM36" s="10" t="s">
        <v>2</v>
      </c>
      <c r="WT36" s="10" t="s">
        <v>2</v>
      </c>
      <c r="XA36" s="10" t="s">
        <v>2</v>
      </c>
      <c r="XH36" s="10" t="s">
        <v>2</v>
      </c>
      <c r="XO36" s="10" t="s">
        <v>2</v>
      </c>
      <c r="XV36" s="10" t="s">
        <v>2</v>
      </c>
      <c r="YC36" s="10" t="s">
        <v>2</v>
      </c>
      <c r="YJ36" s="10" t="s">
        <v>2</v>
      </c>
      <c r="YQ36" s="10" t="s">
        <v>2</v>
      </c>
      <c r="YX36" s="10" t="s">
        <v>2</v>
      </c>
      <c r="ZE36" s="10" t="s">
        <v>2</v>
      </c>
      <c r="ZL36" s="10" t="s">
        <v>2</v>
      </c>
      <c r="ZS36" s="10" t="s">
        <v>2</v>
      </c>
      <c r="ZZ36" s="10" t="s">
        <v>2</v>
      </c>
      <c r="AAG36" s="10" t="s">
        <v>2</v>
      </c>
      <c r="AAN36" s="10" t="s">
        <v>2</v>
      </c>
      <c r="AAU36" s="10" t="s">
        <v>2</v>
      </c>
      <c r="ABB36" s="10" t="s">
        <v>2</v>
      </c>
      <c r="ABI36" s="10" t="s">
        <v>2</v>
      </c>
      <c r="ABP36" s="10" t="s">
        <v>2</v>
      </c>
      <c r="ABW36" s="10" t="s">
        <v>2</v>
      </c>
      <c r="ACD36" s="10" t="s">
        <v>2</v>
      </c>
      <c r="ACK36" s="10" t="s">
        <v>2</v>
      </c>
      <c r="ACR36" s="10" t="s">
        <v>2</v>
      </c>
      <c r="ACY36" s="10" t="s">
        <v>2</v>
      </c>
      <c r="ADF36" s="10" t="s">
        <v>2</v>
      </c>
      <c r="ADM36" s="10" t="s">
        <v>2</v>
      </c>
      <c r="ADT36" s="10" t="s">
        <v>2</v>
      </c>
      <c r="AEA36" s="10" t="s">
        <v>2</v>
      </c>
      <c r="AEH36" s="10" t="s">
        <v>2</v>
      </c>
      <c r="AEO36" s="10" t="s">
        <v>2</v>
      </c>
      <c r="AEV36" s="10" t="s">
        <v>2</v>
      </c>
      <c r="AFC36" s="10" t="s">
        <v>2</v>
      </c>
      <c r="AFJ36" s="10" t="s">
        <v>2</v>
      </c>
      <c r="AFQ36" s="10" t="s">
        <v>2</v>
      </c>
      <c r="AFX36" s="10" t="s">
        <v>2</v>
      </c>
      <c r="AGE36" s="10" t="s">
        <v>2</v>
      </c>
      <c r="AGL36" s="10" t="s">
        <v>2</v>
      </c>
      <c r="AGS36" s="10" t="s">
        <v>2</v>
      </c>
      <c r="AGZ36" s="10" t="s">
        <v>2</v>
      </c>
      <c r="AHG36" s="10" t="s">
        <v>2</v>
      </c>
      <c r="AHN36" s="10" t="s">
        <v>2</v>
      </c>
      <c r="AHU36" s="10" t="s">
        <v>2</v>
      </c>
    </row>
    <row r="37" spans="2:931" s="10" customFormat="1" ht="15" customHeight="1" x14ac:dyDescent="0.2">
      <c r="B37" s="10" t="s">
        <v>4</v>
      </c>
      <c r="I37" s="10" t="s">
        <v>4</v>
      </c>
      <c r="P37" s="10" t="s">
        <v>4</v>
      </c>
      <c r="W37" s="10" t="s">
        <v>4</v>
      </c>
      <c r="AD37" s="10" t="s">
        <v>4</v>
      </c>
      <c r="AK37" s="10" t="s">
        <v>4</v>
      </c>
      <c r="AR37" s="10" t="s">
        <v>4</v>
      </c>
      <c r="AY37" s="10" t="s">
        <v>4</v>
      </c>
      <c r="BF37" s="10" t="s">
        <v>4</v>
      </c>
      <c r="BM37" s="10" t="s">
        <v>4</v>
      </c>
      <c r="BT37" s="10" t="s">
        <v>4</v>
      </c>
      <c r="CA37" s="10" t="s">
        <v>4</v>
      </c>
      <c r="CH37" s="10" t="s">
        <v>4</v>
      </c>
      <c r="CO37" s="10" t="s">
        <v>4</v>
      </c>
      <c r="CV37" s="10" t="s">
        <v>4</v>
      </c>
      <c r="DC37" s="10" t="s">
        <v>4</v>
      </c>
      <c r="DJ37" s="10" t="s">
        <v>4</v>
      </c>
      <c r="DQ37" s="10" t="s">
        <v>4</v>
      </c>
      <c r="DX37" s="10" t="s">
        <v>4</v>
      </c>
      <c r="EE37" s="10" t="s">
        <v>4</v>
      </c>
      <c r="EL37" s="10" t="s">
        <v>4</v>
      </c>
      <c r="ES37" s="10" t="s">
        <v>4</v>
      </c>
      <c r="EZ37" s="10" t="s">
        <v>4</v>
      </c>
      <c r="FG37" s="10" t="s">
        <v>4</v>
      </c>
      <c r="FN37" s="10" t="s">
        <v>4</v>
      </c>
      <c r="FU37" s="10" t="s">
        <v>4</v>
      </c>
      <c r="GB37" s="10" t="s">
        <v>4</v>
      </c>
      <c r="GI37" s="10" t="s">
        <v>4</v>
      </c>
      <c r="GP37" s="10" t="s">
        <v>4</v>
      </c>
      <c r="GW37" s="10" t="s">
        <v>4</v>
      </c>
      <c r="HD37" s="10" t="s">
        <v>4</v>
      </c>
      <c r="HK37" s="10" t="s">
        <v>4</v>
      </c>
      <c r="HR37" s="10" t="s">
        <v>4</v>
      </c>
      <c r="HY37" s="10" t="s">
        <v>4</v>
      </c>
      <c r="IF37" s="10" t="s">
        <v>4</v>
      </c>
      <c r="IM37" s="10" t="s">
        <v>4</v>
      </c>
      <c r="IT37" s="10" t="s">
        <v>4</v>
      </c>
      <c r="JA37" s="10" t="s">
        <v>4</v>
      </c>
      <c r="JH37" s="10" t="s">
        <v>4</v>
      </c>
      <c r="JO37" s="10" t="s">
        <v>4</v>
      </c>
      <c r="JV37" s="10" t="s">
        <v>4</v>
      </c>
      <c r="KC37" s="10" t="s">
        <v>4</v>
      </c>
      <c r="KJ37" s="10" t="s">
        <v>4</v>
      </c>
      <c r="KQ37" s="10" t="s">
        <v>4</v>
      </c>
      <c r="KX37" s="10" t="s">
        <v>4</v>
      </c>
      <c r="LE37" s="10" t="s">
        <v>4</v>
      </c>
      <c r="LL37" s="10" t="s">
        <v>4</v>
      </c>
      <c r="LS37" s="10" t="s">
        <v>4</v>
      </c>
      <c r="LZ37" s="10" t="s">
        <v>4</v>
      </c>
      <c r="MG37" s="10" t="s">
        <v>4</v>
      </c>
      <c r="MN37" s="10" t="s">
        <v>4</v>
      </c>
      <c r="MU37" s="10" t="s">
        <v>4</v>
      </c>
      <c r="NB37" s="10" t="s">
        <v>4</v>
      </c>
      <c r="NI37" s="10" t="s">
        <v>4</v>
      </c>
      <c r="NP37" s="10" t="s">
        <v>4</v>
      </c>
      <c r="NW37" s="10" t="s">
        <v>4</v>
      </c>
      <c r="OD37" s="10" t="s">
        <v>4</v>
      </c>
      <c r="OK37" s="10" t="s">
        <v>4</v>
      </c>
      <c r="OR37" s="10" t="s">
        <v>4</v>
      </c>
      <c r="OY37" s="10" t="s">
        <v>4</v>
      </c>
      <c r="PF37" s="10" t="s">
        <v>4</v>
      </c>
      <c r="PM37" s="10" t="s">
        <v>4</v>
      </c>
      <c r="PT37" s="10" t="s">
        <v>4</v>
      </c>
      <c r="QA37" s="10" t="s">
        <v>4</v>
      </c>
      <c r="QH37" s="10" t="s">
        <v>4</v>
      </c>
      <c r="QO37" s="10" t="s">
        <v>4</v>
      </c>
      <c r="QV37" s="10" t="s">
        <v>4</v>
      </c>
      <c r="RC37" s="10" t="s">
        <v>4</v>
      </c>
      <c r="RJ37" s="10" t="s">
        <v>4</v>
      </c>
      <c r="RQ37" s="10" t="s">
        <v>4</v>
      </c>
      <c r="RX37" s="10" t="s">
        <v>4</v>
      </c>
      <c r="SE37" s="10" t="s">
        <v>4</v>
      </c>
      <c r="SL37" s="10" t="s">
        <v>4</v>
      </c>
      <c r="SS37" s="10" t="s">
        <v>4</v>
      </c>
      <c r="SZ37" s="10" t="s">
        <v>4</v>
      </c>
      <c r="TG37" s="10" t="s">
        <v>4</v>
      </c>
      <c r="TN37" s="10" t="s">
        <v>4</v>
      </c>
      <c r="TU37" s="10" t="s">
        <v>4</v>
      </c>
      <c r="UB37" s="10" t="s">
        <v>4</v>
      </c>
      <c r="UI37" s="10" t="s">
        <v>4</v>
      </c>
      <c r="UP37" s="10" t="s">
        <v>4</v>
      </c>
      <c r="UW37" s="10" t="s">
        <v>4</v>
      </c>
      <c r="VD37" s="10" t="s">
        <v>4</v>
      </c>
      <c r="VK37" s="10" t="s">
        <v>4</v>
      </c>
      <c r="VR37" s="10" t="s">
        <v>4</v>
      </c>
      <c r="VY37" s="10" t="s">
        <v>4</v>
      </c>
      <c r="WF37" s="10" t="s">
        <v>4</v>
      </c>
      <c r="WM37" s="10" t="s">
        <v>4</v>
      </c>
      <c r="WT37" s="10" t="s">
        <v>4</v>
      </c>
      <c r="XA37" s="10" t="s">
        <v>4</v>
      </c>
      <c r="XH37" s="10" t="s">
        <v>4</v>
      </c>
      <c r="XO37" s="10" t="s">
        <v>4</v>
      </c>
      <c r="XV37" s="10" t="s">
        <v>4</v>
      </c>
      <c r="YC37" s="10" t="s">
        <v>4</v>
      </c>
      <c r="YJ37" s="10" t="s">
        <v>4</v>
      </c>
      <c r="YQ37" s="10" t="s">
        <v>4</v>
      </c>
      <c r="YX37" s="10" t="s">
        <v>4</v>
      </c>
      <c r="ZE37" s="10" t="s">
        <v>4</v>
      </c>
      <c r="ZL37" s="10" t="s">
        <v>4</v>
      </c>
      <c r="ZS37" s="10" t="s">
        <v>4</v>
      </c>
      <c r="ZZ37" s="10" t="s">
        <v>4</v>
      </c>
      <c r="AAG37" s="10" t="s">
        <v>4</v>
      </c>
      <c r="AAN37" s="10" t="s">
        <v>4</v>
      </c>
      <c r="AAU37" s="10" t="s">
        <v>4</v>
      </c>
      <c r="ABB37" s="10" t="s">
        <v>4</v>
      </c>
      <c r="ABI37" s="10" t="s">
        <v>4</v>
      </c>
      <c r="ABP37" s="10" t="s">
        <v>4</v>
      </c>
      <c r="ABW37" s="10" t="s">
        <v>4</v>
      </c>
      <c r="ACD37" s="10" t="s">
        <v>4</v>
      </c>
      <c r="ACK37" s="10" t="s">
        <v>4</v>
      </c>
      <c r="ACR37" s="10" t="s">
        <v>4</v>
      </c>
      <c r="ACY37" s="10" t="s">
        <v>4</v>
      </c>
      <c r="ADF37" s="10" t="s">
        <v>4</v>
      </c>
      <c r="ADM37" s="10" t="s">
        <v>4</v>
      </c>
      <c r="ADT37" s="10" t="s">
        <v>4</v>
      </c>
      <c r="AEA37" s="10" t="s">
        <v>4</v>
      </c>
      <c r="AEH37" s="10" t="s">
        <v>4</v>
      </c>
      <c r="AEO37" s="10" t="s">
        <v>4</v>
      </c>
      <c r="AEV37" s="10" t="s">
        <v>4</v>
      </c>
      <c r="AFC37" s="10" t="s">
        <v>4</v>
      </c>
      <c r="AFJ37" s="10" t="s">
        <v>4</v>
      </c>
      <c r="AFQ37" s="10" t="s">
        <v>4</v>
      </c>
      <c r="AFX37" s="10" t="s">
        <v>4</v>
      </c>
      <c r="AGE37" s="10" t="s">
        <v>4</v>
      </c>
      <c r="AGL37" s="10" t="s">
        <v>4</v>
      </c>
      <c r="AGS37" s="10" t="s">
        <v>4</v>
      </c>
      <c r="AGZ37" s="10" t="s">
        <v>4</v>
      </c>
      <c r="AHG37" s="10" t="s">
        <v>4</v>
      </c>
      <c r="AHN37" s="10" t="s">
        <v>4</v>
      </c>
      <c r="AHU37" s="10" t="s">
        <v>4</v>
      </c>
    </row>
    <row r="38" spans="2:931" s="10" customFormat="1" ht="15" customHeight="1" x14ac:dyDescent="0.2"/>
    <row r="39" spans="2:931" ht="30" customHeight="1" x14ac:dyDescent="0.2">
      <c r="B39" s="41" t="s">
        <v>23</v>
      </c>
      <c r="C39" s="7" t="s">
        <v>24</v>
      </c>
      <c r="D39" s="175" t="s">
        <v>463</v>
      </c>
      <c r="E39" s="175"/>
      <c r="I39" s="131" t="s">
        <v>23</v>
      </c>
      <c r="J39" s="133" t="s">
        <v>24</v>
      </c>
      <c r="K39" s="175" t="s">
        <v>463</v>
      </c>
      <c r="L39" s="175"/>
      <c r="P39" s="41" t="s">
        <v>23</v>
      </c>
      <c r="Q39" s="7" t="s">
        <v>24</v>
      </c>
      <c r="R39" s="175" t="s">
        <v>463</v>
      </c>
      <c r="S39" s="175"/>
      <c r="W39" s="131" t="s">
        <v>23</v>
      </c>
      <c r="X39" s="133" t="s">
        <v>24</v>
      </c>
      <c r="Y39" s="175" t="s">
        <v>463</v>
      </c>
      <c r="Z39" s="175"/>
      <c r="AD39" s="41" t="s">
        <v>23</v>
      </c>
      <c r="AE39" s="7" t="s">
        <v>24</v>
      </c>
      <c r="AF39" s="175" t="s">
        <v>463</v>
      </c>
      <c r="AG39" s="175"/>
      <c r="AK39" s="131" t="s">
        <v>23</v>
      </c>
      <c r="AL39" s="133" t="s">
        <v>24</v>
      </c>
      <c r="AM39" s="175" t="s">
        <v>463</v>
      </c>
      <c r="AN39" s="175"/>
      <c r="AR39" s="41" t="s">
        <v>23</v>
      </c>
      <c r="AS39" s="7" t="s">
        <v>24</v>
      </c>
      <c r="AT39" s="175" t="s">
        <v>463</v>
      </c>
      <c r="AU39" s="175"/>
      <c r="AY39" s="131" t="s">
        <v>23</v>
      </c>
      <c r="AZ39" s="133" t="s">
        <v>24</v>
      </c>
      <c r="BA39" s="175" t="s">
        <v>463</v>
      </c>
      <c r="BB39" s="175"/>
      <c r="BF39" s="41" t="s">
        <v>23</v>
      </c>
      <c r="BG39" s="7" t="s">
        <v>24</v>
      </c>
      <c r="BH39" s="175" t="s">
        <v>463</v>
      </c>
      <c r="BI39" s="175"/>
      <c r="BM39" s="131" t="s">
        <v>23</v>
      </c>
      <c r="BN39" s="133" t="s">
        <v>24</v>
      </c>
      <c r="BO39" s="175" t="s">
        <v>463</v>
      </c>
      <c r="BP39" s="175"/>
      <c r="BT39" s="41" t="s">
        <v>23</v>
      </c>
      <c r="BU39" s="7" t="s">
        <v>24</v>
      </c>
      <c r="BV39" s="175" t="s">
        <v>463</v>
      </c>
      <c r="BW39" s="175"/>
      <c r="CA39" s="131" t="s">
        <v>23</v>
      </c>
      <c r="CB39" s="133" t="s">
        <v>24</v>
      </c>
      <c r="CC39" s="175" t="s">
        <v>463</v>
      </c>
      <c r="CD39" s="175"/>
      <c r="CH39" s="41" t="s">
        <v>23</v>
      </c>
      <c r="CI39" s="7" t="s">
        <v>24</v>
      </c>
      <c r="CJ39" s="175" t="s">
        <v>463</v>
      </c>
      <c r="CK39" s="175"/>
      <c r="CO39" s="131" t="s">
        <v>23</v>
      </c>
      <c r="CP39" s="133" t="s">
        <v>24</v>
      </c>
      <c r="CQ39" s="175" t="s">
        <v>463</v>
      </c>
      <c r="CR39" s="175"/>
      <c r="CV39" s="41" t="s">
        <v>23</v>
      </c>
      <c r="CW39" s="7" t="s">
        <v>24</v>
      </c>
      <c r="CX39" s="175" t="s">
        <v>463</v>
      </c>
      <c r="CY39" s="175"/>
      <c r="DC39" s="131" t="s">
        <v>23</v>
      </c>
      <c r="DD39" s="133" t="s">
        <v>24</v>
      </c>
      <c r="DE39" s="175" t="s">
        <v>463</v>
      </c>
      <c r="DF39" s="175"/>
      <c r="DJ39" s="41" t="s">
        <v>23</v>
      </c>
      <c r="DK39" s="7" t="s">
        <v>24</v>
      </c>
      <c r="DL39" s="175" t="s">
        <v>463</v>
      </c>
      <c r="DM39" s="175"/>
      <c r="DQ39" s="130" t="s">
        <v>23</v>
      </c>
      <c r="DR39" s="127" t="s">
        <v>24</v>
      </c>
      <c r="DS39" s="175" t="s">
        <v>463</v>
      </c>
      <c r="DT39" s="175"/>
      <c r="DX39" s="41" t="s">
        <v>23</v>
      </c>
      <c r="DY39" s="7" t="s">
        <v>24</v>
      </c>
      <c r="DZ39" s="175" t="s">
        <v>463</v>
      </c>
      <c r="EA39" s="175"/>
      <c r="EE39" s="131" t="s">
        <v>23</v>
      </c>
      <c r="EF39" s="133" t="s">
        <v>24</v>
      </c>
      <c r="EG39" s="175" t="s">
        <v>463</v>
      </c>
      <c r="EH39" s="175"/>
      <c r="EL39" s="41" t="s">
        <v>23</v>
      </c>
      <c r="EM39" s="7" t="s">
        <v>24</v>
      </c>
      <c r="EN39" s="175" t="s">
        <v>463</v>
      </c>
      <c r="EO39" s="175"/>
      <c r="ES39" s="131" t="s">
        <v>23</v>
      </c>
      <c r="ET39" s="133" t="s">
        <v>24</v>
      </c>
      <c r="EU39" s="175" t="s">
        <v>463</v>
      </c>
      <c r="EV39" s="175"/>
      <c r="EZ39" s="41" t="s">
        <v>23</v>
      </c>
      <c r="FA39" s="7" t="s">
        <v>24</v>
      </c>
      <c r="FB39" s="175" t="s">
        <v>463</v>
      </c>
      <c r="FC39" s="175"/>
      <c r="FG39" s="131" t="s">
        <v>23</v>
      </c>
      <c r="FH39" s="133" t="s">
        <v>24</v>
      </c>
      <c r="FI39" s="175" t="s">
        <v>463</v>
      </c>
      <c r="FJ39" s="175"/>
      <c r="FN39" s="41" t="s">
        <v>23</v>
      </c>
      <c r="FO39" s="7" t="s">
        <v>24</v>
      </c>
      <c r="FP39" s="175" t="s">
        <v>463</v>
      </c>
      <c r="FQ39" s="175"/>
      <c r="FU39" s="131" t="s">
        <v>23</v>
      </c>
      <c r="FV39" s="133" t="s">
        <v>24</v>
      </c>
      <c r="FW39" s="175" t="s">
        <v>463</v>
      </c>
      <c r="FX39" s="175"/>
      <c r="GB39" s="41" t="s">
        <v>23</v>
      </c>
      <c r="GC39" s="7" t="s">
        <v>24</v>
      </c>
      <c r="GD39" s="175" t="s">
        <v>463</v>
      </c>
      <c r="GE39" s="175"/>
      <c r="GI39" s="131" t="s">
        <v>23</v>
      </c>
      <c r="GJ39" s="133" t="s">
        <v>24</v>
      </c>
      <c r="GK39" s="175" t="s">
        <v>463</v>
      </c>
      <c r="GL39" s="175"/>
      <c r="GP39" s="41" t="s">
        <v>23</v>
      </c>
      <c r="GQ39" s="7" t="s">
        <v>24</v>
      </c>
      <c r="GR39" s="175" t="s">
        <v>463</v>
      </c>
      <c r="GS39" s="175"/>
      <c r="GW39" s="117" t="s">
        <v>23</v>
      </c>
      <c r="GX39" s="119" t="s">
        <v>24</v>
      </c>
      <c r="GY39" s="175" t="s">
        <v>463</v>
      </c>
      <c r="GZ39" s="175"/>
      <c r="HD39" s="41" t="s">
        <v>23</v>
      </c>
      <c r="HE39" s="7" t="s">
        <v>24</v>
      </c>
      <c r="HF39" s="175" t="s">
        <v>463</v>
      </c>
      <c r="HG39" s="175"/>
      <c r="HK39" s="130" t="s">
        <v>23</v>
      </c>
      <c r="HL39" s="127" t="s">
        <v>24</v>
      </c>
      <c r="HM39" s="175" t="s">
        <v>463</v>
      </c>
      <c r="HN39" s="175"/>
      <c r="HR39" s="41" t="s">
        <v>23</v>
      </c>
      <c r="HS39" s="7" t="s">
        <v>24</v>
      </c>
      <c r="HT39" s="175" t="s">
        <v>463</v>
      </c>
      <c r="HU39" s="175"/>
      <c r="HY39" s="130" t="s">
        <v>23</v>
      </c>
      <c r="HZ39" s="127" t="s">
        <v>24</v>
      </c>
      <c r="IA39" s="175" t="s">
        <v>463</v>
      </c>
      <c r="IB39" s="175"/>
      <c r="IF39" s="41" t="s">
        <v>23</v>
      </c>
      <c r="IG39" s="7" t="s">
        <v>24</v>
      </c>
      <c r="IH39" s="175" t="s">
        <v>463</v>
      </c>
      <c r="II39" s="175"/>
      <c r="IM39" s="131" t="s">
        <v>23</v>
      </c>
      <c r="IN39" s="133" t="s">
        <v>24</v>
      </c>
      <c r="IO39" s="175" t="s">
        <v>463</v>
      </c>
      <c r="IP39" s="175"/>
      <c r="IT39" s="41" t="s">
        <v>23</v>
      </c>
      <c r="IU39" s="7" t="s">
        <v>24</v>
      </c>
      <c r="IV39" s="175" t="s">
        <v>463</v>
      </c>
      <c r="IW39" s="175"/>
      <c r="JA39" s="131" t="s">
        <v>23</v>
      </c>
      <c r="JB39" s="133" t="s">
        <v>24</v>
      </c>
      <c r="JC39" s="175" t="s">
        <v>463</v>
      </c>
      <c r="JD39" s="175"/>
      <c r="JH39" s="41" t="s">
        <v>23</v>
      </c>
      <c r="JI39" s="7" t="s">
        <v>24</v>
      </c>
      <c r="JJ39" s="175" t="s">
        <v>463</v>
      </c>
      <c r="JK39" s="175"/>
      <c r="JO39" s="131" t="s">
        <v>23</v>
      </c>
      <c r="JP39" s="133" t="s">
        <v>24</v>
      </c>
      <c r="JQ39" s="175" t="s">
        <v>463</v>
      </c>
      <c r="JR39" s="175"/>
      <c r="JV39" s="41" t="s">
        <v>23</v>
      </c>
      <c r="JW39" s="7" t="s">
        <v>24</v>
      </c>
      <c r="JX39" s="175" t="s">
        <v>463</v>
      </c>
      <c r="JY39" s="175"/>
      <c r="KC39" s="131" t="s">
        <v>23</v>
      </c>
      <c r="KD39" s="133" t="s">
        <v>24</v>
      </c>
      <c r="KE39" s="175" t="s">
        <v>463</v>
      </c>
      <c r="KF39" s="175"/>
      <c r="KJ39" s="41" t="s">
        <v>23</v>
      </c>
      <c r="KK39" s="7" t="s">
        <v>24</v>
      </c>
      <c r="KL39" s="175" t="s">
        <v>463</v>
      </c>
      <c r="KM39" s="175"/>
      <c r="KQ39" s="130" t="s">
        <v>23</v>
      </c>
      <c r="KR39" s="127" t="s">
        <v>24</v>
      </c>
      <c r="KS39" s="175" t="s">
        <v>463</v>
      </c>
      <c r="KT39" s="175"/>
      <c r="KX39" s="131" t="s">
        <v>23</v>
      </c>
      <c r="KY39" s="133" t="s">
        <v>24</v>
      </c>
      <c r="KZ39" s="175" t="s">
        <v>463</v>
      </c>
      <c r="LA39" s="175"/>
      <c r="LE39" s="41" t="s">
        <v>23</v>
      </c>
      <c r="LF39" s="7" t="s">
        <v>24</v>
      </c>
      <c r="LG39" s="175" t="s">
        <v>463</v>
      </c>
      <c r="LH39" s="175"/>
      <c r="LL39" s="41" t="s">
        <v>23</v>
      </c>
      <c r="LM39" s="7" t="s">
        <v>24</v>
      </c>
      <c r="LN39" s="175" t="s">
        <v>463</v>
      </c>
      <c r="LO39" s="175"/>
      <c r="LS39" s="130" t="s">
        <v>23</v>
      </c>
      <c r="LT39" s="127" t="s">
        <v>24</v>
      </c>
      <c r="LU39" s="175" t="s">
        <v>463</v>
      </c>
      <c r="LV39" s="175"/>
      <c r="LZ39" s="130" t="s">
        <v>23</v>
      </c>
      <c r="MA39" s="127" t="s">
        <v>24</v>
      </c>
      <c r="MB39" s="175" t="s">
        <v>463</v>
      </c>
      <c r="MC39" s="175"/>
      <c r="MG39" s="41" t="s">
        <v>23</v>
      </c>
      <c r="MH39" s="7" t="s">
        <v>24</v>
      </c>
      <c r="MI39" s="175" t="s">
        <v>463</v>
      </c>
      <c r="MJ39" s="175"/>
      <c r="MN39" s="131" t="s">
        <v>23</v>
      </c>
      <c r="MO39" s="133" t="s">
        <v>24</v>
      </c>
      <c r="MP39" s="175" t="s">
        <v>463</v>
      </c>
      <c r="MQ39" s="175"/>
      <c r="MU39" s="41" t="s">
        <v>23</v>
      </c>
      <c r="MV39" s="7" t="s">
        <v>24</v>
      </c>
      <c r="MW39" s="175" t="s">
        <v>463</v>
      </c>
      <c r="MX39" s="175"/>
      <c r="NB39" s="131" t="s">
        <v>23</v>
      </c>
      <c r="NC39" s="133" t="s">
        <v>24</v>
      </c>
      <c r="ND39" s="175" t="s">
        <v>463</v>
      </c>
      <c r="NE39" s="175"/>
      <c r="NI39" s="41" t="s">
        <v>23</v>
      </c>
      <c r="NJ39" s="7" t="s">
        <v>24</v>
      </c>
      <c r="NK39" s="175" t="s">
        <v>463</v>
      </c>
      <c r="NL39" s="175"/>
      <c r="NP39" s="131" t="s">
        <v>23</v>
      </c>
      <c r="NQ39" s="133" t="s">
        <v>24</v>
      </c>
      <c r="NR39" s="175" t="s">
        <v>463</v>
      </c>
      <c r="NS39" s="175"/>
      <c r="NW39" s="41" t="s">
        <v>23</v>
      </c>
      <c r="NX39" s="7" t="s">
        <v>24</v>
      </c>
      <c r="NY39" s="175" t="s">
        <v>463</v>
      </c>
      <c r="NZ39" s="175"/>
      <c r="OD39" s="131" t="s">
        <v>23</v>
      </c>
      <c r="OE39" s="133" t="s">
        <v>24</v>
      </c>
      <c r="OF39" s="175" t="s">
        <v>463</v>
      </c>
      <c r="OG39" s="175"/>
      <c r="OK39" s="41" t="s">
        <v>23</v>
      </c>
      <c r="OL39" s="7" t="s">
        <v>24</v>
      </c>
      <c r="OM39" s="175" t="s">
        <v>463</v>
      </c>
      <c r="ON39" s="175"/>
      <c r="OR39" s="131" t="s">
        <v>23</v>
      </c>
      <c r="OS39" s="133" t="s">
        <v>24</v>
      </c>
      <c r="OT39" s="175" t="s">
        <v>463</v>
      </c>
      <c r="OU39" s="175"/>
      <c r="OY39" s="41" t="s">
        <v>23</v>
      </c>
      <c r="OZ39" s="7" t="s">
        <v>24</v>
      </c>
      <c r="PA39" s="175" t="s">
        <v>463</v>
      </c>
      <c r="PB39" s="175"/>
      <c r="PF39" s="131" t="s">
        <v>23</v>
      </c>
      <c r="PG39" s="133" t="s">
        <v>24</v>
      </c>
      <c r="PH39" s="175" t="s">
        <v>463</v>
      </c>
      <c r="PI39" s="175"/>
      <c r="PM39" s="41" t="s">
        <v>23</v>
      </c>
      <c r="PN39" s="7" t="s">
        <v>24</v>
      </c>
      <c r="PO39" s="175" t="s">
        <v>463</v>
      </c>
      <c r="PP39" s="175"/>
      <c r="PT39" s="131" t="s">
        <v>23</v>
      </c>
      <c r="PU39" s="133" t="s">
        <v>24</v>
      </c>
      <c r="PV39" s="175" t="s">
        <v>463</v>
      </c>
      <c r="PW39" s="175"/>
      <c r="QA39" s="41" t="s">
        <v>23</v>
      </c>
      <c r="QB39" s="7" t="s">
        <v>24</v>
      </c>
      <c r="QC39" s="175" t="s">
        <v>463</v>
      </c>
      <c r="QD39" s="175"/>
      <c r="QH39" s="130" t="s">
        <v>23</v>
      </c>
      <c r="QI39" s="127" t="s">
        <v>24</v>
      </c>
      <c r="QJ39" s="175" t="s">
        <v>463</v>
      </c>
      <c r="QK39" s="175"/>
      <c r="QO39" s="41" t="s">
        <v>23</v>
      </c>
      <c r="QP39" s="7" t="s">
        <v>24</v>
      </c>
      <c r="QQ39" s="175" t="s">
        <v>463</v>
      </c>
      <c r="QR39" s="175"/>
      <c r="QV39" s="131" t="s">
        <v>23</v>
      </c>
      <c r="QW39" s="133" t="s">
        <v>24</v>
      </c>
      <c r="QX39" s="175" t="s">
        <v>463</v>
      </c>
      <c r="QY39" s="175"/>
      <c r="RC39" s="41" t="s">
        <v>23</v>
      </c>
      <c r="RD39" s="7" t="s">
        <v>24</v>
      </c>
      <c r="RE39" s="175" t="s">
        <v>463</v>
      </c>
      <c r="RF39" s="175"/>
      <c r="RJ39" s="131" t="s">
        <v>23</v>
      </c>
      <c r="RK39" s="133" t="s">
        <v>24</v>
      </c>
      <c r="RL39" s="175" t="s">
        <v>463</v>
      </c>
      <c r="RM39" s="175"/>
      <c r="RQ39" s="41" t="s">
        <v>23</v>
      </c>
      <c r="RR39" s="7" t="s">
        <v>24</v>
      </c>
      <c r="RS39" s="175" t="s">
        <v>463</v>
      </c>
      <c r="RT39" s="175"/>
      <c r="RX39" s="131" t="s">
        <v>23</v>
      </c>
      <c r="RY39" s="133" t="s">
        <v>24</v>
      </c>
      <c r="RZ39" s="175" t="s">
        <v>463</v>
      </c>
      <c r="SA39" s="175"/>
      <c r="SE39" s="41" t="s">
        <v>23</v>
      </c>
      <c r="SF39" s="7" t="s">
        <v>24</v>
      </c>
      <c r="SG39" s="175" t="s">
        <v>463</v>
      </c>
      <c r="SH39" s="175"/>
      <c r="SL39" s="131" t="s">
        <v>23</v>
      </c>
      <c r="SM39" s="133" t="s">
        <v>24</v>
      </c>
      <c r="SN39" s="175" t="s">
        <v>463</v>
      </c>
      <c r="SO39" s="175"/>
      <c r="SS39" s="41" t="s">
        <v>23</v>
      </c>
      <c r="ST39" s="7" t="s">
        <v>24</v>
      </c>
      <c r="SU39" s="175" t="s">
        <v>463</v>
      </c>
      <c r="SV39" s="175"/>
      <c r="SZ39" s="131" t="s">
        <v>23</v>
      </c>
      <c r="TA39" s="133" t="s">
        <v>24</v>
      </c>
      <c r="TB39" s="175" t="s">
        <v>463</v>
      </c>
      <c r="TC39" s="175"/>
      <c r="TG39" s="87" t="s">
        <v>23</v>
      </c>
      <c r="TH39" s="85" t="s">
        <v>24</v>
      </c>
      <c r="TI39" s="175" t="s">
        <v>463</v>
      </c>
      <c r="TJ39" s="175"/>
      <c r="TN39" s="131" t="s">
        <v>23</v>
      </c>
      <c r="TO39" s="133" t="s">
        <v>24</v>
      </c>
      <c r="TP39" s="175" t="s">
        <v>463</v>
      </c>
      <c r="TQ39" s="175"/>
      <c r="TU39" s="41" t="s">
        <v>23</v>
      </c>
      <c r="TV39" s="7" t="s">
        <v>24</v>
      </c>
      <c r="TW39" s="175" t="s">
        <v>463</v>
      </c>
      <c r="TX39" s="175"/>
      <c r="UB39" s="131" t="s">
        <v>23</v>
      </c>
      <c r="UC39" s="133" t="s">
        <v>24</v>
      </c>
      <c r="UD39" s="175" t="s">
        <v>463</v>
      </c>
      <c r="UE39" s="175"/>
      <c r="UI39" s="41" t="s">
        <v>23</v>
      </c>
      <c r="UJ39" s="7" t="s">
        <v>24</v>
      </c>
      <c r="UK39" s="175" t="s">
        <v>463</v>
      </c>
      <c r="UL39" s="175"/>
      <c r="UP39" s="130" t="s">
        <v>23</v>
      </c>
      <c r="UQ39" s="127" t="s">
        <v>24</v>
      </c>
      <c r="UR39" s="175" t="s">
        <v>463</v>
      </c>
      <c r="US39" s="175"/>
      <c r="UW39" s="131" t="s">
        <v>23</v>
      </c>
      <c r="UX39" s="133" t="s">
        <v>24</v>
      </c>
      <c r="UY39" s="175" t="s">
        <v>463</v>
      </c>
      <c r="UZ39" s="175"/>
      <c r="VD39" s="41" t="s">
        <v>23</v>
      </c>
      <c r="VE39" s="7" t="s">
        <v>24</v>
      </c>
      <c r="VF39" s="175" t="s">
        <v>463</v>
      </c>
      <c r="VG39" s="175"/>
      <c r="VK39" s="131" t="s">
        <v>23</v>
      </c>
      <c r="VL39" s="133" t="s">
        <v>24</v>
      </c>
      <c r="VM39" s="175" t="s">
        <v>463</v>
      </c>
      <c r="VN39" s="175"/>
      <c r="VR39" s="41" t="s">
        <v>23</v>
      </c>
      <c r="VS39" s="7" t="s">
        <v>24</v>
      </c>
      <c r="VT39" s="175" t="s">
        <v>463</v>
      </c>
      <c r="VU39" s="175"/>
      <c r="VY39" s="130" t="s">
        <v>23</v>
      </c>
      <c r="VZ39" s="127" t="s">
        <v>24</v>
      </c>
      <c r="WA39" s="175" t="s">
        <v>463</v>
      </c>
      <c r="WB39" s="175"/>
      <c r="WF39" s="41" t="s">
        <v>23</v>
      </c>
      <c r="WG39" s="7" t="s">
        <v>24</v>
      </c>
      <c r="WH39" s="175" t="s">
        <v>463</v>
      </c>
      <c r="WI39" s="175"/>
      <c r="WM39" s="131" t="s">
        <v>23</v>
      </c>
      <c r="WN39" s="133" t="s">
        <v>24</v>
      </c>
      <c r="WO39" s="175" t="s">
        <v>463</v>
      </c>
      <c r="WP39" s="175"/>
      <c r="WT39" s="41" t="s">
        <v>23</v>
      </c>
      <c r="WU39" s="7" t="s">
        <v>24</v>
      </c>
      <c r="WV39" s="175" t="s">
        <v>463</v>
      </c>
      <c r="WW39" s="175"/>
      <c r="XA39" s="131" t="s">
        <v>23</v>
      </c>
      <c r="XB39" s="133" t="s">
        <v>24</v>
      </c>
      <c r="XC39" s="175" t="s">
        <v>463</v>
      </c>
      <c r="XD39" s="175"/>
      <c r="XH39" s="41" t="s">
        <v>23</v>
      </c>
      <c r="XI39" s="7" t="s">
        <v>24</v>
      </c>
      <c r="XJ39" s="175" t="s">
        <v>463</v>
      </c>
      <c r="XK39" s="175"/>
      <c r="XO39" s="131" t="s">
        <v>23</v>
      </c>
      <c r="XP39" s="133" t="s">
        <v>24</v>
      </c>
      <c r="XQ39" s="175" t="s">
        <v>463</v>
      </c>
      <c r="XR39" s="175"/>
      <c r="XV39" s="41" t="s">
        <v>23</v>
      </c>
      <c r="XW39" s="7" t="s">
        <v>24</v>
      </c>
      <c r="XX39" s="175" t="s">
        <v>463</v>
      </c>
      <c r="XY39" s="175"/>
      <c r="YC39" s="131" t="s">
        <v>23</v>
      </c>
      <c r="YD39" s="133" t="s">
        <v>24</v>
      </c>
      <c r="YE39" s="175" t="s">
        <v>463</v>
      </c>
      <c r="YF39" s="175"/>
      <c r="YJ39" s="41" t="s">
        <v>23</v>
      </c>
      <c r="YK39" s="7" t="s">
        <v>24</v>
      </c>
      <c r="YL39" s="175" t="s">
        <v>463</v>
      </c>
      <c r="YM39" s="175"/>
      <c r="YQ39" s="131" t="s">
        <v>23</v>
      </c>
      <c r="YR39" s="133" t="s">
        <v>24</v>
      </c>
      <c r="YS39" s="175" t="s">
        <v>463</v>
      </c>
      <c r="YT39" s="175"/>
      <c r="YX39" s="41" t="s">
        <v>23</v>
      </c>
      <c r="YY39" s="7" t="s">
        <v>24</v>
      </c>
      <c r="YZ39" s="175" t="s">
        <v>463</v>
      </c>
      <c r="ZA39" s="175"/>
      <c r="ZE39" s="131" t="s">
        <v>23</v>
      </c>
      <c r="ZF39" s="133" t="s">
        <v>24</v>
      </c>
      <c r="ZG39" s="175" t="s">
        <v>463</v>
      </c>
      <c r="ZH39" s="175"/>
      <c r="ZL39" s="41" t="s">
        <v>23</v>
      </c>
      <c r="ZM39" s="7" t="s">
        <v>24</v>
      </c>
      <c r="ZN39" s="175" t="s">
        <v>463</v>
      </c>
      <c r="ZO39" s="175"/>
      <c r="ZS39" s="130" t="s">
        <v>23</v>
      </c>
      <c r="ZT39" s="127" t="s">
        <v>24</v>
      </c>
      <c r="ZU39" s="175" t="s">
        <v>463</v>
      </c>
      <c r="ZV39" s="175"/>
      <c r="ZZ39" s="41" t="s">
        <v>23</v>
      </c>
      <c r="AAA39" s="7" t="s">
        <v>24</v>
      </c>
      <c r="AAB39" s="175" t="s">
        <v>463</v>
      </c>
      <c r="AAC39" s="175"/>
      <c r="AAG39" s="131" t="s">
        <v>23</v>
      </c>
      <c r="AAH39" s="133" t="s">
        <v>24</v>
      </c>
      <c r="AAI39" s="175" t="s">
        <v>463</v>
      </c>
      <c r="AAJ39" s="175"/>
      <c r="AAN39" s="41" t="s">
        <v>23</v>
      </c>
      <c r="AAO39" s="7" t="s">
        <v>24</v>
      </c>
      <c r="AAP39" s="175" t="s">
        <v>463</v>
      </c>
      <c r="AAQ39" s="175"/>
      <c r="AAU39" s="131" t="s">
        <v>23</v>
      </c>
      <c r="AAV39" s="133" t="s">
        <v>24</v>
      </c>
      <c r="AAW39" s="175" t="s">
        <v>463</v>
      </c>
      <c r="AAX39" s="175"/>
      <c r="ABB39" s="41" t="s">
        <v>23</v>
      </c>
      <c r="ABC39" s="7" t="s">
        <v>24</v>
      </c>
      <c r="ABD39" s="175" t="s">
        <v>463</v>
      </c>
      <c r="ABE39" s="175"/>
      <c r="ABI39" s="131" t="s">
        <v>23</v>
      </c>
      <c r="ABJ39" s="133" t="s">
        <v>24</v>
      </c>
      <c r="ABK39" s="175" t="s">
        <v>463</v>
      </c>
      <c r="ABL39" s="175"/>
      <c r="ABP39" s="41" t="s">
        <v>23</v>
      </c>
      <c r="ABQ39" s="7" t="s">
        <v>24</v>
      </c>
      <c r="ABR39" s="175" t="s">
        <v>463</v>
      </c>
      <c r="ABS39" s="175"/>
      <c r="ABW39" s="131" t="s">
        <v>23</v>
      </c>
      <c r="ABX39" s="133" t="s">
        <v>24</v>
      </c>
      <c r="ABY39" s="175" t="s">
        <v>463</v>
      </c>
      <c r="ABZ39" s="175"/>
      <c r="ACD39" s="41" t="s">
        <v>23</v>
      </c>
      <c r="ACE39" s="7" t="s">
        <v>24</v>
      </c>
      <c r="ACF39" s="175" t="s">
        <v>463</v>
      </c>
      <c r="ACG39" s="175"/>
      <c r="ACK39" s="131" t="s">
        <v>23</v>
      </c>
      <c r="ACL39" s="133" t="s">
        <v>24</v>
      </c>
      <c r="ACM39" s="175" t="s">
        <v>463</v>
      </c>
      <c r="ACN39" s="175"/>
      <c r="ACR39" s="41" t="s">
        <v>23</v>
      </c>
      <c r="ACS39" s="7" t="s">
        <v>24</v>
      </c>
      <c r="ACT39" s="175" t="s">
        <v>463</v>
      </c>
      <c r="ACU39" s="175"/>
      <c r="ACY39" s="131" t="s">
        <v>23</v>
      </c>
      <c r="ACZ39" s="133" t="s">
        <v>24</v>
      </c>
      <c r="ADA39" s="175" t="s">
        <v>463</v>
      </c>
      <c r="ADB39" s="175"/>
      <c r="ADF39" s="41" t="s">
        <v>23</v>
      </c>
      <c r="ADG39" s="7" t="s">
        <v>24</v>
      </c>
      <c r="ADH39" s="175" t="s">
        <v>463</v>
      </c>
      <c r="ADI39" s="175"/>
      <c r="ADM39" s="130" t="s">
        <v>23</v>
      </c>
      <c r="ADN39" s="127" t="s">
        <v>24</v>
      </c>
      <c r="ADO39" s="175" t="s">
        <v>463</v>
      </c>
      <c r="ADP39" s="175"/>
      <c r="ADT39" s="41" t="s">
        <v>23</v>
      </c>
      <c r="ADU39" s="7" t="s">
        <v>24</v>
      </c>
      <c r="ADV39" s="175" t="s">
        <v>463</v>
      </c>
      <c r="ADW39" s="175"/>
      <c r="AEA39" s="131" t="s">
        <v>23</v>
      </c>
      <c r="AEB39" s="133" t="s">
        <v>24</v>
      </c>
      <c r="AEC39" s="175" t="s">
        <v>463</v>
      </c>
      <c r="AED39" s="175"/>
      <c r="AEH39" s="41" t="s">
        <v>23</v>
      </c>
      <c r="AEI39" s="7" t="s">
        <v>24</v>
      </c>
      <c r="AEJ39" s="175" t="s">
        <v>463</v>
      </c>
      <c r="AEK39" s="175"/>
      <c r="AEO39" s="131" t="s">
        <v>23</v>
      </c>
      <c r="AEP39" s="133" t="s">
        <v>24</v>
      </c>
      <c r="AEQ39" s="175" t="s">
        <v>463</v>
      </c>
      <c r="AER39" s="175"/>
      <c r="AEV39" s="41" t="s">
        <v>23</v>
      </c>
      <c r="AEW39" s="7" t="s">
        <v>24</v>
      </c>
      <c r="AEX39" s="175" t="s">
        <v>463</v>
      </c>
      <c r="AEY39" s="175"/>
      <c r="AFC39" s="131" t="s">
        <v>23</v>
      </c>
      <c r="AFD39" s="133" t="s">
        <v>24</v>
      </c>
      <c r="AFE39" s="175" t="s">
        <v>463</v>
      </c>
      <c r="AFF39" s="175"/>
      <c r="AFJ39" s="41" t="s">
        <v>23</v>
      </c>
      <c r="AFK39" s="7" t="s">
        <v>24</v>
      </c>
      <c r="AFL39" s="175" t="s">
        <v>463</v>
      </c>
      <c r="AFM39" s="175"/>
      <c r="AFQ39" s="131" t="s">
        <v>23</v>
      </c>
      <c r="AFR39" s="133" t="s">
        <v>24</v>
      </c>
      <c r="AFS39" s="175" t="s">
        <v>463</v>
      </c>
      <c r="AFT39" s="175"/>
      <c r="AFX39" s="41" t="s">
        <v>23</v>
      </c>
      <c r="AFY39" s="7" t="s">
        <v>24</v>
      </c>
      <c r="AFZ39" s="175" t="s">
        <v>463</v>
      </c>
      <c r="AGA39" s="175"/>
      <c r="AGE39" s="130" t="s">
        <v>23</v>
      </c>
      <c r="AGF39" s="127" t="s">
        <v>24</v>
      </c>
      <c r="AGG39" s="175" t="s">
        <v>463</v>
      </c>
      <c r="AGH39" s="175"/>
      <c r="AGL39" s="41" t="s">
        <v>23</v>
      </c>
      <c r="AGM39" s="7" t="s">
        <v>24</v>
      </c>
      <c r="AGN39" s="175" t="s">
        <v>463</v>
      </c>
      <c r="AGO39" s="175"/>
      <c r="AGS39" s="130" t="s">
        <v>23</v>
      </c>
      <c r="AGT39" s="127" t="s">
        <v>24</v>
      </c>
      <c r="AGU39" s="175" t="s">
        <v>463</v>
      </c>
      <c r="AGV39" s="175"/>
      <c r="AGZ39" s="41" t="s">
        <v>23</v>
      </c>
      <c r="AHA39" s="7" t="s">
        <v>24</v>
      </c>
      <c r="AHB39" s="175" t="s">
        <v>463</v>
      </c>
      <c r="AHC39" s="175"/>
      <c r="AHG39" s="131" t="s">
        <v>23</v>
      </c>
      <c r="AHH39" s="133" t="s">
        <v>24</v>
      </c>
      <c r="AHI39" s="175" t="s">
        <v>463</v>
      </c>
      <c r="AHJ39" s="175"/>
      <c r="AHN39" s="131" t="s">
        <v>23</v>
      </c>
      <c r="AHO39" s="133" t="s">
        <v>24</v>
      </c>
      <c r="AHP39" s="175" t="s">
        <v>463</v>
      </c>
      <c r="AHQ39" s="175"/>
      <c r="AHU39" s="41" t="s">
        <v>23</v>
      </c>
      <c r="AHV39" s="7" t="s">
        <v>24</v>
      </c>
      <c r="AHW39" s="175" t="s">
        <v>463</v>
      </c>
      <c r="AHX39" s="175"/>
    </row>
    <row r="40" spans="2:931" ht="17.100000000000001" customHeight="1" x14ac:dyDescent="0.2">
      <c r="B40" s="40" t="s">
        <v>3</v>
      </c>
      <c r="C40" s="40">
        <f>+Parametros!$C$3</f>
        <v>144.38999999999999</v>
      </c>
      <c r="D40" s="176">
        <f>+C40*D31*365</f>
        <v>450794.82095999998</v>
      </c>
      <c r="E40" s="177"/>
      <c r="I40" s="132" t="s">
        <v>3</v>
      </c>
      <c r="J40" s="132">
        <f>+Parametros!$C$3</f>
        <v>144.38999999999999</v>
      </c>
      <c r="K40" s="176">
        <f>+J40*K31*365</f>
        <v>225397.41047999999</v>
      </c>
      <c r="L40" s="177"/>
      <c r="P40" s="40" t="s">
        <v>3</v>
      </c>
      <c r="Q40" s="40">
        <v>144.38999999999999</v>
      </c>
      <c r="R40" s="176">
        <f>+Q40*R31*365</f>
        <v>2886030.2447602274</v>
      </c>
      <c r="S40" s="177"/>
      <c r="W40" s="132" t="s">
        <v>3</v>
      </c>
      <c r="X40" s="132">
        <v>144.38999999999999</v>
      </c>
      <c r="Y40" s="176">
        <f>+X40*Y31*365</f>
        <v>2044559.4197904</v>
      </c>
      <c r="Z40" s="177"/>
      <c r="AD40" s="40" t="s">
        <v>3</v>
      </c>
      <c r="AE40" s="40">
        <v>144.38999999999999</v>
      </c>
      <c r="AF40" s="176">
        <f>+AE40*AF31*365</f>
        <v>1337578.3574271358</v>
      </c>
      <c r="AG40" s="177"/>
      <c r="AK40" s="132" t="s">
        <v>3</v>
      </c>
      <c r="AL40" s="132">
        <v>144.38999999999999</v>
      </c>
      <c r="AM40" s="176">
        <f>+AL40*AM31*365</f>
        <v>1337578.3574271358</v>
      </c>
      <c r="AN40" s="177"/>
      <c r="AR40" s="40" t="s">
        <v>3</v>
      </c>
      <c r="AS40" s="40">
        <v>144.38999999999999</v>
      </c>
      <c r="AT40" s="176">
        <f>+AS40*AT31*365</f>
        <v>71586039.071912825</v>
      </c>
      <c r="AU40" s="177"/>
      <c r="AY40" s="132" t="s">
        <v>3</v>
      </c>
      <c r="AZ40" s="132">
        <v>144.38999999999999</v>
      </c>
      <c r="BA40" s="176">
        <f>+AZ40*BA31*365</f>
        <v>31719904.367867999</v>
      </c>
      <c r="BB40" s="177"/>
      <c r="BF40" s="40" t="s">
        <v>3</v>
      </c>
      <c r="BG40" s="40">
        <v>144.38999999999999</v>
      </c>
      <c r="BH40" s="176">
        <f>+BG40*BH31*365</f>
        <v>6155506.2910200469</v>
      </c>
      <c r="BI40" s="177"/>
      <c r="BM40" s="132" t="s">
        <v>3</v>
      </c>
      <c r="BN40" s="132">
        <v>144.38999999999999</v>
      </c>
      <c r="BO40" s="176">
        <f>+BN40*BO31*365</f>
        <v>1274519.9028959998</v>
      </c>
      <c r="BP40" s="177"/>
      <c r="BT40" s="40" t="s">
        <v>3</v>
      </c>
      <c r="BU40" s="40">
        <v>144.38999999999999</v>
      </c>
      <c r="BV40" s="176">
        <f>+BU40*BV31*365</f>
        <v>4111432.7506374312</v>
      </c>
      <c r="BW40" s="177"/>
      <c r="CA40" s="132" t="s">
        <v>3</v>
      </c>
      <c r="CB40" s="132">
        <v>144.38999999999999</v>
      </c>
      <c r="CC40" s="176">
        <f>+CB40*CC31*365</f>
        <v>1169729.0267448311</v>
      </c>
      <c r="CD40" s="177"/>
      <c r="CH40" s="40" t="s">
        <v>3</v>
      </c>
      <c r="CI40" s="40">
        <v>144.38999999999999</v>
      </c>
      <c r="CJ40" s="176">
        <f>+CI40*CJ31*365</f>
        <v>3321082.8552239994</v>
      </c>
      <c r="CK40" s="177"/>
      <c r="CO40" s="132" t="s">
        <v>3</v>
      </c>
      <c r="CP40" s="132">
        <v>144.38999999999999</v>
      </c>
      <c r="CQ40" s="176">
        <f>+CP40*CQ31*365</f>
        <v>1262225.498688</v>
      </c>
      <c r="CR40" s="177"/>
      <c r="CV40" s="40" t="s">
        <v>3</v>
      </c>
      <c r="CW40" s="40">
        <v>144.38999999999999</v>
      </c>
      <c r="CX40" s="176">
        <f>+CW40*CX31*365</f>
        <v>596880.80222003988</v>
      </c>
      <c r="CY40" s="177"/>
      <c r="DC40" s="132" t="s">
        <v>3</v>
      </c>
      <c r="DD40" s="132">
        <v>144.38999999999999</v>
      </c>
      <c r="DE40" s="176">
        <f>+DD40*DE31*365</f>
        <v>133189.37891999996</v>
      </c>
      <c r="DF40" s="177"/>
      <c r="DJ40" s="40" t="s">
        <v>3</v>
      </c>
      <c r="DK40" s="40">
        <v>144.38999999999999</v>
      </c>
      <c r="DL40" s="176">
        <f>+DK40*DL31*365</f>
        <v>4504796.2886397112</v>
      </c>
      <c r="DM40" s="177"/>
      <c r="DQ40" s="129" t="s">
        <v>3</v>
      </c>
      <c r="DR40" s="129">
        <v>144.38999999999999</v>
      </c>
      <c r="DS40" s="176">
        <f>+DR40*DS31*365</f>
        <v>2732184.5364472321</v>
      </c>
      <c r="DT40" s="177"/>
      <c r="DX40" s="40" t="s">
        <v>3</v>
      </c>
      <c r="DY40" s="40">
        <v>144.38999999999999</v>
      </c>
      <c r="DZ40" s="176">
        <f>+DY40*DZ31*365</f>
        <v>1666598.4707518083</v>
      </c>
      <c r="EA40" s="177"/>
      <c r="EE40" s="132" t="s">
        <v>3</v>
      </c>
      <c r="EF40" s="132">
        <v>144.38999999999999</v>
      </c>
      <c r="EG40" s="176">
        <f>+EF40*EG31*365</f>
        <v>1232718.9285887999</v>
      </c>
      <c r="EH40" s="177"/>
      <c r="EL40" s="40" t="s">
        <v>3</v>
      </c>
      <c r="EM40" s="40">
        <v>144.38999999999999</v>
      </c>
      <c r="EN40" s="176">
        <f>+EM40*EN31*365</f>
        <v>2830257.2264886</v>
      </c>
      <c r="EO40" s="177"/>
      <c r="ES40" s="132" t="s">
        <v>3</v>
      </c>
      <c r="ET40" s="132">
        <v>144.38999999999999</v>
      </c>
      <c r="EU40" s="176">
        <f>+ET40*EU31*365</f>
        <v>2551127.7447268846</v>
      </c>
      <c r="EV40" s="177"/>
      <c r="EZ40" s="40" t="s">
        <v>3</v>
      </c>
      <c r="FA40" s="40">
        <v>144.38999999999999</v>
      </c>
      <c r="FB40" s="176">
        <f>+FA40*FB31*365</f>
        <v>14793264.373019747</v>
      </c>
      <c r="FC40" s="177"/>
      <c r="FG40" s="132" t="s">
        <v>3</v>
      </c>
      <c r="FH40" s="132">
        <v>144.38999999999999</v>
      </c>
      <c r="FI40" s="176">
        <f>+FH40*FI31*365</f>
        <v>5552835.9627887998</v>
      </c>
      <c r="FJ40" s="177"/>
      <c r="FN40" s="40" t="s">
        <v>3</v>
      </c>
      <c r="FO40" s="40">
        <v>144.38999999999999</v>
      </c>
      <c r="FP40" s="176">
        <f>+FO40*FP31*365</f>
        <v>2033160.5339135996</v>
      </c>
      <c r="FQ40" s="177"/>
      <c r="FU40" s="132" t="s">
        <v>3</v>
      </c>
      <c r="FV40" s="132">
        <v>144.38999999999999</v>
      </c>
      <c r="FW40" s="176">
        <f>+FV40*FW31*365</f>
        <v>1632423.6698399999</v>
      </c>
      <c r="FX40" s="177"/>
      <c r="GB40" s="40" t="s">
        <v>3</v>
      </c>
      <c r="GC40" s="40">
        <v>144.38999999999999</v>
      </c>
      <c r="GD40" s="176">
        <f>+GC40*GD31*365</f>
        <v>1950712.1343359998</v>
      </c>
      <c r="GE40" s="177"/>
      <c r="GI40" s="132" t="s">
        <v>3</v>
      </c>
      <c r="GJ40" s="132">
        <v>144.38999999999999</v>
      </c>
      <c r="GK40" s="176">
        <f>+GJ40*GK31*365</f>
        <v>1147477.7260799997</v>
      </c>
      <c r="GL40" s="177"/>
      <c r="GP40" s="40" t="s">
        <v>3</v>
      </c>
      <c r="GQ40" s="40">
        <v>144.38999999999999</v>
      </c>
      <c r="GR40" s="176">
        <f>+GQ40*GR31*365</f>
        <v>19082425.569357596</v>
      </c>
      <c r="GS40" s="177"/>
      <c r="GW40" s="116" t="s">
        <v>3</v>
      </c>
      <c r="GX40" s="116">
        <v>144.38999999999999</v>
      </c>
      <c r="GY40" s="176">
        <f>+GX40*GY31*365</f>
        <v>9185260.1852174383</v>
      </c>
      <c r="GZ40" s="177"/>
      <c r="HD40" s="40" t="s">
        <v>3</v>
      </c>
      <c r="HE40" s="40">
        <v>144.38999999999999</v>
      </c>
      <c r="HF40" s="176">
        <f>+HE40*HF31*365</f>
        <v>7726518.0457961783</v>
      </c>
      <c r="HG40" s="177"/>
      <c r="HK40" s="129" t="s">
        <v>3</v>
      </c>
      <c r="HL40" s="129">
        <v>144.38999999999999</v>
      </c>
      <c r="HM40" s="176">
        <f>+HL40*HM31*365</f>
        <v>3435694.0233407998</v>
      </c>
      <c r="HN40" s="177"/>
      <c r="HR40" s="40" t="s">
        <v>3</v>
      </c>
      <c r="HS40" s="40">
        <v>144.38999999999999</v>
      </c>
      <c r="HT40" s="176">
        <f>+HS40*HT31*365</f>
        <v>3102651.4997030832</v>
      </c>
      <c r="HU40" s="177"/>
      <c r="HY40" s="129" t="s">
        <v>3</v>
      </c>
      <c r="HZ40" s="129">
        <v>144.38999999999999</v>
      </c>
      <c r="IA40" s="176">
        <f>+HZ40*IA31*365</f>
        <v>906615.06312054244</v>
      </c>
      <c r="IB40" s="177"/>
      <c r="IF40" s="40" t="s">
        <v>3</v>
      </c>
      <c r="IG40" s="40">
        <v>144.38999999999999</v>
      </c>
      <c r="IH40" s="176">
        <f>+IG40*IH31*365</f>
        <v>1672929.087152659</v>
      </c>
      <c r="II40" s="177"/>
      <c r="IM40" s="132" t="s">
        <v>3</v>
      </c>
      <c r="IN40" s="132">
        <v>144.38999999999999</v>
      </c>
      <c r="IO40" s="176">
        <f>+IN40*IO31*365</f>
        <v>1672929.087152659</v>
      </c>
      <c r="IP40" s="177"/>
      <c r="IT40" s="40" t="s">
        <v>3</v>
      </c>
      <c r="IU40" s="40">
        <v>144.38999999999999</v>
      </c>
      <c r="IV40" s="176">
        <f>+IU40*IV31*365</f>
        <v>1184482.5167011677</v>
      </c>
      <c r="IW40" s="177"/>
      <c r="JA40" s="132" t="s">
        <v>3</v>
      </c>
      <c r="JB40" s="132">
        <v>144.38999999999999</v>
      </c>
      <c r="JC40" s="176">
        <f>+JB40*JC31*365</f>
        <v>955123.57597636781</v>
      </c>
      <c r="JD40" s="177"/>
      <c r="JH40" s="40" t="s">
        <v>3</v>
      </c>
      <c r="JI40" s="40">
        <v>144.38999999999999</v>
      </c>
      <c r="JJ40" s="176">
        <f>+JI40*JJ31*365</f>
        <v>12441557.601576</v>
      </c>
      <c r="JK40" s="177"/>
      <c r="JO40" s="132" t="s">
        <v>3</v>
      </c>
      <c r="JP40" s="132">
        <v>144.38999999999999</v>
      </c>
      <c r="JQ40" s="176">
        <f>+JP40*JQ31*365</f>
        <v>5235367.12524</v>
      </c>
      <c r="JR40" s="177"/>
      <c r="JV40" s="40" t="s">
        <v>3</v>
      </c>
      <c r="JW40" s="40">
        <v>144.38999999999999</v>
      </c>
      <c r="JX40" s="176">
        <f>+JW40*JX31*365</f>
        <v>6958295.3686347343</v>
      </c>
      <c r="JY40" s="177"/>
      <c r="KC40" s="132" t="s">
        <v>3</v>
      </c>
      <c r="KD40" s="132">
        <v>144.38999999999999</v>
      </c>
      <c r="KE40" s="176">
        <f>+KD40*KE31*365</f>
        <v>3184250.6898719994</v>
      </c>
      <c r="KF40" s="177"/>
      <c r="KJ40" s="40" t="s">
        <v>3</v>
      </c>
      <c r="KK40" s="40">
        <v>144.38999999999999</v>
      </c>
      <c r="KL40" s="176">
        <f>+KK40*KL31*365</f>
        <v>2656315.3127313596</v>
      </c>
      <c r="KM40" s="177"/>
      <c r="KQ40" s="129" t="s">
        <v>3</v>
      </c>
      <c r="KR40" s="129">
        <v>144.38999999999999</v>
      </c>
      <c r="KS40" s="176">
        <f>+KR40*KS31*365</f>
        <v>962056.93692722369</v>
      </c>
      <c r="KT40" s="177"/>
      <c r="KX40" s="132" t="s">
        <v>3</v>
      </c>
      <c r="KY40" s="132">
        <v>144.38999999999999</v>
      </c>
      <c r="KZ40" s="176">
        <f>+KY40*KZ31*365</f>
        <v>920091.80955643172</v>
      </c>
      <c r="LA40" s="177"/>
      <c r="LE40" s="40" t="s">
        <v>3</v>
      </c>
      <c r="LF40" s="40">
        <v>144.38999999999999</v>
      </c>
      <c r="LG40" s="176">
        <f>+LF40*LG31*365</f>
        <v>115461306.28424054</v>
      </c>
      <c r="LH40" s="177"/>
      <c r="LL40" s="40" t="s">
        <v>3</v>
      </c>
      <c r="LM40" s="40">
        <v>144.38999999999999</v>
      </c>
      <c r="LN40" s="176">
        <f>+LM40*LN31*365</f>
        <v>551636.25636384008</v>
      </c>
      <c r="LO40" s="177"/>
      <c r="LS40" s="129" t="s">
        <v>3</v>
      </c>
      <c r="LT40" s="129">
        <v>144.38999999999999</v>
      </c>
      <c r="LU40" s="176">
        <f>+LT40*LU31*365</f>
        <v>551636.25636384008</v>
      </c>
      <c r="LV40" s="177"/>
      <c r="LZ40" s="129" t="s">
        <v>3</v>
      </c>
      <c r="MA40" s="129">
        <v>144.38999999999999</v>
      </c>
      <c r="MB40" s="176">
        <f>+MA40*MB31*365</f>
        <v>207555.34610160001</v>
      </c>
      <c r="MC40" s="177"/>
      <c r="MG40" s="40" t="s">
        <v>3</v>
      </c>
      <c r="MH40" s="40">
        <v>144.38999999999999</v>
      </c>
      <c r="MI40" s="176">
        <f>+MH40*MI31*365</f>
        <v>2119330.3433970236</v>
      </c>
      <c r="MJ40" s="177"/>
      <c r="MN40" s="132" t="s">
        <v>3</v>
      </c>
      <c r="MO40" s="132">
        <v>144.38999999999999</v>
      </c>
      <c r="MP40" s="176">
        <f>+MO40*MP31*365</f>
        <v>696019.46264107199</v>
      </c>
      <c r="MQ40" s="177"/>
      <c r="MU40" s="40" t="s">
        <v>3</v>
      </c>
      <c r="MV40" s="40">
        <v>144.38999999999999</v>
      </c>
      <c r="MW40" s="176">
        <f>+MV40*MW31*365</f>
        <v>3557796.5817550076</v>
      </c>
      <c r="MX40" s="177"/>
      <c r="NB40" s="132" t="s">
        <v>3</v>
      </c>
      <c r="NC40" s="132">
        <v>144.38999999999999</v>
      </c>
      <c r="ND40" s="176">
        <f>+NC40*ND31*365</f>
        <v>1909730.7869759998</v>
      </c>
      <c r="NE40" s="177"/>
      <c r="NI40" s="40" t="s">
        <v>3</v>
      </c>
      <c r="NJ40" s="40">
        <v>144.38999999999999</v>
      </c>
      <c r="NK40" s="176">
        <f>+NJ40*NK31*365</f>
        <v>2382191.0802403199</v>
      </c>
      <c r="NL40" s="177"/>
      <c r="NP40" s="132" t="s">
        <v>3</v>
      </c>
      <c r="NQ40" s="132">
        <v>144.38999999999999</v>
      </c>
      <c r="NR40" s="176">
        <f>+NQ40*NR31*365</f>
        <v>2382191.0802403199</v>
      </c>
      <c r="NS40" s="177"/>
      <c r="NW40" s="40" t="s">
        <v>3</v>
      </c>
      <c r="NX40" s="40">
        <v>144.38999999999999</v>
      </c>
      <c r="NY40" s="176">
        <f>+NX40*NY31*365</f>
        <v>2427504.3077990394</v>
      </c>
      <c r="NZ40" s="177"/>
      <c r="OD40" s="132" t="s">
        <v>3</v>
      </c>
      <c r="OE40" s="132">
        <v>144.38999999999999</v>
      </c>
      <c r="OF40" s="176">
        <f>+OE40*OF31*365</f>
        <v>1943282.03392031</v>
      </c>
      <c r="OG40" s="177"/>
      <c r="OK40" s="40" t="s">
        <v>3</v>
      </c>
      <c r="OL40" s="40">
        <v>144.38999999999999</v>
      </c>
      <c r="OM40" s="176">
        <f>+OL40*OM31*365</f>
        <v>2211541.1070468477</v>
      </c>
      <c r="ON40" s="177"/>
      <c r="OR40" s="132" t="s">
        <v>3</v>
      </c>
      <c r="OS40" s="132">
        <v>144.38999999999999</v>
      </c>
      <c r="OT40" s="176">
        <f>+OS40*OT31*365</f>
        <v>1387588.3509588477</v>
      </c>
      <c r="OU40" s="177"/>
      <c r="OY40" s="40" t="s">
        <v>3</v>
      </c>
      <c r="OZ40" s="40">
        <v>144.38999999999999</v>
      </c>
      <c r="PA40" s="176">
        <f>+OZ40*PA31*365</f>
        <v>1498892.7796919995</v>
      </c>
      <c r="PB40" s="177"/>
      <c r="PF40" s="132" t="s">
        <v>3</v>
      </c>
      <c r="PG40" s="132">
        <v>144.38999999999999</v>
      </c>
      <c r="PH40" s="176">
        <f>+PG40*PH31*365</f>
        <v>1024533.6839999997</v>
      </c>
      <c r="PI40" s="177"/>
      <c r="PM40" s="40" t="s">
        <v>3</v>
      </c>
      <c r="PN40" s="40">
        <v>144.38999999999999</v>
      </c>
      <c r="PO40" s="176">
        <f>+PN40*PO31*365</f>
        <v>5237405.2642487036</v>
      </c>
      <c r="PP40" s="177"/>
      <c r="PT40" s="132" t="s">
        <v>3</v>
      </c>
      <c r="PU40" s="132">
        <v>144.38999999999999</v>
      </c>
      <c r="PV40" s="176">
        <f>+PU40*PV31*365</f>
        <v>1344188.1934079998</v>
      </c>
      <c r="PW40" s="177"/>
      <c r="QA40" s="40" t="s">
        <v>3</v>
      </c>
      <c r="QB40" s="40">
        <v>144.38999999999999</v>
      </c>
      <c r="QC40" s="176">
        <f>+QB40*QC31*365</f>
        <v>3156422.0782730388</v>
      </c>
      <c r="QD40" s="177"/>
      <c r="QH40" s="129" t="s">
        <v>3</v>
      </c>
      <c r="QI40" s="129">
        <v>144.38999999999999</v>
      </c>
      <c r="QJ40" s="176">
        <f>+QI40*QJ31*365</f>
        <v>2885414.7049228796</v>
      </c>
      <c r="QK40" s="177"/>
      <c r="QO40" s="40" t="s">
        <v>3</v>
      </c>
      <c r="QP40" s="40">
        <v>144.38999999999999</v>
      </c>
      <c r="QQ40" s="176">
        <f>+QP40*QQ31*365</f>
        <v>518049.76546080003</v>
      </c>
      <c r="QR40" s="177"/>
      <c r="QV40" s="132" t="s">
        <v>3</v>
      </c>
      <c r="QW40" s="132">
        <v>144.38999999999999</v>
      </c>
      <c r="QX40" s="176">
        <f>+QW40*QX31*365</f>
        <v>518049.76546080003</v>
      </c>
      <c r="QY40" s="177"/>
      <c r="RC40" s="40" t="s">
        <v>3</v>
      </c>
      <c r="RD40" s="40">
        <v>144.38999999999999</v>
      </c>
      <c r="RE40" s="176">
        <f>+RD40*RE31*365</f>
        <v>4922952.6538656</v>
      </c>
      <c r="RF40" s="177"/>
      <c r="RJ40" s="132" t="s">
        <v>3</v>
      </c>
      <c r="RK40" s="132">
        <v>144.38999999999999</v>
      </c>
      <c r="RL40" s="176">
        <f>+RK40*RL31*365</f>
        <v>1819571.8227840001</v>
      </c>
      <c r="RM40" s="177"/>
      <c r="RQ40" s="40" t="s">
        <v>3</v>
      </c>
      <c r="RR40" s="40">
        <v>144.38999999999999</v>
      </c>
      <c r="RS40" s="176">
        <f>+RR40*RS31*365</f>
        <v>3487024.0716058081</v>
      </c>
      <c r="RT40" s="177"/>
      <c r="RX40" s="132" t="s">
        <v>3</v>
      </c>
      <c r="RY40" s="132">
        <v>144.38999999999999</v>
      </c>
      <c r="RZ40" s="176">
        <f>+RY40*RZ31*365</f>
        <v>1907728.6204833118</v>
      </c>
      <c r="SA40" s="177"/>
      <c r="SE40" s="40" t="s">
        <v>3</v>
      </c>
      <c r="SF40" s="40">
        <v>144.38999999999999</v>
      </c>
      <c r="SG40" s="176">
        <f>+SF40*SG31*365</f>
        <v>255217.26021235195</v>
      </c>
      <c r="SH40" s="177"/>
      <c r="SL40" s="132" t="s">
        <v>3</v>
      </c>
      <c r="SM40" s="132">
        <v>144.38999999999999</v>
      </c>
      <c r="SN40" s="176">
        <f>+SM40*SN31*365</f>
        <v>202853.11594895998</v>
      </c>
      <c r="SO40" s="177"/>
      <c r="SS40" s="40" t="s">
        <v>3</v>
      </c>
      <c r="ST40" s="40">
        <v>144.38999999999999</v>
      </c>
      <c r="SU40" s="176">
        <f>+ST40*SU31*365</f>
        <v>12699787.74973315</v>
      </c>
      <c r="SV40" s="177"/>
      <c r="SZ40" s="132" t="s">
        <v>3</v>
      </c>
      <c r="TA40" s="132">
        <v>144.38999999999999</v>
      </c>
      <c r="TB40" s="176">
        <f>+TA40*TB31*365</f>
        <v>7716553.3552942071</v>
      </c>
      <c r="TC40" s="177"/>
      <c r="TG40" s="86" t="s">
        <v>3</v>
      </c>
      <c r="TH40" s="86">
        <v>144.38999999999999</v>
      </c>
      <c r="TI40" s="176">
        <f>+TH40*TI31*365</f>
        <v>1508426.2553500799</v>
      </c>
      <c r="TJ40" s="177"/>
      <c r="TN40" s="132" t="s">
        <v>3</v>
      </c>
      <c r="TO40" s="132">
        <v>144.38999999999999</v>
      </c>
      <c r="TP40" s="176">
        <f>+TO40*TP31*365</f>
        <v>613802.83535020787</v>
      </c>
      <c r="TQ40" s="177"/>
      <c r="TU40" s="40" t="s">
        <v>3</v>
      </c>
      <c r="TV40" s="40">
        <v>144.38999999999999</v>
      </c>
      <c r="TW40" s="176">
        <f>+TV40*TW31*365</f>
        <v>2154888.2647822318</v>
      </c>
      <c r="TX40" s="177"/>
      <c r="UB40" s="132" t="s">
        <v>3</v>
      </c>
      <c r="UC40" s="132">
        <v>144.38999999999999</v>
      </c>
      <c r="UD40" s="176">
        <f>+UC40*UD31*365</f>
        <v>1046098.97967744</v>
      </c>
      <c r="UE40" s="177"/>
      <c r="UI40" s="40" t="s">
        <v>3</v>
      </c>
      <c r="UJ40" s="40">
        <v>144.38999999999999</v>
      </c>
      <c r="UK40" s="176">
        <f>+UJ40*UK31*365</f>
        <v>1601794.6661714399</v>
      </c>
      <c r="UL40" s="177"/>
      <c r="UP40" s="129" t="s">
        <v>3</v>
      </c>
      <c r="UQ40" s="129">
        <v>144.38999999999999</v>
      </c>
      <c r="UR40" s="176">
        <f>+UQ40*UR31*365</f>
        <v>1616273.8189740318</v>
      </c>
      <c r="US40" s="177"/>
      <c r="UW40" s="132" t="s">
        <v>3</v>
      </c>
      <c r="UX40" s="132">
        <v>144.38999999999999</v>
      </c>
      <c r="UY40" s="176">
        <f>+UX40*UY31*365</f>
        <v>964291.10338079999</v>
      </c>
      <c r="UZ40" s="177"/>
      <c r="VD40" s="40" t="s">
        <v>3</v>
      </c>
      <c r="VE40" s="40">
        <v>144.38999999999999</v>
      </c>
      <c r="VF40" s="176">
        <f>+VE40*VF31*365</f>
        <v>56643803.600781597</v>
      </c>
      <c r="VG40" s="177"/>
      <c r="VK40" s="132" t="s">
        <v>3</v>
      </c>
      <c r="VL40" s="132">
        <v>144.38999999999999</v>
      </c>
      <c r="VM40" s="176">
        <f>+VL40*VM31*365</f>
        <v>20839015.132559996</v>
      </c>
      <c r="VN40" s="177"/>
      <c r="VR40" s="40" t="s">
        <v>3</v>
      </c>
      <c r="VS40" s="40">
        <v>144.38999999999999</v>
      </c>
      <c r="VT40" s="176">
        <f>+VS40*VT31*365</f>
        <v>4455106.5567484787</v>
      </c>
      <c r="VU40" s="177"/>
      <c r="VY40" s="129" t="s">
        <v>3</v>
      </c>
      <c r="VZ40" s="129">
        <v>144.38999999999999</v>
      </c>
      <c r="WA40" s="176">
        <f>+VZ40*WA31*365</f>
        <v>3018959.2555199997</v>
      </c>
      <c r="WB40" s="177"/>
      <c r="WF40" s="40" t="s">
        <v>3</v>
      </c>
      <c r="WG40" s="40">
        <v>144.38999999999999</v>
      </c>
      <c r="WH40" s="176">
        <f>+WG40*WH31*365</f>
        <v>2640318.9268118399</v>
      </c>
      <c r="WI40" s="177"/>
      <c r="WM40" s="132" t="s">
        <v>3</v>
      </c>
      <c r="WN40" s="132">
        <v>144.38999999999999</v>
      </c>
      <c r="WO40" s="176">
        <f>+WN40*WO31*365</f>
        <v>1975300.9427519997</v>
      </c>
      <c r="WP40" s="177"/>
      <c r="WT40" s="40" t="s">
        <v>3</v>
      </c>
      <c r="WU40" s="40">
        <v>144.38999999999999</v>
      </c>
      <c r="WV40" s="176">
        <f>+WU40*WV31*365</f>
        <v>867984.93708479987</v>
      </c>
      <c r="WW40" s="177"/>
      <c r="XA40" s="132" t="s">
        <v>3</v>
      </c>
      <c r="XB40" s="132">
        <v>144.38999999999999</v>
      </c>
      <c r="XC40" s="176">
        <f>+XB40*XC31*365</f>
        <v>840937.24782719987</v>
      </c>
      <c r="XD40" s="177"/>
      <c r="XH40" s="40" t="s">
        <v>3</v>
      </c>
      <c r="XI40" s="40">
        <v>144.38999999999999</v>
      </c>
      <c r="XJ40" s="176">
        <f>+XI40*XJ31*365</f>
        <v>2362893.4191168002</v>
      </c>
      <c r="XK40" s="177"/>
      <c r="XO40" s="132" t="s">
        <v>3</v>
      </c>
      <c r="XP40" s="132">
        <v>144.38999999999999</v>
      </c>
      <c r="XQ40" s="176">
        <f>+XP40*XQ31*365</f>
        <v>1225342.2860639999</v>
      </c>
      <c r="XR40" s="177"/>
      <c r="XV40" s="40" t="s">
        <v>3</v>
      </c>
      <c r="XW40" s="40">
        <v>144.38999999999999</v>
      </c>
      <c r="XX40" s="176">
        <f>+XW40*XX31*365</f>
        <v>2326414.5557867521</v>
      </c>
      <c r="XY40" s="177"/>
      <c r="YC40" s="132" t="s">
        <v>3</v>
      </c>
      <c r="YD40" s="132">
        <v>144.38999999999999</v>
      </c>
      <c r="YE40" s="176">
        <f>+YD40*YE31*365</f>
        <v>616359.46429439995</v>
      </c>
      <c r="YF40" s="177"/>
      <c r="YJ40" s="40" t="s">
        <v>3</v>
      </c>
      <c r="YK40" s="40">
        <v>144.38999999999999</v>
      </c>
      <c r="YL40" s="176">
        <f>+YK40*YL31*365</f>
        <v>234946.06441487995</v>
      </c>
      <c r="YM40" s="177"/>
      <c r="YQ40" s="132" t="s">
        <v>3</v>
      </c>
      <c r="YR40" s="132">
        <v>144.38999999999999</v>
      </c>
      <c r="YS40" s="176">
        <f>+YR40*YS31*365</f>
        <v>234946.06441487995</v>
      </c>
      <c r="YT40" s="177"/>
      <c r="YX40" s="40" t="s">
        <v>3</v>
      </c>
      <c r="YY40" s="40">
        <v>144.38999999999999</v>
      </c>
      <c r="YZ40" s="176">
        <f>+YY40*YZ31*365</f>
        <v>501636.2804948159</v>
      </c>
      <c r="ZA40" s="177"/>
      <c r="ZE40" s="132" t="s">
        <v>3</v>
      </c>
      <c r="ZF40" s="132">
        <v>144.38999999999999</v>
      </c>
      <c r="ZG40" s="176">
        <f>+ZF40*ZG31*365</f>
        <v>282771.29678399995</v>
      </c>
      <c r="ZH40" s="177"/>
      <c r="ZL40" s="40" t="s">
        <v>3</v>
      </c>
      <c r="ZM40" s="40">
        <v>144.38999999999999</v>
      </c>
      <c r="ZN40" s="176">
        <f>+ZM40*ZN31*365</f>
        <v>5124630.8194074724</v>
      </c>
      <c r="ZO40" s="177"/>
      <c r="ZS40" s="129" t="s">
        <v>3</v>
      </c>
      <c r="ZT40" s="129">
        <v>144.38999999999999</v>
      </c>
      <c r="ZU40" s="176">
        <f>+ZT40*ZU31*365</f>
        <v>2223101.4897888</v>
      </c>
      <c r="ZV40" s="177"/>
      <c r="ZZ40" s="40" t="s">
        <v>3</v>
      </c>
      <c r="AAA40" s="40">
        <v>144.38999999999999</v>
      </c>
      <c r="AAB40" s="176">
        <f>+AAA40*AAB31*365</f>
        <v>1771212.4668542878</v>
      </c>
      <c r="AAC40" s="177"/>
      <c r="AAG40" s="132" t="s">
        <v>3</v>
      </c>
      <c r="AAH40" s="132">
        <v>144.38999999999999</v>
      </c>
      <c r="AAI40" s="176">
        <f>+AAH40*AAI31*365</f>
        <v>1192557.2081759998</v>
      </c>
      <c r="AAJ40" s="177"/>
      <c r="AAN40" s="40" t="s">
        <v>3</v>
      </c>
      <c r="AAO40" s="40">
        <v>144.38999999999999</v>
      </c>
      <c r="AAP40" s="176">
        <f>+AAO40*AAP31*365</f>
        <v>3629854.5401663999</v>
      </c>
      <c r="AAQ40" s="177"/>
      <c r="AAU40" s="132" t="s">
        <v>3</v>
      </c>
      <c r="AAV40" s="132">
        <v>144.38999999999999</v>
      </c>
      <c r="AAW40" s="176">
        <f>+AAV40*AAW31*365</f>
        <v>2360525.607936</v>
      </c>
      <c r="AAX40" s="177"/>
      <c r="ABB40" s="40" t="s">
        <v>3</v>
      </c>
      <c r="ABC40" s="40">
        <v>144.38999999999999</v>
      </c>
      <c r="ABD40" s="176">
        <f>+ABC40*ABD31*365</f>
        <v>15479929.873123197</v>
      </c>
      <c r="ABE40" s="177"/>
      <c r="ABI40" s="132" t="s">
        <v>3</v>
      </c>
      <c r="ABJ40" s="132">
        <v>144.38999999999999</v>
      </c>
      <c r="ABK40" s="176">
        <f>+ABJ40*ABK31*365</f>
        <v>10396967.825231999</v>
      </c>
      <c r="ABL40" s="177"/>
      <c r="ABP40" s="40" t="s">
        <v>3</v>
      </c>
      <c r="ABQ40" s="40">
        <v>144.38999999999999</v>
      </c>
      <c r="ABR40" s="176">
        <f>+ABQ40*ABR31*365</f>
        <v>21579751.984325729</v>
      </c>
      <c r="ABS40" s="177"/>
      <c r="ABW40" s="132" t="s">
        <v>3</v>
      </c>
      <c r="ABX40" s="132">
        <v>144.38999999999999</v>
      </c>
      <c r="ABY40" s="176">
        <f>+ABX40*ABY31*365</f>
        <v>8425765.0172159988</v>
      </c>
      <c r="ABZ40" s="177"/>
      <c r="ACD40" s="40" t="s">
        <v>3</v>
      </c>
      <c r="ACE40" s="40">
        <v>144.38999999999999</v>
      </c>
      <c r="ACF40" s="176">
        <f>+ACE40*ACF31*365</f>
        <v>8114306.7772799991</v>
      </c>
      <c r="ACG40" s="177"/>
      <c r="ACK40" s="132" t="s">
        <v>3</v>
      </c>
      <c r="ACL40" s="132">
        <v>144.38999999999999</v>
      </c>
      <c r="ACM40" s="176">
        <f>+ACL40*ACM31*365</f>
        <v>3118680.5340959989</v>
      </c>
      <c r="ACN40" s="177"/>
      <c r="ACR40" s="40" t="s">
        <v>3</v>
      </c>
      <c r="ACS40" s="40">
        <v>144.38999999999999</v>
      </c>
      <c r="ACT40" s="176">
        <f>+ACS40*ACT31*365</f>
        <v>773864.44264799985</v>
      </c>
      <c r="ACU40" s="177"/>
      <c r="ACY40" s="132" t="s">
        <v>3</v>
      </c>
      <c r="ACZ40" s="132">
        <v>144.38999999999999</v>
      </c>
      <c r="ADA40" s="176">
        <f>+ACZ40*ADA31*365</f>
        <v>225397.41047999999</v>
      </c>
      <c r="ADB40" s="177"/>
      <c r="ADF40" s="40" t="s">
        <v>3</v>
      </c>
      <c r="ADG40" s="40">
        <v>144.38999999999999</v>
      </c>
      <c r="ADH40" s="176">
        <f>+ADG40*ADH31*365</f>
        <v>143314191.19595501</v>
      </c>
      <c r="ADI40" s="177"/>
      <c r="ADM40" s="129" t="s">
        <v>3</v>
      </c>
      <c r="ADN40" s="129">
        <v>144.38999999999999</v>
      </c>
      <c r="ADO40" s="176">
        <f>+ADN40*ADO31*365</f>
        <v>57664000.092186004</v>
      </c>
      <c r="ADP40" s="177"/>
      <c r="ADT40" s="40" t="s">
        <v>3</v>
      </c>
      <c r="ADU40" s="40">
        <v>144.38999999999999</v>
      </c>
      <c r="ADV40" s="176">
        <f>+ADU40*ADV31*365</f>
        <v>788207.91422399972</v>
      </c>
      <c r="ADW40" s="177"/>
      <c r="AEA40" s="132" t="s">
        <v>3</v>
      </c>
      <c r="AEB40" s="132">
        <v>144.38999999999999</v>
      </c>
      <c r="AEC40" s="176">
        <f>+AEB40*AEC31*365</f>
        <v>788207.91422399972</v>
      </c>
      <c r="AED40" s="177"/>
      <c r="AEH40" s="40" t="s">
        <v>3</v>
      </c>
      <c r="AEI40" s="40">
        <v>144.38999999999999</v>
      </c>
      <c r="AEJ40" s="176">
        <f>+AEI40*AEJ31*365</f>
        <v>26956003.738218836</v>
      </c>
      <c r="AEK40" s="177"/>
      <c r="AEO40" s="132" t="s">
        <v>3</v>
      </c>
      <c r="AEP40" s="132">
        <v>144.38999999999999</v>
      </c>
      <c r="AEQ40" s="176">
        <f>+AEP40*AEQ31*365</f>
        <v>9615439.8706276771</v>
      </c>
      <c r="AER40" s="177"/>
      <c r="AEV40" s="40" t="s">
        <v>3</v>
      </c>
      <c r="AEW40" s="40">
        <v>144.38999999999999</v>
      </c>
      <c r="AEX40" s="176">
        <f>+AEW40*AEX31*365</f>
        <v>3724840.1963807992</v>
      </c>
      <c r="AEY40" s="177"/>
      <c r="AFC40" s="132" t="s">
        <v>3</v>
      </c>
      <c r="AFD40" s="132">
        <v>144.38999999999999</v>
      </c>
      <c r="AFE40" s="176">
        <f>+AFD40*AFE31*365</f>
        <v>1565487.469152</v>
      </c>
      <c r="AFF40" s="177"/>
      <c r="AFJ40" s="40" t="s">
        <v>3</v>
      </c>
      <c r="AFK40" s="40">
        <v>144.38999999999999</v>
      </c>
      <c r="AFL40" s="176">
        <f>+AFK40*AFL31*365</f>
        <v>1769474.40237792</v>
      </c>
      <c r="AFM40" s="177"/>
      <c r="AFQ40" s="132" t="s">
        <v>3</v>
      </c>
      <c r="AFR40" s="132">
        <v>144.38999999999999</v>
      </c>
      <c r="AFS40" s="176">
        <f>+AFR40*AFS31*365</f>
        <v>1307842.29178272</v>
      </c>
      <c r="AFT40" s="177"/>
      <c r="AFX40" s="40" t="s">
        <v>3</v>
      </c>
      <c r="AFY40" s="40">
        <v>144.38999999999999</v>
      </c>
      <c r="AFZ40" s="176">
        <f>+AFY40*AFZ31*365</f>
        <v>1071944.5494124799</v>
      </c>
      <c r="AGA40" s="177"/>
      <c r="AGE40" s="129" t="s">
        <v>3</v>
      </c>
      <c r="AGF40" s="129">
        <v>144.38999999999999</v>
      </c>
      <c r="AGG40" s="176">
        <f>+AGF40*AGG31*365</f>
        <v>1053093.1296268797</v>
      </c>
      <c r="AGH40" s="177"/>
      <c r="AGL40" s="40" t="s">
        <v>3</v>
      </c>
      <c r="AGM40" s="40">
        <v>144.38999999999999</v>
      </c>
      <c r="AGN40" s="176">
        <f>+AGM40*AGN31*365</f>
        <v>8086906.1930867983</v>
      </c>
      <c r="AGO40" s="177"/>
      <c r="AGS40" s="129" t="s">
        <v>3</v>
      </c>
      <c r="AGT40" s="129">
        <v>144.38999999999999</v>
      </c>
      <c r="AGU40" s="176">
        <f>+AGT40*AGU31*365</f>
        <v>6029729.0717925597</v>
      </c>
      <c r="AGV40" s="177"/>
      <c r="AGZ40" s="40" t="s">
        <v>3</v>
      </c>
      <c r="AHA40" s="40">
        <v>144.38999999999999</v>
      </c>
      <c r="AHB40" s="176">
        <f>+AHA40*AHB31*365</f>
        <v>9717724.7601551991</v>
      </c>
      <c r="AHC40" s="177"/>
      <c r="AHG40" s="132" t="s">
        <v>3</v>
      </c>
      <c r="AHH40" s="132">
        <v>144.38999999999999</v>
      </c>
      <c r="AHI40" s="176">
        <f>+AHH40*AHI31*365</f>
        <v>3544886.5466399994</v>
      </c>
      <c r="AHJ40" s="177"/>
      <c r="AHN40" s="132" t="s">
        <v>3</v>
      </c>
      <c r="AHO40" s="132">
        <v>144.38999999999999</v>
      </c>
      <c r="AHP40" s="176">
        <f>+AHO40*AHP31*365</f>
        <v>5730558.4058399992</v>
      </c>
      <c r="AHQ40" s="177"/>
      <c r="AHU40" s="40" t="s">
        <v>3</v>
      </c>
      <c r="AHV40" s="40">
        <v>144.38999999999999</v>
      </c>
      <c r="AHW40" s="176">
        <f>+AHV40*AHW31*365</f>
        <v>3868639.1907839989</v>
      </c>
      <c r="AHX40" s="177"/>
    </row>
    <row r="41" spans="2:931" ht="17.100000000000001" customHeight="1" x14ac:dyDescent="0.2">
      <c r="B41" s="40" t="s">
        <v>0</v>
      </c>
      <c r="C41" s="40">
        <f>+Parametros!$C$4</f>
        <v>61.75</v>
      </c>
      <c r="D41" s="176">
        <f>+C41*D32*365</f>
        <v>106140.20273999999</v>
      </c>
      <c r="E41" s="177"/>
      <c r="I41" s="132" t="s">
        <v>0</v>
      </c>
      <c r="J41" s="132">
        <f>+Parametros!$C$4</f>
        <v>61.75</v>
      </c>
      <c r="K41" s="176">
        <f>+J41*K32*365</f>
        <v>96393.726000000024</v>
      </c>
      <c r="L41" s="177"/>
      <c r="P41" s="40" t="s">
        <v>0</v>
      </c>
      <c r="Q41" s="40">
        <v>61.75</v>
      </c>
      <c r="R41" s="176">
        <f>+Q41*R32*365</f>
        <v>1025181.1598651999</v>
      </c>
      <c r="S41" s="177"/>
      <c r="W41" s="132" t="s">
        <v>0</v>
      </c>
      <c r="X41" s="132">
        <v>61.75</v>
      </c>
      <c r="Y41" s="176">
        <f>+X41*Y32*365</f>
        <v>874378.72548000014</v>
      </c>
      <c r="Z41" s="177"/>
      <c r="AD41" s="40" t="s">
        <v>0</v>
      </c>
      <c r="AE41" s="40">
        <v>61.75</v>
      </c>
      <c r="AF41" s="176">
        <f>+AE41*AF32*365</f>
        <v>784105.12477439991</v>
      </c>
      <c r="AG41" s="177"/>
      <c r="AK41" s="132" t="s">
        <v>0</v>
      </c>
      <c r="AL41" s="132">
        <v>61.75</v>
      </c>
      <c r="AM41" s="176">
        <f>+AL41*AM32*365</f>
        <v>784105.12477439991</v>
      </c>
      <c r="AN41" s="177"/>
      <c r="AR41" s="40" t="s">
        <v>0</v>
      </c>
      <c r="AS41" s="40">
        <v>61.75</v>
      </c>
      <c r="AT41" s="176">
        <f>+AS41*AT32*365</f>
        <v>27550164.9644676</v>
      </c>
      <c r="AU41" s="177"/>
      <c r="AY41" s="132" t="s">
        <v>0</v>
      </c>
      <c r="AZ41" s="132">
        <v>61.75</v>
      </c>
      <c r="BA41" s="176">
        <f>+AZ41*BA32*365</f>
        <v>13549988.169900002</v>
      </c>
      <c r="BB41" s="177"/>
      <c r="BF41" s="40" t="s">
        <v>0</v>
      </c>
      <c r="BG41" s="40">
        <v>61.75</v>
      </c>
      <c r="BH41" s="176">
        <f>+BG41*BH32*365</f>
        <v>960945.54926759982</v>
      </c>
      <c r="BI41" s="177"/>
      <c r="BM41" s="132" t="s">
        <v>0</v>
      </c>
      <c r="BN41" s="132">
        <v>61.75</v>
      </c>
      <c r="BO41" s="176">
        <f>+BN41*BO32*365</f>
        <v>545062.70519999997</v>
      </c>
      <c r="BP41" s="177"/>
      <c r="BT41" s="40" t="s">
        <v>0</v>
      </c>
      <c r="BU41" s="40">
        <v>61.75</v>
      </c>
      <c r="BV41" s="176">
        <f>+BU41*BV32*365</f>
        <v>1396444.3121046596</v>
      </c>
      <c r="BW41" s="177"/>
      <c r="CA41" s="132" t="s">
        <v>0</v>
      </c>
      <c r="CB41" s="132">
        <v>61.75</v>
      </c>
      <c r="CC41" s="176">
        <f>+CB41*CC32*365</f>
        <v>498259.76363514003</v>
      </c>
      <c r="CD41" s="177"/>
      <c r="CH41" s="40" t="s">
        <v>0</v>
      </c>
      <c r="CI41" s="40">
        <v>61.75</v>
      </c>
      <c r="CJ41" s="176">
        <f>+CI41*CJ32*365</f>
        <v>1282704.4961639999</v>
      </c>
      <c r="CK41" s="177"/>
      <c r="CO41" s="132" t="s">
        <v>0</v>
      </c>
      <c r="CP41" s="132">
        <v>61.75</v>
      </c>
      <c r="CQ41" s="176">
        <f>+CP41*CQ32*365</f>
        <v>524635.02468000003</v>
      </c>
      <c r="CR41" s="177"/>
      <c r="CV41" s="40" t="s">
        <v>0</v>
      </c>
      <c r="CW41" s="40">
        <v>61.75</v>
      </c>
      <c r="CX41" s="176">
        <f>+CW41*CX32*365</f>
        <v>96831.879300000001</v>
      </c>
      <c r="CY41" s="177"/>
      <c r="DC41" s="132" t="s">
        <v>0</v>
      </c>
      <c r="DD41" s="132">
        <v>61.75</v>
      </c>
      <c r="DE41" s="176">
        <f>+DD41*DE32*365</f>
        <v>56959.928999999996</v>
      </c>
      <c r="DF41" s="177"/>
      <c r="DJ41" s="40" t="s">
        <v>0</v>
      </c>
      <c r="DK41" s="40">
        <v>61.75</v>
      </c>
      <c r="DL41" s="176">
        <f>+DK41*DL32*365</f>
        <v>1460380.5276839999</v>
      </c>
      <c r="DM41" s="177"/>
      <c r="DQ41" s="129" t="s">
        <v>0</v>
      </c>
      <c r="DR41" s="129">
        <v>61.75</v>
      </c>
      <c r="DS41" s="176">
        <f>+DR41*DS32*365</f>
        <v>960785.80181999994</v>
      </c>
      <c r="DT41" s="177"/>
      <c r="DX41" s="40" t="s">
        <v>0</v>
      </c>
      <c r="DY41" s="40">
        <v>61.75</v>
      </c>
      <c r="DZ41" s="176">
        <f>+DY41*DZ32*365</f>
        <v>498100.61661983997</v>
      </c>
      <c r="EA41" s="177"/>
      <c r="EE41" s="132" t="s">
        <v>0</v>
      </c>
      <c r="EF41" s="132">
        <v>61.75</v>
      </c>
      <c r="EG41" s="176">
        <f>+EF41*EG32*365</f>
        <v>498100.61661983997</v>
      </c>
      <c r="EH41" s="177"/>
      <c r="EL41" s="40" t="s">
        <v>0</v>
      </c>
      <c r="EM41" s="40">
        <v>61.75</v>
      </c>
      <c r="EN41" s="176">
        <f>+EM41*EN32*365</f>
        <v>903851.18185284</v>
      </c>
      <c r="EO41" s="177"/>
      <c r="ES41" s="132" t="s">
        <v>0</v>
      </c>
      <c r="ET41" s="132">
        <v>61.75</v>
      </c>
      <c r="EU41" s="176">
        <f>+ET41*EU32*365</f>
        <v>856805.79221639992</v>
      </c>
      <c r="EV41" s="177"/>
      <c r="EZ41" s="40" t="s">
        <v>0</v>
      </c>
      <c r="FA41" s="40">
        <v>61.75</v>
      </c>
      <c r="FB41" s="176">
        <f>+FA41*FB32*365</f>
        <v>3841393.6891726335</v>
      </c>
      <c r="FC41" s="177"/>
      <c r="FG41" s="132" t="s">
        <v>0</v>
      </c>
      <c r="FH41" s="132">
        <v>61.75</v>
      </c>
      <c r="FI41" s="176">
        <f>+FH41*FI32*365</f>
        <v>2140293.187188</v>
      </c>
      <c r="FJ41" s="177"/>
      <c r="FN41" s="40" t="s">
        <v>0</v>
      </c>
      <c r="FO41" s="40">
        <v>61.75</v>
      </c>
      <c r="FP41" s="176">
        <f>+FO41*FP32*365</f>
        <v>582688.71413999994</v>
      </c>
      <c r="FQ41" s="177"/>
      <c r="FU41" s="132" t="s">
        <v>0</v>
      </c>
      <c r="FV41" s="132">
        <v>61.75</v>
      </c>
      <c r="FW41" s="176">
        <f>+FV41*FW32*365</f>
        <v>582688.71413999994</v>
      </c>
      <c r="FX41" s="177"/>
      <c r="GB41" s="40" t="s">
        <v>0</v>
      </c>
      <c r="GC41" s="40">
        <v>61.75</v>
      </c>
      <c r="GD41" s="176">
        <f>+GC41*GD32*365</f>
        <v>841495.80715200002</v>
      </c>
      <c r="GE41" s="177"/>
      <c r="GI41" s="132" t="s">
        <v>0</v>
      </c>
      <c r="GJ41" s="132">
        <v>61.75</v>
      </c>
      <c r="GK41" s="176">
        <f>+GJ41*GK32*365</f>
        <v>490731.69599999988</v>
      </c>
      <c r="GL41" s="177"/>
      <c r="GP41" s="40" t="s">
        <v>0</v>
      </c>
      <c r="GQ41" s="40">
        <v>61.75</v>
      </c>
      <c r="GR41" s="176">
        <f>+GQ41*GR32*365</f>
        <v>5167271.0409839991</v>
      </c>
      <c r="GS41" s="177"/>
      <c r="GW41" s="116" t="s">
        <v>0</v>
      </c>
      <c r="GX41" s="116">
        <v>61.75</v>
      </c>
      <c r="GY41" s="176">
        <f>+GX41*GY32*365</f>
        <v>3561531.3709559999</v>
      </c>
      <c r="GZ41" s="177"/>
      <c r="HD41" s="40" t="s">
        <v>0</v>
      </c>
      <c r="HE41" s="40">
        <v>61.75</v>
      </c>
      <c r="HF41" s="176">
        <f>+HE41*HF32*365</f>
        <v>3051418.3694280004</v>
      </c>
      <c r="HG41" s="177"/>
      <c r="HK41" s="129" t="s">
        <v>0</v>
      </c>
      <c r="HL41" s="129">
        <v>61.75</v>
      </c>
      <c r="HM41" s="176">
        <f>+HL41*HM32*365</f>
        <v>5384611.9547999995</v>
      </c>
      <c r="HN41" s="177"/>
      <c r="HR41" s="40" t="s">
        <v>0</v>
      </c>
      <c r="HS41" s="40">
        <v>61.75</v>
      </c>
      <c r="HT41" s="176">
        <f>+HS41*HT32*365</f>
        <v>1057145.9620316401</v>
      </c>
      <c r="HU41" s="177"/>
      <c r="HY41" s="129" t="s">
        <v>0</v>
      </c>
      <c r="HZ41" s="129">
        <v>61.75</v>
      </c>
      <c r="IA41" s="176">
        <f>+HZ41*IA32*365</f>
        <v>480788.71886447992</v>
      </c>
      <c r="IB41" s="177"/>
      <c r="IF41" s="40" t="s">
        <v>0</v>
      </c>
      <c r="IG41" s="40">
        <v>61.75</v>
      </c>
      <c r="IH41" s="176">
        <f>+IG41*IH32*365</f>
        <v>466840.34548632003</v>
      </c>
      <c r="II41" s="177"/>
      <c r="IM41" s="132" t="s">
        <v>0</v>
      </c>
      <c r="IN41" s="132">
        <v>61.75</v>
      </c>
      <c r="IO41" s="176">
        <f>+IN41*IO32*365</f>
        <v>393496.71566399996</v>
      </c>
      <c r="IP41" s="177"/>
      <c r="IT41" s="40" t="s">
        <v>0</v>
      </c>
      <c r="IU41" s="40">
        <v>61.75</v>
      </c>
      <c r="IV41" s="176">
        <f>+IU41*IV32*365</f>
        <v>97538.182419600009</v>
      </c>
      <c r="IW41" s="177"/>
      <c r="JA41" s="132" t="s">
        <v>0</v>
      </c>
      <c r="JB41" s="132">
        <v>61.75</v>
      </c>
      <c r="JC41" s="176">
        <f>+JB41*JC32*365</f>
        <v>97538.182419600009</v>
      </c>
      <c r="JD41" s="177"/>
      <c r="JH41" s="40" t="s">
        <v>0</v>
      </c>
      <c r="JI41" s="40">
        <v>61.75</v>
      </c>
      <c r="JJ41" s="176">
        <f>+JI41*JJ32*365</f>
        <v>1627561.0026</v>
      </c>
      <c r="JK41" s="177"/>
      <c r="JO41" s="132" t="s">
        <v>0</v>
      </c>
      <c r="JP41" s="132">
        <v>61.75</v>
      </c>
      <c r="JQ41" s="176">
        <f>+JP41*JQ32*365</f>
        <v>1627561.0026</v>
      </c>
      <c r="JR41" s="177"/>
      <c r="JV41" s="40" t="s">
        <v>0</v>
      </c>
      <c r="JW41" s="40">
        <v>61.75</v>
      </c>
      <c r="JX41" s="176">
        <f>+JW41*JX32*365</f>
        <v>3227873.6084868</v>
      </c>
      <c r="JY41" s="177"/>
      <c r="KC41" s="132" t="s">
        <v>0</v>
      </c>
      <c r="KD41" s="132">
        <v>61.75</v>
      </c>
      <c r="KE41" s="176">
        <f>+KD41*KE32*365</f>
        <v>1361780.4563999998</v>
      </c>
      <c r="KF41" s="177"/>
      <c r="KJ41" s="40" t="s">
        <v>0</v>
      </c>
      <c r="KK41" s="40">
        <v>61.75</v>
      </c>
      <c r="KL41" s="176">
        <f>+KK41*KL32*365</f>
        <v>601463.7453239999</v>
      </c>
      <c r="KM41" s="177"/>
      <c r="KQ41" s="129" t="s">
        <v>0</v>
      </c>
      <c r="KR41" s="129">
        <v>61.75</v>
      </c>
      <c r="KS41" s="176">
        <f>+KR41*KS32*365</f>
        <v>401801.01893100003</v>
      </c>
      <c r="KT41" s="177"/>
      <c r="KX41" s="132" t="s">
        <v>0</v>
      </c>
      <c r="KY41" s="132">
        <v>61.75</v>
      </c>
      <c r="KZ41" s="176">
        <f>+KY41*KZ32*365</f>
        <v>401801.01893100003</v>
      </c>
      <c r="LA41" s="177"/>
      <c r="LE41" s="40" t="s">
        <v>0</v>
      </c>
      <c r="LF41" s="40">
        <v>61.75</v>
      </c>
      <c r="LG41" s="176">
        <f>+LF41*LG32*365</f>
        <v>21888834.144839995</v>
      </c>
      <c r="LH41" s="177"/>
      <c r="LL41" s="40" t="s">
        <v>0</v>
      </c>
      <c r="LM41" s="40">
        <v>61.75</v>
      </c>
      <c r="LN41" s="176">
        <f>+LM41*LN32*365</f>
        <v>126509.46282</v>
      </c>
      <c r="LO41" s="177"/>
      <c r="LS41" s="129" t="s">
        <v>0</v>
      </c>
      <c r="LT41" s="129">
        <v>61.75</v>
      </c>
      <c r="LU41" s="176">
        <f>+LT41*LU32*365</f>
        <v>126509.46282</v>
      </c>
      <c r="LV41" s="177"/>
      <c r="LZ41" s="129" t="s">
        <v>0</v>
      </c>
      <c r="MA41" s="129">
        <v>61.75</v>
      </c>
      <c r="MB41" s="176">
        <f>+MA41*MB32*365</f>
        <v>194410.242</v>
      </c>
      <c r="MC41" s="177"/>
      <c r="MG41" s="40" t="s">
        <v>0</v>
      </c>
      <c r="MH41" s="40">
        <v>61.75</v>
      </c>
      <c r="MI41" s="176">
        <f>+MH41*MI32*365</f>
        <v>542929.58020079986</v>
      </c>
      <c r="MJ41" s="177"/>
      <c r="MN41" s="132" t="s">
        <v>0</v>
      </c>
      <c r="MO41" s="132">
        <v>61.75</v>
      </c>
      <c r="MP41" s="176">
        <f>+MO41*MP32*365</f>
        <v>302565.30080400006</v>
      </c>
      <c r="MQ41" s="177"/>
      <c r="MU41" s="40" t="s">
        <v>0</v>
      </c>
      <c r="MV41" s="40">
        <v>61.75</v>
      </c>
      <c r="MW41" s="176">
        <f>+MV41*MW32*365</f>
        <v>1688275.5483672</v>
      </c>
      <c r="MX41" s="177"/>
      <c r="NB41" s="132" t="s">
        <v>0</v>
      </c>
      <c r="NC41" s="132">
        <v>61.75</v>
      </c>
      <c r="ND41" s="176">
        <f>+NC41*ND32*365</f>
        <v>816717.75119999994</v>
      </c>
      <c r="NE41" s="177"/>
      <c r="NI41" s="40" t="s">
        <v>0</v>
      </c>
      <c r="NJ41" s="40">
        <v>61.75</v>
      </c>
      <c r="NK41" s="176">
        <f>+NJ41*NK32*365</f>
        <v>578673.93168000004</v>
      </c>
      <c r="NL41" s="177"/>
      <c r="NP41" s="132" t="s">
        <v>0</v>
      </c>
      <c r="NQ41" s="132">
        <v>61.75</v>
      </c>
      <c r="NR41" s="176">
        <f>+NQ41*NR32*365</f>
        <v>578673.93168000004</v>
      </c>
      <c r="NS41" s="177"/>
      <c r="NW41" s="40" t="s">
        <v>0</v>
      </c>
      <c r="NX41" s="40">
        <v>61.75</v>
      </c>
      <c r="NY41" s="176">
        <f>+NX41*NY32*365</f>
        <v>1177314.6455553598</v>
      </c>
      <c r="NZ41" s="177"/>
      <c r="OD41" s="132" t="s">
        <v>0</v>
      </c>
      <c r="OE41" s="132">
        <v>61.75</v>
      </c>
      <c r="OF41" s="176">
        <f>+OE41*OF32*365</f>
        <v>927461.78320535994</v>
      </c>
      <c r="OG41" s="177"/>
      <c r="OK41" s="40" t="s">
        <v>0</v>
      </c>
      <c r="OL41" s="40">
        <v>61.75</v>
      </c>
      <c r="OM41" s="176">
        <f>+OL41*OM32*365</f>
        <v>1233372.3292799999</v>
      </c>
      <c r="ON41" s="177"/>
      <c r="OR41" s="132" t="s">
        <v>0</v>
      </c>
      <c r="OS41" s="132">
        <v>61.75</v>
      </c>
      <c r="OT41" s="176">
        <f>+OS41*OT32*365</f>
        <v>601555.27067999984</v>
      </c>
      <c r="OU41" s="177"/>
      <c r="OY41" s="40" t="s">
        <v>0</v>
      </c>
      <c r="OZ41" s="40">
        <v>61.75</v>
      </c>
      <c r="PA41" s="176">
        <f>+OZ41*PA32*365</f>
        <v>717256.95210000011</v>
      </c>
      <c r="PB41" s="177"/>
      <c r="PF41" s="132" t="s">
        <v>0</v>
      </c>
      <c r="PG41" s="132">
        <v>61.75</v>
      </c>
      <c r="PH41" s="176">
        <f>+PG41*PH32*365</f>
        <v>438153.29999999993</v>
      </c>
      <c r="PI41" s="177"/>
      <c r="PM41" s="40" t="s">
        <v>0</v>
      </c>
      <c r="PN41" s="40">
        <v>61.75</v>
      </c>
      <c r="PO41" s="176">
        <f>+PN41*PO32*365</f>
        <v>1262577.8756447998</v>
      </c>
      <c r="PP41" s="177"/>
      <c r="PT41" s="132" t="s">
        <v>0</v>
      </c>
      <c r="PU41" s="132">
        <v>61.75</v>
      </c>
      <c r="PV41" s="176">
        <f>+PU41*PV32*365</f>
        <v>574857.12959999999</v>
      </c>
      <c r="PW41" s="177"/>
      <c r="QA41" s="40" t="s">
        <v>0</v>
      </c>
      <c r="QB41" s="40">
        <v>61.75</v>
      </c>
      <c r="QC41" s="176">
        <f>+QB41*QC32*365</f>
        <v>694305.50857199996</v>
      </c>
      <c r="QD41" s="177"/>
      <c r="QH41" s="129" t="s">
        <v>0</v>
      </c>
      <c r="QI41" s="129">
        <v>61.75</v>
      </c>
      <c r="QJ41" s="176">
        <f>+QI41*QJ32*365</f>
        <v>3196330.2708480004</v>
      </c>
      <c r="QK41" s="177"/>
      <c r="QO41" s="40" t="s">
        <v>0</v>
      </c>
      <c r="QP41" s="40">
        <v>61.75</v>
      </c>
      <c r="QQ41" s="176">
        <f>+QP41*QQ32*365</f>
        <v>419133.55208400002</v>
      </c>
      <c r="QR41" s="177"/>
      <c r="QV41" s="132" t="s">
        <v>0</v>
      </c>
      <c r="QW41" s="132">
        <v>61.75</v>
      </c>
      <c r="QX41" s="176">
        <f>+QW41*QX32*365</f>
        <v>419133.55208400002</v>
      </c>
      <c r="QY41" s="177"/>
      <c r="RC41" s="40" t="s">
        <v>0</v>
      </c>
      <c r="RD41" s="40">
        <v>61.75</v>
      </c>
      <c r="RE41" s="176">
        <f>+RD41*RE32*365</f>
        <v>2208245.8956479998</v>
      </c>
      <c r="RF41" s="177"/>
      <c r="RJ41" s="132" t="s">
        <v>0</v>
      </c>
      <c r="RK41" s="132">
        <v>61.75</v>
      </c>
      <c r="RL41" s="176">
        <f>+RK41*RL32*365</f>
        <v>768649.41316799994</v>
      </c>
      <c r="RM41" s="177"/>
      <c r="RQ41" s="40" t="s">
        <v>0</v>
      </c>
      <c r="RR41" s="40">
        <v>61.75</v>
      </c>
      <c r="RS41" s="176">
        <f>+RR41*RS32*365</f>
        <v>2761569.8352683992</v>
      </c>
      <c r="RT41" s="177"/>
      <c r="RX41" s="132" t="s">
        <v>0</v>
      </c>
      <c r="RY41" s="132">
        <v>61.75</v>
      </c>
      <c r="RZ41" s="176">
        <f>+RY41*RZ32*365</f>
        <v>829854.95027759986</v>
      </c>
      <c r="SA41" s="177"/>
      <c r="SE41" s="40" t="s">
        <v>0</v>
      </c>
      <c r="SF41" s="40">
        <v>61.75</v>
      </c>
      <c r="SG41" s="176">
        <f>+SF41*SG32*365</f>
        <v>149514.06894839997</v>
      </c>
      <c r="SH41" s="177"/>
      <c r="SL41" s="132" t="s">
        <v>0</v>
      </c>
      <c r="SM41" s="132">
        <v>61.75</v>
      </c>
      <c r="SN41" s="176">
        <f>+SM41*SN32*365</f>
        <v>97746.938125199988</v>
      </c>
      <c r="SO41" s="177"/>
      <c r="SS41" s="40" t="s">
        <v>0</v>
      </c>
      <c r="ST41" s="40">
        <v>61.75</v>
      </c>
      <c r="SU41" s="176">
        <f>+ST41*SU32*365</f>
        <v>5636117.0770163992</v>
      </c>
      <c r="SV41" s="177"/>
      <c r="SZ41" s="132" t="s">
        <v>0</v>
      </c>
      <c r="TA41" s="132">
        <v>61.75</v>
      </c>
      <c r="TB41" s="176">
        <f>+TA41*TB32*365</f>
        <v>3284516.5741440002</v>
      </c>
      <c r="TC41" s="177"/>
      <c r="TG41" s="86" t="s">
        <v>0</v>
      </c>
      <c r="TH41" s="86">
        <v>61.75</v>
      </c>
      <c r="TI41" s="176">
        <f>+TH41*TI32*365</f>
        <v>448028.88591239991</v>
      </c>
      <c r="TJ41" s="177"/>
      <c r="TN41" s="132" t="s">
        <v>0</v>
      </c>
      <c r="TO41" s="132">
        <v>61.75</v>
      </c>
      <c r="TP41" s="176">
        <f>+TO41*TP32*365</f>
        <v>246945.796344</v>
      </c>
      <c r="TQ41" s="177"/>
      <c r="TU41" s="40" t="s">
        <v>0</v>
      </c>
      <c r="TV41" s="40">
        <v>61.75</v>
      </c>
      <c r="TW41" s="176">
        <f>+TV41*TW32*365</f>
        <v>782626.3281766799</v>
      </c>
      <c r="TX41" s="177"/>
      <c r="UB41" s="132" t="s">
        <v>0</v>
      </c>
      <c r="UC41" s="132">
        <v>61.75</v>
      </c>
      <c r="UD41" s="176">
        <f>+UC41*UD32*365</f>
        <v>481812.64742519998</v>
      </c>
      <c r="UE41" s="177"/>
      <c r="UI41" s="40" t="s">
        <v>0</v>
      </c>
      <c r="UJ41" s="40">
        <v>61.75</v>
      </c>
      <c r="UK41" s="176">
        <f>+UJ41*UK32*365</f>
        <v>678152.25691200001</v>
      </c>
      <c r="UL41" s="177"/>
      <c r="UP41" s="129" t="s">
        <v>0</v>
      </c>
      <c r="UQ41" s="129">
        <v>61.75</v>
      </c>
      <c r="UR41" s="176">
        <f>+UQ41*UR32*365</f>
        <v>542907.05298145232</v>
      </c>
      <c r="US41" s="177"/>
      <c r="UW41" s="132" t="s">
        <v>0</v>
      </c>
      <c r="UX41" s="132">
        <v>61.75</v>
      </c>
      <c r="UY41" s="176">
        <f>+UX41*UY32*365</f>
        <v>412389.88596000004</v>
      </c>
      <c r="UZ41" s="177"/>
      <c r="VD41" s="40" t="s">
        <v>0</v>
      </c>
      <c r="VE41" s="40">
        <v>61.75</v>
      </c>
      <c r="VF41" s="176">
        <f>+VE41*VF32*365</f>
        <v>17357248.2447</v>
      </c>
      <c r="VG41" s="177"/>
      <c r="VK41" s="132" t="s">
        <v>0</v>
      </c>
      <c r="VL41" s="132">
        <v>61.75</v>
      </c>
      <c r="VM41" s="176">
        <f>+VL41*VM32*365</f>
        <v>8912038.1219999995</v>
      </c>
      <c r="VN41" s="177"/>
      <c r="VR41" s="40" t="s">
        <v>0</v>
      </c>
      <c r="VS41" s="40">
        <v>61.75</v>
      </c>
      <c r="VT41" s="176">
        <f>+VS41*VT32*365</f>
        <v>546266.16626399988</v>
      </c>
      <c r="VU41" s="177"/>
      <c r="VY41" s="129" t="s">
        <v>0</v>
      </c>
      <c r="VZ41" s="129">
        <v>61.75</v>
      </c>
      <c r="WA41" s="176">
        <f>+VZ41*WA32*365</f>
        <v>546266.16626399988</v>
      </c>
      <c r="WB41" s="177"/>
      <c r="WF41" s="40" t="s">
        <v>0</v>
      </c>
      <c r="WG41" s="40">
        <v>61.75</v>
      </c>
      <c r="WH41" s="176">
        <f>+WG41*WH32*365</f>
        <v>1101003.2963279998</v>
      </c>
      <c r="WI41" s="177"/>
      <c r="WM41" s="132" t="s">
        <v>0</v>
      </c>
      <c r="WN41" s="132">
        <v>61.75</v>
      </c>
      <c r="WO41" s="176">
        <f>+WN41*WO32*365</f>
        <v>844759.56240000005</v>
      </c>
      <c r="WP41" s="177"/>
      <c r="WT41" s="40" t="s">
        <v>0</v>
      </c>
      <c r="WU41" s="40">
        <v>61.75</v>
      </c>
      <c r="WV41" s="176">
        <f>+WU41*WV32*365</f>
        <v>397229.78177999996</v>
      </c>
      <c r="WW41" s="177"/>
      <c r="XA41" s="132" t="s">
        <v>0</v>
      </c>
      <c r="XB41" s="132">
        <v>61.75</v>
      </c>
      <c r="XC41" s="176">
        <f>+XB41*XC32*365</f>
        <v>384163.07670000003</v>
      </c>
      <c r="XD41" s="177"/>
      <c r="XH41" s="40" t="s">
        <v>0</v>
      </c>
      <c r="XI41" s="40">
        <v>61.75</v>
      </c>
      <c r="XJ41" s="176">
        <f>+XI41*XJ32*365</f>
        <v>516536.00434800005</v>
      </c>
      <c r="XK41" s="177"/>
      <c r="XO41" s="132" t="s">
        <v>0</v>
      </c>
      <c r="XP41" s="132">
        <v>61.75</v>
      </c>
      <c r="XQ41" s="176">
        <f>+XP41*XQ32*365</f>
        <v>484106.81810400001</v>
      </c>
      <c r="XR41" s="177"/>
      <c r="XV41" s="40" t="s">
        <v>0</v>
      </c>
      <c r="XW41" s="40">
        <v>61.75</v>
      </c>
      <c r="XX41" s="176">
        <f>+XW41*XX32*365</f>
        <v>179829.01946879999</v>
      </c>
      <c r="XY41" s="177"/>
      <c r="YC41" s="132" t="s">
        <v>0</v>
      </c>
      <c r="YD41" s="132">
        <v>61.75</v>
      </c>
      <c r="YE41" s="176">
        <f>+YD41*YE32*365</f>
        <v>179829.01946879999</v>
      </c>
      <c r="YF41" s="177"/>
      <c r="YJ41" s="40" t="s">
        <v>0</v>
      </c>
      <c r="YK41" s="40">
        <v>61.75</v>
      </c>
      <c r="YL41" s="176">
        <f>+YK41*YL32*365</f>
        <v>160171.32034800001</v>
      </c>
      <c r="YM41" s="177"/>
      <c r="YQ41" s="132" t="s">
        <v>0</v>
      </c>
      <c r="YR41" s="132">
        <v>61.75</v>
      </c>
      <c r="YS41" s="176">
        <f>+YR41*YS32*365</f>
        <v>160171.32034800001</v>
      </c>
      <c r="YT41" s="177"/>
      <c r="YX41" s="40" t="s">
        <v>0</v>
      </c>
      <c r="YY41" s="40">
        <v>61.75</v>
      </c>
      <c r="YZ41" s="176">
        <f>+YY41*YZ32*365</f>
        <v>124061.06217959998</v>
      </c>
      <c r="ZA41" s="177"/>
      <c r="ZE41" s="132" t="s">
        <v>0</v>
      </c>
      <c r="ZF41" s="132">
        <v>61.75</v>
      </c>
      <c r="ZG41" s="176">
        <f>+ZF41*ZG32*365</f>
        <v>120930.31079999998</v>
      </c>
      <c r="ZH41" s="177"/>
      <c r="ZL41" s="40" t="s">
        <v>0</v>
      </c>
      <c r="ZM41" s="40">
        <v>61.75</v>
      </c>
      <c r="ZN41" s="176">
        <f>+ZM41*ZN32*365</f>
        <v>2375163.0242028004</v>
      </c>
      <c r="ZO41" s="177"/>
      <c r="ZS41" s="129" t="s">
        <v>0</v>
      </c>
      <c r="ZT41" s="129">
        <v>61.75</v>
      </c>
      <c r="ZU41" s="176">
        <f>+ZT41*ZU32*365</f>
        <v>950734.24056000006</v>
      </c>
      <c r="ZV41" s="177"/>
      <c r="ZZ41" s="40" t="s">
        <v>0</v>
      </c>
      <c r="AAA41" s="40">
        <v>61.75</v>
      </c>
      <c r="AAB41" s="176">
        <f>+AAA41*AAB32*365</f>
        <v>889684.88075999997</v>
      </c>
      <c r="AAC41" s="177"/>
      <c r="AAG41" s="132" t="s">
        <v>0</v>
      </c>
      <c r="AAH41" s="132">
        <v>61.75</v>
      </c>
      <c r="AAI41" s="176">
        <f>+AAH41*AAI32*365</f>
        <v>510010.4412</v>
      </c>
      <c r="AAJ41" s="177"/>
      <c r="AAN41" s="40" t="s">
        <v>0</v>
      </c>
      <c r="AAO41" s="40">
        <v>61.75</v>
      </c>
      <c r="AAP41" s="176">
        <f>+AAO41*AAP32*365</f>
        <v>2237463.9050400001</v>
      </c>
      <c r="AAQ41" s="177"/>
      <c r="AAU41" s="132" t="s">
        <v>0</v>
      </c>
      <c r="AAV41" s="132">
        <v>61.75</v>
      </c>
      <c r="AAW41" s="176">
        <f>+AAV41*AAW32*365</f>
        <v>1009505.2032</v>
      </c>
      <c r="AAX41" s="177"/>
      <c r="ABB41" s="40" t="s">
        <v>0</v>
      </c>
      <c r="ABC41" s="40">
        <v>61.75</v>
      </c>
      <c r="ABD41" s="176">
        <f>+ABC41*ABD32*365</f>
        <v>7278723.5499108015</v>
      </c>
      <c r="ABE41" s="177"/>
      <c r="ABI41" s="132" t="s">
        <v>0</v>
      </c>
      <c r="ABJ41" s="132">
        <v>61.75</v>
      </c>
      <c r="ABK41" s="176">
        <f>+ABJ41*ABK32*365</f>
        <v>4446379.6884000003</v>
      </c>
      <c r="ABL41" s="177"/>
      <c r="ABP41" s="40" t="s">
        <v>0</v>
      </c>
      <c r="ABQ41" s="40">
        <v>61.75</v>
      </c>
      <c r="ABR41" s="176">
        <f>+ABQ41*ABR32*365</f>
        <v>6954646.6941634817</v>
      </c>
      <c r="ABS41" s="177"/>
      <c r="ABW41" s="132" t="s">
        <v>0</v>
      </c>
      <c r="ABX41" s="132">
        <v>61.75</v>
      </c>
      <c r="ABY41" s="176">
        <f>+ABX41*ABY32*365</f>
        <v>3603372.7392000002</v>
      </c>
      <c r="ABZ41" s="177"/>
      <c r="ACD41" s="40" t="s">
        <v>0</v>
      </c>
      <c r="ACE41" s="40">
        <v>61.75</v>
      </c>
      <c r="ACF41" s="176">
        <f>+ACE41*ACF32*365</f>
        <v>2314539.9388799998</v>
      </c>
      <c r="ACG41" s="177"/>
      <c r="ACK41" s="132" t="s">
        <v>0</v>
      </c>
      <c r="ACL41" s="132">
        <v>61.75</v>
      </c>
      <c r="ACM41" s="176">
        <f>+ACL41*ACM32*365</f>
        <v>1287781.2323999999</v>
      </c>
      <c r="ACN41" s="177"/>
      <c r="ACR41" s="40" t="s">
        <v>0</v>
      </c>
      <c r="ACS41" s="40">
        <v>61.75</v>
      </c>
      <c r="ACT41" s="176">
        <f>+ACS41*ACT32*365</f>
        <v>106140.20273999999</v>
      </c>
      <c r="ACU41" s="177"/>
      <c r="ACY41" s="132" t="s">
        <v>0</v>
      </c>
      <c r="ACZ41" s="132">
        <v>61.75</v>
      </c>
      <c r="ADA41" s="176">
        <f>+ACZ41*ADA32*365</f>
        <v>96393.726000000024</v>
      </c>
      <c r="ADB41" s="177"/>
      <c r="ADF41" s="40" t="s">
        <v>0</v>
      </c>
      <c r="ADG41" s="40">
        <v>61.75</v>
      </c>
      <c r="ADH41" s="176">
        <f>+ADG41*ADH32*365</f>
        <v>90693781.476526812</v>
      </c>
      <c r="ADI41" s="177"/>
      <c r="ADM41" s="129" t="s">
        <v>0</v>
      </c>
      <c r="ADN41" s="129">
        <v>61.75</v>
      </c>
      <c r="ADO41" s="176">
        <f>+ADN41*ADO32*365</f>
        <v>24659478.232318796</v>
      </c>
      <c r="ADP41" s="177"/>
      <c r="ADT41" s="40" t="s">
        <v>0</v>
      </c>
      <c r="ADU41" s="40">
        <v>61.75</v>
      </c>
      <c r="ADV41" s="176">
        <f>+ADU41*ADV32*365</f>
        <v>174079.92887999999</v>
      </c>
      <c r="ADW41" s="177"/>
      <c r="AEA41" s="132" t="s">
        <v>0</v>
      </c>
      <c r="AEB41" s="132">
        <v>61.75</v>
      </c>
      <c r="AEC41" s="176">
        <f>+AEB41*AEC32*365</f>
        <v>174079.92887999999</v>
      </c>
      <c r="AED41" s="177"/>
      <c r="AEH41" s="40" t="s">
        <v>0</v>
      </c>
      <c r="AEI41" s="40">
        <v>61.75</v>
      </c>
      <c r="AEJ41" s="176">
        <f>+AEI41*AEJ32*365</f>
        <v>7605308.382164998</v>
      </c>
      <c r="AEK41" s="177"/>
      <c r="AEO41" s="132" t="s">
        <v>0</v>
      </c>
      <c r="AEP41" s="132">
        <v>61.75</v>
      </c>
      <c r="AEQ41" s="176">
        <f>+AEP41*AEQ32*365</f>
        <v>4122118.3344119997</v>
      </c>
      <c r="AER41" s="177"/>
      <c r="AEV41" s="40" t="s">
        <v>0</v>
      </c>
      <c r="AEW41" s="40">
        <v>61.75</v>
      </c>
      <c r="AEX41" s="176">
        <f>+AEW41*AEX32*365</f>
        <v>1059789.2337864002</v>
      </c>
      <c r="AEY41" s="177"/>
      <c r="AFC41" s="132" t="s">
        <v>0</v>
      </c>
      <c r="AFD41" s="132">
        <v>61.75</v>
      </c>
      <c r="AFE41" s="176">
        <f>+AFD41*AFE32*365</f>
        <v>669498.24239999999</v>
      </c>
      <c r="AFF41" s="177"/>
      <c r="AFJ41" s="40" t="s">
        <v>0</v>
      </c>
      <c r="AFK41" s="40">
        <v>61.75</v>
      </c>
      <c r="AFL41" s="176">
        <f>+AFK41*AFL32*365</f>
        <v>604188.08517600002</v>
      </c>
      <c r="AFM41" s="177"/>
      <c r="AFQ41" s="132" t="s">
        <v>0</v>
      </c>
      <c r="AFR41" s="132">
        <v>61.75</v>
      </c>
      <c r="AFS41" s="176">
        <f>+AFR41*AFS32*365</f>
        <v>536525.53156800009</v>
      </c>
      <c r="AFT41" s="177"/>
      <c r="AFX41" s="40" t="s">
        <v>0</v>
      </c>
      <c r="AFY41" s="40">
        <v>61.75</v>
      </c>
      <c r="AFZ41" s="176">
        <f>+AFY41*AFZ32*365</f>
        <v>125385.843024</v>
      </c>
      <c r="AGA41" s="177"/>
      <c r="AGE41" s="129" t="s">
        <v>0</v>
      </c>
      <c r="AGF41" s="129">
        <v>61.75</v>
      </c>
      <c r="AGG41" s="176">
        <f>+AGF41*AGG32*365</f>
        <v>125385.843024</v>
      </c>
      <c r="AGH41" s="177"/>
      <c r="AGL41" s="40" t="s">
        <v>0</v>
      </c>
      <c r="AGM41" s="40">
        <v>61.75</v>
      </c>
      <c r="AGN41" s="176">
        <f>+AGM41*AGN32*365</f>
        <v>5708436.0642504003</v>
      </c>
      <c r="AGO41" s="177"/>
      <c r="AGS41" s="129" t="s">
        <v>0</v>
      </c>
      <c r="AGT41" s="129">
        <v>61.75</v>
      </c>
      <c r="AGU41" s="176">
        <f>+AGT41*AGU32*365</f>
        <v>2581599.2436000002</v>
      </c>
      <c r="AGV41" s="177"/>
      <c r="AGZ41" s="40" t="s">
        <v>0</v>
      </c>
      <c r="AHA41" s="40">
        <v>61.75</v>
      </c>
      <c r="AHB41" s="176">
        <f>+AHA41*AHB32*365</f>
        <v>2901733.5180599988</v>
      </c>
      <c r="AHC41" s="177"/>
      <c r="AHG41" s="132" t="s">
        <v>0</v>
      </c>
      <c r="AHH41" s="132">
        <v>61.75</v>
      </c>
      <c r="AHI41" s="176">
        <f>+AHH41*AHI32*365</f>
        <v>1516010.4180000001</v>
      </c>
      <c r="AHJ41" s="177"/>
      <c r="AHN41" s="132" t="s">
        <v>0</v>
      </c>
      <c r="AHO41" s="132">
        <v>61.75</v>
      </c>
      <c r="AHP41" s="176">
        <f>+AHO41*AHP32*365</f>
        <v>1830643.4343599996</v>
      </c>
      <c r="AHQ41" s="177"/>
      <c r="AHU41" s="40" t="s">
        <v>0</v>
      </c>
      <c r="AHV41" s="40">
        <v>61.75</v>
      </c>
      <c r="AHW41" s="176">
        <f>+AHV41*AHW32*365</f>
        <v>1654466.8607999997</v>
      </c>
      <c r="AHX41" s="177"/>
      <c r="AIT41" s="10"/>
    </row>
    <row r="42" spans="2:931" ht="17.100000000000001" customHeight="1" x14ac:dyDescent="0.2">
      <c r="B42" s="168" t="s">
        <v>464</v>
      </c>
      <c r="C42" s="169"/>
      <c r="D42" s="170">
        <f>SUM(D40:E41)</f>
        <v>556935.02370000002</v>
      </c>
      <c r="E42" s="171"/>
      <c r="I42" s="168" t="s">
        <v>464</v>
      </c>
      <c r="J42" s="169"/>
      <c r="K42" s="170">
        <f>SUM(K40:L41)</f>
        <v>321791.13647999999</v>
      </c>
      <c r="L42" s="171"/>
      <c r="P42" s="168" t="s">
        <v>464</v>
      </c>
      <c r="Q42" s="169"/>
      <c r="R42" s="170">
        <f>SUM(R40:S41)</f>
        <v>3911211.4046254274</v>
      </c>
      <c r="S42" s="171"/>
      <c r="W42" s="168" t="s">
        <v>464</v>
      </c>
      <c r="X42" s="169"/>
      <c r="Y42" s="170">
        <f>SUM(Y40:Z41)</f>
        <v>2918938.1452704002</v>
      </c>
      <c r="Z42" s="171"/>
      <c r="AD42" s="168" t="s">
        <v>464</v>
      </c>
      <c r="AE42" s="169"/>
      <c r="AF42" s="170">
        <f>SUM(AF40:AG41)</f>
        <v>2121683.4822015357</v>
      </c>
      <c r="AG42" s="171"/>
      <c r="AK42" s="168" t="s">
        <v>464</v>
      </c>
      <c r="AL42" s="169"/>
      <c r="AM42" s="170">
        <f>SUM(AM40:AN41)</f>
        <v>2121683.4822015357</v>
      </c>
      <c r="AN42" s="171"/>
      <c r="AR42" s="168" t="s">
        <v>464</v>
      </c>
      <c r="AS42" s="169"/>
      <c r="AT42" s="170">
        <f>SUM(AT40:AU41)</f>
        <v>99136204.036380425</v>
      </c>
      <c r="AU42" s="171"/>
      <c r="AY42" s="168" t="s">
        <v>464</v>
      </c>
      <c r="AZ42" s="169"/>
      <c r="BA42" s="170">
        <f>SUM(BA40:BB41)</f>
        <v>45269892.537767999</v>
      </c>
      <c r="BB42" s="171"/>
      <c r="BF42" s="168" t="s">
        <v>464</v>
      </c>
      <c r="BG42" s="169"/>
      <c r="BH42" s="170">
        <f>SUM(BH40:BI41)</f>
        <v>7116451.8402876463</v>
      </c>
      <c r="BI42" s="171"/>
      <c r="BM42" s="168" t="s">
        <v>464</v>
      </c>
      <c r="BN42" s="169"/>
      <c r="BO42" s="170">
        <f>SUM(BO40:BP41)</f>
        <v>1819582.6080959998</v>
      </c>
      <c r="BP42" s="171"/>
      <c r="BT42" s="168" t="s">
        <v>464</v>
      </c>
      <c r="BU42" s="169"/>
      <c r="BV42" s="170">
        <f>SUM(BV40:BW41)</f>
        <v>5507877.0627420908</v>
      </c>
      <c r="BW42" s="171"/>
      <c r="CA42" s="168" t="s">
        <v>464</v>
      </c>
      <c r="CB42" s="169"/>
      <c r="CC42" s="170">
        <f>SUM(CC40:CD41)</f>
        <v>1667988.7903799713</v>
      </c>
      <c r="CD42" s="171"/>
      <c r="CH42" s="168" t="s">
        <v>464</v>
      </c>
      <c r="CI42" s="169"/>
      <c r="CJ42" s="170">
        <f>SUM(CJ40:CK41)</f>
        <v>4603787.351387999</v>
      </c>
      <c r="CK42" s="171"/>
      <c r="CO42" s="168" t="s">
        <v>464</v>
      </c>
      <c r="CP42" s="169"/>
      <c r="CQ42" s="170">
        <f>SUM(CQ40:CR41)</f>
        <v>1786860.5233680001</v>
      </c>
      <c r="CR42" s="171"/>
      <c r="CV42" s="168" t="s">
        <v>464</v>
      </c>
      <c r="CW42" s="169"/>
      <c r="CX42" s="170">
        <f>SUM(CX40:CY41)</f>
        <v>693712.68152003991</v>
      </c>
      <c r="CY42" s="171"/>
      <c r="DC42" s="168" t="s">
        <v>464</v>
      </c>
      <c r="DD42" s="169"/>
      <c r="DE42" s="170">
        <f>SUM(DE40:DF41)</f>
        <v>190149.30791999996</v>
      </c>
      <c r="DF42" s="171"/>
      <c r="DJ42" s="168" t="s">
        <v>464</v>
      </c>
      <c r="DK42" s="169"/>
      <c r="DL42" s="170">
        <f>SUM(DL40:DM41)</f>
        <v>5965176.8163237106</v>
      </c>
      <c r="DM42" s="171"/>
      <c r="DQ42" s="168" t="s">
        <v>464</v>
      </c>
      <c r="DR42" s="169"/>
      <c r="DS42" s="170">
        <f>SUM(DS40:DT41)</f>
        <v>3692970.3382672323</v>
      </c>
      <c r="DT42" s="171"/>
      <c r="DX42" s="168" t="s">
        <v>464</v>
      </c>
      <c r="DY42" s="169"/>
      <c r="DZ42" s="170">
        <f>SUM(DZ40:EA41)</f>
        <v>2164699.0873716483</v>
      </c>
      <c r="EA42" s="171"/>
      <c r="EE42" s="168" t="s">
        <v>464</v>
      </c>
      <c r="EF42" s="169"/>
      <c r="EG42" s="170">
        <f>SUM(EG40:EH41)</f>
        <v>1730819.5452086399</v>
      </c>
      <c r="EH42" s="171"/>
      <c r="EL42" s="168" t="s">
        <v>464</v>
      </c>
      <c r="EM42" s="169"/>
      <c r="EN42" s="170">
        <f>SUM(EN40:EO41)</f>
        <v>3734108.4083414399</v>
      </c>
      <c r="EO42" s="171"/>
      <c r="ES42" s="168" t="s">
        <v>464</v>
      </c>
      <c r="ET42" s="169"/>
      <c r="EU42" s="170">
        <f>SUM(EU40:EV41)</f>
        <v>3407933.5369432848</v>
      </c>
      <c r="EV42" s="171"/>
      <c r="EZ42" s="168" t="s">
        <v>464</v>
      </c>
      <c r="FA42" s="169"/>
      <c r="FB42" s="170">
        <f>SUM(FB40:FC41)</f>
        <v>18634658.06219238</v>
      </c>
      <c r="FC42" s="171"/>
      <c r="FG42" s="168" t="s">
        <v>464</v>
      </c>
      <c r="FH42" s="169"/>
      <c r="FI42" s="170">
        <f>SUM(FI40:FJ41)</f>
        <v>7693129.1499767993</v>
      </c>
      <c r="FJ42" s="171"/>
      <c r="FN42" s="168" t="s">
        <v>464</v>
      </c>
      <c r="FO42" s="169"/>
      <c r="FP42" s="170">
        <f>SUM(FP40:FQ41)</f>
        <v>2615849.2480535996</v>
      </c>
      <c r="FQ42" s="171"/>
      <c r="FU42" s="168" t="s">
        <v>464</v>
      </c>
      <c r="FV42" s="169"/>
      <c r="FW42" s="170">
        <f>SUM(FW40:FX41)</f>
        <v>2215112.3839799999</v>
      </c>
      <c r="FX42" s="171"/>
      <c r="GB42" s="168" t="s">
        <v>464</v>
      </c>
      <c r="GC42" s="169"/>
      <c r="GD42" s="170">
        <f>SUM(GD40:GE41)</f>
        <v>2792207.9414879996</v>
      </c>
      <c r="GE42" s="171"/>
      <c r="GI42" s="168" t="s">
        <v>464</v>
      </c>
      <c r="GJ42" s="169"/>
      <c r="GK42" s="170">
        <f>SUM(GK40:GL41)</f>
        <v>1638209.4220799995</v>
      </c>
      <c r="GL42" s="171"/>
      <c r="GP42" s="168" t="s">
        <v>464</v>
      </c>
      <c r="GQ42" s="169"/>
      <c r="GR42" s="170">
        <f>SUM(GR40:GS41)</f>
        <v>24249696.610341594</v>
      </c>
      <c r="GS42" s="171"/>
      <c r="GW42" s="168" t="s">
        <v>464</v>
      </c>
      <c r="GX42" s="169"/>
      <c r="GY42" s="170">
        <f>SUM(GY40:GZ41)</f>
        <v>12746791.556173438</v>
      </c>
      <c r="GZ42" s="171"/>
      <c r="HD42" s="168" t="s">
        <v>464</v>
      </c>
      <c r="HE42" s="169"/>
      <c r="HF42" s="170">
        <f>SUM(HF40:HG41)</f>
        <v>10777936.41522418</v>
      </c>
      <c r="HG42" s="171"/>
      <c r="HK42" s="168" t="s">
        <v>464</v>
      </c>
      <c r="HL42" s="169"/>
      <c r="HM42" s="170">
        <f>SUM(HM40:HN41)</f>
        <v>8820305.9781407993</v>
      </c>
      <c r="HN42" s="171"/>
      <c r="HR42" s="168" t="s">
        <v>464</v>
      </c>
      <c r="HS42" s="169"/>
      <c r="HT42" s="170">
        <f>SUM(HT40:HU41)</f>
        <v>4159797.4617347233</v>
      </c>
      <c r="HU42" s="171"/>
      <c r="HY42" s="168" t="s">
        <v>464</v>
      </c>
      <c r="HZ42" s="169"/>
      <c r="IA42" s="170">
        <f>SUM(IA40:IB41)</f>
        <v>1387403.7819850224</v>
      </c>
      <c r="IB42" s="171"/>
      <c r="IF42" s="168" t="s">
        <v>464</v>
      </c>
      <c r="IG42" s="169"/>
      <c r="IH42" s="170">
        <f>SUM(IH40:II41)</f>
        <v>2139769.4326389791</v>
      </c>
      <c r="II42" s="171"/>
      <c r="IM42" s="168" t="s">
        <v>464</v>
      </c>
      <c r="IN42" s="169"/>
      <c r="IO42" s="170">
        <f>SUM(IO40:IP41)</f>
        <v>2066425.802816659</v>
      </c>
      <c r="IP42" s="171"/>
      <c r="IT42" s="168" t="s">
        <v>464</v>
      </c>
      <c r="IU42" s="169"/>
      <c r="IV42" s="170">
        <f>SUM(IV40:IW41)</f>
        <v>1282020.6991207676</v>
      </c>
      <c r="IW42" s="171"/>
      <c r="JA42" s="168" t="s">
        <v>464</v>
      </c>
      <c r="JB42" s="169"/>
      <c r="JC42" s="170">
        <f>SUM(JC40:JD41)</f>
        <v>1052661.7583959678</v>
      </c>
      <c r="JD42" s="171"/>
      <c r="JH42" s="168" t="s">
        <v>464</v>
      </c>
      <c r="JI42" s="169"/>
      <c r="JJ42" s="170">
        <f>SUM(JJ40:JK41)</f>
        <v>14069118.604176</v>
      </c>
      <c r="JK42" s="171"/>
      <c r="JO42" s="168" t="s">
        <v>464</v>
      </c>
      <c r="JP42" s="169"/>
      <c r="JQ42" s="170">
        <f>SUM(JQ40:JR41)</f>
        <v>6862928.1278400002</v>
      </c>
      <c r="JR42" s="171"/>
      <c r="JV42" s="168" t="s">
        <v>464</v>
      </c>
      <c r="JW42" s="169"/>
      <c r="JX42" s="170">
        <f>SUM(JX40:JY41)</f>
        <v>10186168.977121534</v>
      </c>
      <c r="JY42" s="171"/>
      <c r="KC42" s="168" t="s">
        <v>464</v>
      </c>
      <c r="KD42" s="169"/>
      <c r="KE42" s="170">
        <f>SUM(KE40:KF41)</f>
        <v>4546031.146271999</v>
      </c>
      <c r="KF42" s="171"/>
      <c r="KJ42" s="168" t="s">
        <v>464</v>
      </c>
      <c r="KK42" s="169"/>
      <c r="KL42" s="170">
        <f>SUM(KL40:KM41)</f>
        <v>3257779.0580553594</v>
      </c>
      <c r="KM42" s="171"/>
      <c r="KQ42" s="168" t="s">
        <v>464</v>
      </c>
      <c r="KR42" s="169"/>
      <c r="KS42" s="170">
        <f>SUM(KS40:KT41)</f>
        <v>1363857.9558582236</v>
      </c>
      <c r="KT42" s="171"/>
      <c r="KX42" s="168" t="s">
        <v>464</v>
      </c>
      <c r="KY42" s="169"/>
      <c r="KZ42" s="170">
        <f>SUM(KZ40:LA41)</f>
        <v>1321892.8284874316</v>
      </c>
      <c r="LA42" s="171"/>
      <c r="LE42" s="168" t="s">
        <v>464</v>
      </c>
      <c r="LF42" s="169"/>
      <c r="LG42" s="170">
        <f>SUM(LG40:LH41)</f>
        <v>137350140.42908055</v>
      </c>
      <c r="LH42" s="171"/>
      <c r="LI42" s="2">
        <f>+LG42/12</f>
        <v>11445845.035756713</v>
      </c>
      <c r="LL42" s="168" t="s">
        <v>464</v>
      </c>
      <c r="LM42" s="169"/>
      <c r="LN42" s="170">
        <f>SUM(LN40:LO41)</f>
        <v>678145.71918384009</v>
      </c>
      <c r="LO42" s="171"/>
      <c r="LS42" s="168" t="s">
        <v>464</v>
      </c>
      <c r="LT42" s="169"/>
      <c r="LU42" s="170">
        <f>SUM(LU40:LV41)</f>
        <v>678145.71918384009</v>
      </c>
      <c r="LV42" s="171"/>
      <c r="LZ42" s="168" t="s">
        <v>464</v>
      </c>
      <c r="MA42" s="169"/>
      <c r="MB42" s="170">
        <f>SUM(MB40:MC41)</f>
        <v>401965.58810160001</v>
      </c>
      <c r="MC42" s="171"/>
      <c r="MG42" s="168" t="s">
        <v>464</v>
      </c>
      <c r="MH42" s="169"/>
      <c r="MI42" s="170">
        <f>SUM(MI40:MJ41)</f>
        <v>2662259.9235978234</v>
      </c>
      <c r="MJ42" s="171"/>
      <c r="MN42" s="168" t="s">
        <v>464</v>
      </c>
      <c r="MO42" s="169"/>
      <c r="MP42" s="170">
        <f>SUM(MP40:MQ41)</f>
        <v>998584.76344507211</v>
      </c>
      <c r="MQ42" s="171"/>
      <c r="MU42" s="168" t="s">
        <v>464</v>
      </c>
      <c r="MV42" s="169"/>
      <c r="MW42" s="170">
        <f>SUM(MW40:MX41)</f>
        <v>5246072.1301222071</v>
      </c>
      <c r="MX42" s="171"/>
      <c r="NB42" s="168" t="s">
        <v>464</v>
      </c>
      <c r="NC42" s="169"/>
      <c r="ND42" s="170">
        <f>SUM(ND40:NE41)</f>
        <v>2726448.5381759997</v>
      </c>
      <c r="NE42" s="171"/>
      <c r="NI42" s="168" t="s">
        <v>464</v>
      </c>
      <c r="NJ42" s="169"/>
      <c r="NK42" s="170">
        <f>SUM(NK40:NL41)</f>
        <v>2960865.0119203199</v>
      </c>
      <c r="NL42" s="171"/>
      <c r="NP42" s="168" t="s">
        <v>464</v>
      </c>
      <c r="NQ42" s="169"/>
      <c r="NR42" s="170">
        <f>SUM(NR40:NS41)</f>
        <v>2960865.0119203199</v>
      </c>
      <c r="NS42" s="171"/>
      <c r="NW42" s="168" t="s">
        <v>464</v>
      </c>
      <c r="NX42" s="169"/>
      <c r="NY42" s="170">
        <f>SUM(NY40:NZ41)</f>
        <v>3604818.9533543992</v>
      </c>
      <c r="NZ42" s="171"/>
      <c r="OA42" s="2"/>
      <c r="OD42" s="168" t="s">
        <v>464</v>
      </c>
      <c r="OE42" s="169"/>
      <c r="OF42" s="170">
        <f>SUM(OF40:OG41)</f>
        <v>2870743.8171256697</v>
      </c>
      <c r="OG42" s="171"/>
      <c r="OH42" s="2"/>
      <c r="OK42" s="168" t="s">
        <v>464</v>
      </c>
      <c r="OL42" s="169"/>
      <c r="OM42" s="170">
        <f>SUM(OM40:ON41)</f>
        <v>3444913.4363268474</v>
      </c>
      <c r="ON42" s="171"/>
      <c r="OR42" s="168" t="s">
        <v>464</v>
      </c>
      <c r="OS42" s="169"/>
      <c r="OT42" s="170">
        <f>SUM(OT40:OU41)</f>
        <v>1989143.6216388475</v>
      </c>
      <c r="OU42" s="171"/>
      <c r="OY42" s="168" t="s">
        <v>464</v>
      </c>
      <c r="OZ42" s="169"/>
      <c r="PA42" s="170">
        <f>SUM(PA40:PB41)</f>
        <v>2216149.7317919997</v>
      </c>
      <c r="PB42" s="171"/>
      <c r="PF42" s="168" t="s">
        <v>464</v>
      </c>
      <c r="PG42" s="169"/>
      <c r="PH42" s="170">
        <f>SUM(PH40:PI41)</f>
        <v>1462686.9839999997</v>
      </c>
      <c r="PI42" s="171"/>
      <c r="PM42" s="168" t="s">
        <v>464</v>
      </c>
      <c r="PN42" s="169"/>
      <c r="PO42" s="170">
        <f>SUM(PO40:PP41)</f>
        <v>6499983.1398935039</v>
      </c>
      <c r="PP42" s="171"/>
      <c r="PT42" s="168" t="s">
        <v>464</v>
      </c>
      <c r="PU42" s="169"/>
      <c r="PV42" s="170">
        <f>SUM(PV40:PW41)</f>
        <v>1919045.3230079999</v>
      </c>
      <c r="PW42" s="171"/>
      <c r="QA42" s="168" t="s">
        <v>464</v>
      </c>
      <c r="QB42" s="169"/>
      <c r="QC42" s="170">
        <f>SUM(QC40:QD41)</f>
        <v>3850727.5868450389</v>
      </c>
      <c r="QD42" s="171"/>
      <c r="QH42" s="168" t="s">
        <v>464</v>
      </c>
      <c r="QI42" s="169"/>
      <c r="QJ42" s="170">
        <f>SUM(QJ40:QK41)</f>
        <v>6081744.9757708795</v>
      </c>
      <c r="QK42" s="171"/>
      <c r="QO42" s="168" t="s">
        <v>464</v>
      </c>
      <c r="QP42" s="169"/>
      <c r="QQ42" s="170">
        <f>SUM(QQ40:QR41)</f>
        <v>937183.3175448</v>
      </c>
      <c r="QR42" s="171"/>
      <c r="QV42" s="168" t="s">
        <v>464</v>
      </c>
      <c r="QW42" s="169"/>
      <c r="QX42" s="170">
        <f>SUM(QX40:QY41)</f>
        <v>937183.3175448</v>
      </c>
      <c r="QY42" s="171"/>
      <c r="RC42" s="168" t="s">
        <v>464</v>
      </c>
      <c r="RD42" s="169"/>
      <c r="RE42" s="170">
        <f>SUM(RE40:RF41)</f>
        <v>7131198.5495135998</v>
      </c>
      <c r="RF42" s="171"/>
      <c r="RJ42" s="168" t="s">
        <v>464</v>
      </c>
      <c r="RK42" s="169"/>
      <c r="RL42" s="170">
        <f>SUM(RL40:RM41)</f>
        <v>2588221.2359520001</v>
      </c>
      <c r="RM42" s="171"/>
      <c r="RQ42" s="168" t="s">
        <v>464</v>
      </c>
      <c r="RR42" s="169"/>
      <c r="RS42" s="170">
        <f>SUM(RS40:RT41)</f>
        <v>6248593.9068742078</v>
      </c>
      <c r="RT42" s="171"/>
      <c r="RX42" s="168" t="s">
        <v>464</v>
      </c>
      <c r="RY42" s="169"/>
      <c r="RZ42" s="170">
        <f>SUM(RZ40:SA41)</f>
        <v>2737583.5707609118</v>
      </c>
      <c r="SA42" s="171"/>
      <c r="SE42" s="168" t="s">
        <v>464</v>
      </c>
      <c r="SF42" s="169"/>
      <c r="SG42" s="170">
        <f>SUM(SG40:SH41)</f>
        <v>404731.32916075189</v>
      </c>
      <c r="SH42" s="171"/>
      <c r="SL42" s="168" t="s">
        <v>464</v>
      </c>
      <c r="SM42" s="169"/>
      <c r="SN42" s="170">
        <f>SUM(SN40:SO41)</f>
        <v>300600.05407415994</v>
      </c>
      <c r="SO42" s="171"/>
      <c r="SS42" s="168" t="s">
        <v>464</v>
      </c>
      <c r="ST42" s="169"/>
      <c r="SU42" s="170">
        <f>SUM(SU40:SV41)</f>
        <v>18335904.826749548</v>
      </c>
      <c r="SV42" s="171"/>
      <c r="SZ42" s="168" t="s">
        <v>464</v>
      </c>
      <c r="TA42" s="169"/>
      <c r="TB42" s="170">
        <f>SUM(TB40:TC41)</f>
        <v>11001069.929438207</v>
      </c>
      <c r="TC42" s="171"/>
      <c r="TG42" s="168" t="s">
        <v>464</v>
      </c>
      <c r="TH42" s="169"/>
      <c r="TI42" s="170">
        <f>SUM(TI40:TJ41)</f>
        <v>1956455.1412624798</v>
      </c>
      <c r="TJ42" s="171"/>
      <c r="TN42" s="168" t="s">
        <v>464</v>
      </c>
      <c r="TO42" s="169"/>
      <c r="TP42" s="170">
        <f>SUM(TP40:TQ41)</f>
        <v>860748.6316942079</v>
      </c>
      <c r="TQ42" s="171"/>
      <c r="TU42" s="168" t="s">
        <v>464</v>
      </c>
      <c r="TV42" s="169"/>
      <c r="TW42" s="170">
        <f>SUM(TW40:TX41)</f>
        <v>2937514.5929589118</v>
      </c>
      <c r="TX42" s="171"/>
      <c r="UB42" s="168" t="s">
        <v>464</v>
      </c>
      <c r="UC42" s="169"/>
      <c r="UD42" s="170">
        <f>SUM(UD40:UE41)</f>
        <v>1527911.62710264</v>
      </c>
      <c r="UE42" s="171"/>
      <c r="UI42" s="168" t="s">
        <v>464</v>
      </c>
      <c r="UJ42" s="169"/>
      <c r="UK42" s="170">
        <f>SUM(UK40:UL41)</f>
        <v>2279946.9230834399</v>
      </c>
      <c r="UL42" s="171"/>
      <c r="UP42" s="168" t="s">
        <v>464</v>
      </c>
      <c r="UQ42" s="169"/>
      <c r="UR42" s="170">
        <f>SUM(UR40:US41)</f>
        <v>2159180.8719554842</v>
      </c>
      <c r="US42" s="171"/>
      <c r="UW42" s="168" t="s">
        <v>464</v>
      </c>
      <c r="UX42" s="169"/>
      <c r="UY42" s="170">
        <f>SUM(UY40:UZ41)</f>
        <v>1376680.9893408001</v>
      </c>
      <c r="UZ42" s="171"/>
      <c r="VD42" s="168" t="s">
        <v>464</v>
      </c>
      <c r="VE42" s="169"/>
      <c r="VF42" s="170">
        <f>SUM(VF40:VG41)</f>
        <v>74001051.845481604</v>
      </c>
      <c r="VG42" s="171"/>
      <c r="VK42" s="168" t="s">
        <v>464</v>
      </c>
      <c r="VL42" s="169"/>
      <c r="VM42" s="170">
        <f>SUM(VM40:VN41)</f>
        <v>29751053.254559994</v>
      </c>
      <c r="VN42" s="171"/>
      <c r="VR42" s="168" t="s">
        <v>464</v>
      </c>
      <c r="VS42" s="169"/>
      <c r="VT42" s="170">
        <f>SUM(VT40:VU41)</f>
        <v>5001372.723012479</v>
      </c>
      <c r="VU42" s="171"/>
      <c r="VY42" s="168" t="s">
        <v>464</v>
      </c>
      <c r="VZ42" s="169"/>
      <c r="WA42" s="170">
        <f>SUM(WA40:WB41)</f>
        <v>3565225.4217839995</v>
      </c>
      <c r="WB42" s="171"/>
      <c r="WF42" s="168" t="s">
        <v>464</v>
      </c>
      <c r="WG42" s="169"/>
      <c r="WH42" s="170">
        <f>SUM(WH40:WI41)</f>
        <v>3741322.2231398397</v>
      </c>
      <c r="WI42" s="171"/>
      <c r="WM42" s="168" t="s">
        <v>464</v>
      </c>
      <c r="WN42" s="169"/>
      <c r="WO42" s="170">
        <f>SUM(WO40:WP41)</f>
        <v>2820060.5051519996</v>
      </c>
      <c r="WP42" s="171"/>
      <c r="WT42" s="168" t="s">
        <v>464</v>
      </c>
      <c r="WU42" s="169"/>
      <c r="WV42" s="170">
        <f>SUM(WV40:WW41)</f>
        <v>1265214.7188647999</v>
      </c>
      <c r="WW42" s="171"/>
      <c r="XA42" s="168" t="s">
        <v>464</v>
      </c>
      <c r="XB42" s="169"/>
      <c r="XC42" s="170">
        <f>SUM(XC40:XD41)</f>
        <v>1225100.3245271998</v>
      </c>
      <c r="XD42" s="171"/>
      <c r="XH42" s="168" t="s">
        <v>464</v>
      </c>
      <c r="XI42" s="169"/>
      <c r="XJ42" s="170">
        <f>SUM(XJ40:XK41)</f>
        <v>2879429.4234648002</v>
      </c>
      <c r="XK42" s="171"/>
      <c r="XO42" s="168" t="s">
        <v>464</v>
      </c>
      <c r="XP42" s="169"/>
      <c r="XQ42" s="170">
        <f>SUM(XQ40:XR41)</f>
        <v>1709449.1041679999</v>
      </c>
      <c r="XR42" s="171"/>
      <c r="XV42" s="168" t="s">
        <v>464</v>
      </c>
      <c r="XW42" s="169"/>
      <c r="XX42" s="170">
        <f>SUM(XX40:XY41)</f>
        <v>2506243.5752555523</v>
      </c>
      <c r="XY42" s="171"/>
      <c r="YC42" s="168" t="s">
        <v>464</v>
      </c>
      <c r="YD42" s="169"/>
      <c r="YE42" s="170">
        <f>SUM(YE40:YF41)</f>
        <v>796188.4837632</v>
      </c>
      <c r="YF42" s="171"/>
      <c r="YJ42" s="168" t="s">
        <v>464</v>
      </c>
      <c r="YK42" s="169"/>
      <c r="YL42" s="170">
        <f>SUM(YL40:YM41)</f>
        <v>395117.38476287993</v>
      </c>
      <c r="YM42" s="171"/>
      <c r="YQ42" s="168" t="s">
        <v>464</v>
      </c>
      <c r="YR42" s="169"/>
      <c r="YS42" s="170">
        <f>SUM(YS40:YT41)</f>
        <v>395117.38476287993</v>
      </c>
      <c r="YT42" s="171"/>
      <c r="YX42" s="168" t="s">
        <v>464</v>
      </c>
      <c r="YY42" s="169"/>
      <c r="YZ42" s="170">
        <f>SUM(YZ40:ZA41)</f>
        <v>625697.34267441591</v>
      </c>
      <c r="ZA42" s="171"/>
      <c r="ZE42" s="168" t="s">
        <v>464</v>
      </c>
      <c r="ZF42" s="169"/>
      <c r="ZG42" s="170">
        <f>SUM(ZG40:ZH41)</f>
        <v>403701.60758399992</v>
      </c>
      <c r="ZH42" s="171"/>
      <c r="ZL42" s="168" t="s">
        <v>464</v>
      </c>
      <c r="ZM42" s="169"/>
      <c r="ZN42" s="170">
        <f>SUM(ZN40:ZO41)</f>
        <v>7499793.8436102727</v>
      </c>
      <c r="ZO42" s="171"/>
      <c r="ZS42" s="168" t="s">
        <v>464</v>
      </c>
      <c r="ZT42" s="169"/>
      <c r="ZU42" s="170">
        <f>SUM(ZU40:ZV41)</f>
        <v>3173835.7303488003</v>
      </c>
      <c r="ZV42" s="171"/>
      <c r="ZZ42" s="168" t="s">
        <v>464</v>
      </c>
      <c r="AAA42" s="169"/>
      <c r="AAB42" s="170">
        <f>SUM(AAB40:AAC41)</f>
        <v>2660897.3476142879</v>
      </c>
      <c r="AAC42" s="171"/>
      <c r="AAG42" s="168" t="s">
        <v>464</v>
      </c>
      <c r="AAH42" s="169"/>
      <c r="AAI42" s="170">
        <f>SUM(AAI40:AAJ41)</f>
        <v>1702567.6493759998</v>
      </c>
      <c r="AAJ42" s="171"/>
      <c r="AAN42" s="168" t="s">
        <v>464</v>
      </c>
      <c r="AAO42" s="169"/>
      <c r="AAP42" s="170">
        <f>SUM(AAP40:AAQ41)</f>
        <v>5867318.4452064</v>
      </c>
      <c r="AAQ42" s="171"/>
      <c r="AAU42" s="168" t="s">
        <v>464</v>
      </c>
      <c r="AAV42" s="169"/>
      <c r="AAW42" s="170">
        <f>SUM(AAW40:AAX41)</f>
        <v>3370030.8111359999</v>
      </c>
      <c r="AAX42" s="171"/>
      <c r="ABB42" s="168" t="s">
        <v>464</v>
      </c>
      <c r="ABC42" s="169"/>
      <c r="ABD42" s="170">
        <f>SUM(ABD40:ABE41)</f>
        <v>22758653.423033997</v>
      </c>
      <c r="ABE42" s="171"/>
      <c r="ABI42" s="168" t="s">
        <v>464</v>
      </c>
      <c r="ABJ42" s="169"/>
      <c r="ABK42" s="170">
        <f>SUM(ABK40:ABL41)</f>
        <v>14843347.513631999</v>
      </c>
      <c r="ABL42" s="171"/>
      <c r="ABP42" s="168" t="s">
        <v>464</v>
      </c>
      <c r="ABQ42" s="169"/>
      <c r="ABR42" s="170">
        <f>SUM(ABR40:ABS41)</f>
        <v>28534398.678489212</v>
      </c>
      <c r="ABS42" s="171"/>
      <c r="ABW42" s="168" t="s">
        <v>464</v>
      </c>
      <c r="ABX42" s="169"/>
      <c r="ABY42" s="170">
        <f>SUM(ABY40:ABZ41)</f>
        <v>12029137.756415999</v>
      </c>
      <c r="ABZ42" s="171"/>
      <c r="ACD42" s="168" t="s">
        <v>464</v>
      </c>
      <c r="ACE42" s="169"/>
      <c r="ACF42" s="170">
        <f>SUM(ACF40:ACG41)</f>
        <v>10428846.716159999</v>
      </c>
      <c r="ACG42" s="171"/>
      <c r="ACK42" s="168" t="s">
        <v>464</v>
      </c>
      <c r="ACL42" s="169"/>
      <c r="ACM42" s="170">
        <f>SUM(ACM40:ACN41)</f>
        <v>4406461.7664959989</v>
      </c>
      <c r="ACN42" s="171"/>
      <c r="ACR42" s="168" t="s">
        <v>464</v>
      </c>
      <c r="ACS42" s="169"/>
      <c r="ACT42" s="170">
        <f>SUM(ACT40:ACU41)</f>
        <v>880004.64538799983</v>
      </c>
      <c r="ACU42" s="171"/>
      <c r="ACY42" s="168" t="s">
        <v>464</v>
      </c>
      <c r="ACZ42" s="169"/>
      <c r="ADA42" s="170">
        <f>SUM(ADA40:ADB41)</f>
        <v>321791.13647999999</v>
      </c>
      <c r="ADB42" s="171"/>
      <c r="ADF42" s="168" t="s">
        <v>464</v>
      </c>
      <c r="ADG42" s="169"/>
      <c r="ADH42" s="170">
        <f>SUM(ADH40:ADI41)</f>
        <v>234007972.67248183</v>
      </c>
      <c r="ADI42" s="171"/>
      <c r="ADM42" s="168" t="s">
        <v>464</v>
      </c>
      <c r="ADN42" s="169"/>
      <c r="ADO42" s="170">
        <f>SUM(ADO40:ADP41)</f>
        <v>82323478.324504793</v>
      </c>
      <c r="ADP42" s="171"/>
      <c r="ADT42" s="168" t="s">
        <v>464</v>
      </c>
      <c r="ADU42" s="169"/>
      <c r="ADV42" s="170">
        <f>SUM(ADV40:ADW41)</f>
        <v>962287.84310399974</v>
      </c>
      <c r="ADW42" s="171"/>
      <c r="AEA42" s="168" t="s">
        <v>464</v>
      </c>
      <c r="AEB42" s="169"/>
      <c r="AEC42" s="170">
        <f>SUM(AEC40:AED41)</f>
        <v>962287.84310399974</v>
      </c>
      <c r="AED42" s="171"/>
      <c r="AEH42" s="180" t="s">
        <v>464</v>
      </c>
      <c r="AEI42" s="181"/>
      <c r="AEJ42" s="182">
        <f>SUM(AEJ40:AEK41)</f>
        <v>34561312.120383836</v>
      </c>
      <c r="AEK42" s="183"/>
      <c r="AEL42" s="10"/>
      <c r="AEM42" s="10"/>
      <c r="AEO42" s="180" t="s">
        <v>464</v>
      </c>
      <c r="AEP42" s="181"/>
      <c r="AEQ42" s="182">
        <f>SUM(AEQ40:AER41)</f>
        <v>13737558.205039676</v>
      </c>
      <c r="AER42" s="183"/>
      <c r="AES42" s="10"/>
      <c r="AET42" s="10"/>
      <c r="AEU42" s="10"/>
      <c r="AEV42" s="168" t="s">
        <v>464</v>
      </c>
      <c r="AEW42" s="169"/>
      <c r="AEX42" s="170">
        <f>SUM(AEX40:AEY41)</f>
        <v>4784629.4301671991</v>
      </c>
      <c r="AEY42" s="171"/>
      <c r="AFB42" s="10"/>
      <c r="AFC42" s="168" t="s">
        <v>464</v>
      </c>
      <c r="AFD42" s="169"/>
      <c r="AFE42" s="170">
        <f>SUM(AFE40:AFF41)</f>
        <v>2234985.7115520001</v>
      </c>
      <c r="AFF42" s="171"/>
      <c r="AFJ42" s="168" t="s">
        <v>464</v>
      </c>
      <c r="AFK42" s="169"/>
      <c r="AFL42" s="170">
        <f>SUM(AFL40:AFM41)</f>
        <v>2373662.4875539201</v>
      </c>
      <c r="AFM42" s="171"/>
      <c r="AFQ42" s="168" t="s">
        <v>464</v>
      </c>
      <c r="AFR42" s="169"/>
      <c r="AFS42" s="170">
        <f>SUM(AFS40:AFT41)</f>
        <v>1844367.8233507201</v>
      </c>
      <c r="AFT42" s="171"/>
      <c r="AFX42" s="168" t="s">
        <v>464</v>
      </c>
      <c r="AFY42" s="169"/>
      <c r="AFZ42" s="170">
        <f>SUM(AFZ40:AGA41)</f>
        <v>1197330.3924364799</v>
      </c>
      <c r="AGA42" s="171"/>
      <c r="AGE42" s="168" t="s">
        <v>464</v>
      </c>
      <c r="AGF42" s="169"/>
      <c r="AGG42" s="170">
        <f>SUM(AGG40:AGH41)</f>
        <v>1178478.9726508798</v>
      </c>
      <c r="AGH42" s="171"/>
      <c r="AGL42" s="168" t="s">
        <v>464</v>
      </c>
      <c r="AGM42" s="169"/>
      <c r="AGN42" s="170">
        <f>SUM(AGN40:AGO41)</f>
        <v>13795342.257337198</v>
      </c>
      <c r="AGO42" s="171"/>
      <c r="AGS42" s="168" t="s">
        <v>464</v>
      </c>
      <c r="AGT42" s="169"/>
      <c r="AGU42" s="170">
        <f>SUM(AGU40:AGV41)</f>
        <v>8611328.3153925594</v>
      </c>
      <c r="AGV42" s="171"/>
      <c r="AGZ42" s="168" t="s">
        <v>464</v>
      </c>
      <c r="AHA42" s="169"/>
      <c r="AHB42" s="170">
        <f>SUM(AHB40:AHC41)</f>
        <v>12619458.278215198</v>
      </c>
      <c r="AHC42" s="171"/>
      <c r="AHG42" s="168" t="s">
        <v>464</v>
      </c>
      <c r="AHH42" s="169"/>
      <c r="AHI42" s="170">
        <f>SUM(AHI40:AHJ41)</f>
        <v>5060896.964639999</v>
      </c>
      <c r="AHJ42" s="171"/>
      <c r="AHN42" s="168" t="s">
        <v>464</v>
      </c>
      <c r="AHO42" s="169"/>
      <c r="AHP42" s="170">
        <f>SUM(AHP40:AHQ41)</f>
        <v>7561201.8401999986</v>
      </c>
      <c r="AHQ42" s="171"/>
      <c r="AHU42" s="168" t="s">
        <v>464</v>
      </c>
      <c r="AHV42" s="169"/>
      <c r="AHW42" s="170">
        <f>SUM(AHW40:AHX41)</f>
        <v>5523106.0515839988</v>
      </c>
      <c r="AHX42" s="171"/>
      <c r="AIU42" s="10"/>
    </row>
    <row r="43" spans="2:931" ht="17.100000000000001" customHeight="1" x14ac:dyDescent="0.2">
      <c r="JH43" s="82"/>
      <c r="JI43" s="82"/>
      <c r="JJ43" s="83"/>
      <c r="JK43" s="84"/>
      <c r="JO43" s="82"/>
      <c r="JP43" s="82"/>
      <c r="JQ43" s="83"/>
      <c r="JR43" s="84"/>
      <c r="AEH43" s="10"/>
      <c r="AEI43" s="10"/>
      <c r="AEJ43" s="10"/>
      <c r="AEK43" s="10"/>
      <c r="AEL43" s="10"/>
      <c r="AEM43" s="10"/>
      <c r="AEO43" s="10"/>
      <c r="AEP43" s="10"/>
      <c r="AEQ43" s="10"/>
      <c r="AER43" s="10"/>
      <c r="AES43" s="10"/>
      <c r="AET43" s="10"/>
      <c r="AEU43" s="10"/>
      <c r="AFB43" s="10"/>
      <c r="AIU43" s="10"/>
    </row>
    <row r="44" spans="2:931" s="10" customFormat="1" ht="14.1" customHeight="1" x14ac:dyDescent="0.2">
      <c r="AQ44" s="194">
        <v>42856</v>
      </c>
      <c r="AR44" s="195"/>
      <c r="AS44" s="195"/>
      <c r="AT44" s="195"/>
      <c r="AU44" s="195"/>
      <c r="AV44" s="195"/>
      <c r="AW44" s="195"/>
      <c r="AX44" s="194">
        <v>42856</v>
      </c>
      <c r="AY44" s="195"/>
      <c r="AZ44" s="195"/>
      <c r="BA44" s="195"/>
      <c r="BB44" s="195"/>
      <c r="BC44" s="195"/>
      <c r="BD44" s="195"/>
      <c r="HX44" s="42">
        <v>1</v>
      </c>
      <c r="HY44" s="42" t="s">
        <v>491</v>
      </c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KP44" s="42">
        <v>1</v>
      </c>
      <c r="KQ44" s="42" t="s">
        <v>670</v>
      </c>
      <c r="KW44" s="42">
        <v>1</v>
      </c>
      <c r="KX44" s="42" t="s">
        <v>670</v>
      </c>
    </row>
    <row r="45" spans="2:931" s="10" customFormat="1" ht="14.1" customHeight="1" x14ac:dyDescent="0.2">
      <c r="AQ45" s="77">
        <v>1</v>
      </c>
      <c r="AR45" s="77" t="s">
        <v>436</v>
      </c>
      <c r="AS45" s="73"/>
      <c r="AT45" s="73"/>
      <c r="AU45" s="73"/>
      <c r="AV45" s="73"/>
      <c r="AW45" s="73"/>
      <c r="AX45" s="77">
        <v>1</v>
      </c>
      <c r="AY45" s="77" t="s">
        <v>436</v>
      </c>
      <c r="AZ45" s="73"/>
      <c r="BA45" s="73"/>
      <c r="BB45" s="73"/>
      <c r="BC45" s="73"/>
      <c r="BD45" s="73"/>
      <c r="DI45" s="42">
        <v>1</v>
      </c>
      <c r="DJ45" s="42" t="s">
        <v>38</v>
      </c>
      <c r="DP45" s="42">
        <v>1</v>
      </c>
      <c r="DQ45" s="42" t="s">
        <v>38</v>
      </c>
      <c r="EK45" s="42">
        <v>1</v>
      </c>
      <c r="EL45" s="42" t="s">
        <v>425</v>
      </c>
      <c r="ER45" s="42">
        <v>1</v>
      </c>
      <c r="ES45" s="42" t="s">
        <v>425</v>
      </c>
      <c r="EY45" s="42">
        <v>1</v>
      </c>
      <c r="EZ45" s="42" t="s">
        <v>443</v>
      </c>
      <c r="FA45" s="10" t="s">
        <v>430</v>
      </c>
      <c r="FF45" s="42">
        <v>1</v>
      </c>
      <c r="FG45" s="42" t="s">
        <v>443</v>
      </c>
      <c r="FH45" s="10" t="s">
        <v>430</v>
      </c>
      <c r="GO45" s="42">
        <v>1</v>
      </c>
      <c r="GP45" s="42" t="s">
        <v>658</v>
      </c>
      <c r="GV45" s="42">
        <v>1</v>
      </c>
      <c r="GW45" s="42" t="s">
        <v>658</v>
      </c>
      <c r="HJ45" s="42">
        <v>1</v>
      </c>
      <c r="HK45" s="42" t="s">
        <v>88</v>
      </c>
      <c r="HY45" s="38" t="s">
        <v>433</v>
      </c>
      <c r="HZ45" s="38" t="s">
        <v>35</v>
      </c>
      <c r="IA45" s="38" t="s">
        <v>0</v>
      </c>
      <c r="IB45" s="38" t="s">
        <v>35</v>
      </c>
      <c r="IC45" s="38" t="s">
        <v>0</v>
      </c>
      <c r="JG45" s="42">
        <v>1</v>
      </c>
      <c r="JH45" s="42" t="s">
        <v>47</v>
      </c>
      <c r="JN45" s="42">
        <v>1</v>
      </c>
      <c r="JO45" s="42" t="s">
        <v>47</v>
      </c>
      <c r="KQ45" s="38" t="s">
        <v>433</v>
      </c>
      <c r="KR45" s="38" t="s">
        <v>35</v>
      </c>
      <c r="KS45" s="38" t="s">
        <v>0</v>
      </c>
      <c r="KT45" s="38" t="s">
        <v>35</v>
      </c>
      <c r="KU45" s="38" t="s">
        <v>0</v>
      </c>
      <c r="KX45" s="38" t="s">
        <v>433</v>
      </c>
      <c r="KY45" s="38" t="s">
        <v>35</v>
      </c>
      <c r="KZ45" s="38" t="s">
        <v>0</v>
      </c>
      <c r="LA45" s="38" t="s">
        <v>35</v>
      </c>
      <c r="LB45" s="38" t="s">
        <v>0</v>
      </c>
      <c r="LD45" s="42">
        <v>1</v>
      </c>
      <c r="LE45" s="42" t="s">
        <v>453</v>
      </c>
      <c r="LR45" s="42">
        <v>1</v>
      </c>
      <c r="LS45" s="42" t="s">
        <v>47</v>
      </c>
      <c r="LY45" s="42">
        <v>1</v>
      </c>
      <c r="LZ45" s="42" t="s">
        <v>491</v>
      </c>
      <c r="NV45" s="42">
        <v>1</v>
      </c>
      <c r="NW45" s="14" t="s">
        <v>490</v>
      </c>
      <c r="NX45" s="12"/>
      <c r="NY45" s="12"/>
      <c r="NZ45" s="12"/>
      <c r="OA45" s="12"/>
      <c r="OC45" s="42">
        <v>1</v>
      </c>
      <c r="OD45" s="14" t="s">
        <v>490</v>
      </c>
      <c r="OE45" s="12"/>
      <c r="OF45" s="12"/>
      <c r="OG45" s="12"/>
      <c r="OH45" s="12"/>
      <c r="QG45" s="42">
        <v>1</v>
      </c>
      <c r="QH45" s="14" t="s">
        <v>673</v>
      </c>
      <c r="QI45" s="12"/>
      <c r="QJ45" s="12"/>
      <c r="QK45" s="12"/>
      <c r="QL45" s="12"/>
      <c r="UO45" s="42">
        <v>1</v>
      </c>
      <c r="UP45" s="14" t="s">
        <v>47</v>
      </c>
      <c r="UQ45" s="12"/>
      <c r="UR45" s="12"/>
      <c r="US45" s="12"/>
      <c r="UT45" s="12"/>
      <c r="UV45" s="42">
        <v>1</v>
      </c>
      <c r="UW45" s="14" t="s">
        <v>47</v>
      </c>
      <c r="UX45" s="12"/>
      <c r="UY45" s="12"/>
      <c r="UZ45" s="12"/>
      <c r="VA45" s="12"/>
      <c r="VQ45" s="42">
        <v>1</v>
      </c>
      <c r="VR45" s="42" t="s">
        <v>491</v>
      </c>
      <c r="VX45" s="42">
        <v>1</v>
      </c>
      <c r="VY45" s="42" t="s">
        <v>491</v>
      </c>
      <c r="ZK45" s="42">
        <v>1</v>
      </c>
      <c r="ZL45" s="14" t="s">
        <v>472</v>
      </c>
      <c r="ZM45" s="12"/>
      <c r="ZN45" s="12"/>
      <c r="ZO45" s="12"/>
      <c r="ZP45" s="12"/>
      <c r="ZR45" s="42">
        <v>1</v>
      </c>
      <c r="ZS45" s="14" t="s">
        <v>472</v>
      </c>
      <c r="ZT45" s="12"/>
      <c r="ZU45" s="12"/>
      <c r="ZV45" s="12"/>
      <c r="ZW45" s="12"/>
      <c r="AAM45" s="42"/>
      <c r="AAN45" s="14"/>
      <c r="AAO45" s="12"/>
      <c r="AAP45" s="12"/>
      <c r="AAQ45" s="12"/>
      <c r="AAR45" s="12"/>
      <c r="AAT45" s="42"/>
      <c r="AAU45" s="14"/>
      <c r="AAV45" s="12"/>
      <c r="AAW45" s="12"/>
      <c r="AAX45" s="12"/>
      <c r="AAY45" s="12"/>
      <c r="ACC45" s="42">
        <v>1</v>
      </c>
      <c r="ACD45" s="42" t="s">
        <v>508</v>
      </c>
      <c r="ACJ45" s="42">
        <v>1</v>
      </c>
      <c r="ACK45" s="42" t="s">
        <v>508</v>
      </c>
      <c r="ADE45" s="42">
        <v>1</v>
      </c>
      <c r="ADF45" s="42" t="s">
        <v>168</v>
      </c>
      <c r="ADL45" s="42">
        <v>1</v>
      </c>
      <c r="ADM45" s="42" t="s">
        <v>168</v>
      </c>
      <c r="ADS45" s="42">
        <v>1</v>
      </c>
      <c r="ADT45" s="42" t="s">
        <v>47</v>
      </c>
      <c r="ADZ45" s="42">
        <v>1</v>
      </c>
      <c r="AEA45" s="42" t="s">
        <v>47</v>
      </c>
      <c r="AEG45" s="42">
        <v>1</v>
      </c>
      <c r="AEH45" s="14" t="s">
        <v>493</v>
      </c>
      <c r="AEI45" s="12"/>
      <c r="AEJ45" s="12"/>
      <c r="AEK45" s="12"/>
      <c r="AEL45" s="12"/>
      <c r="AEN45" s="42">
        <v>1</v>
      </c>
      <c r="AEO45" s="14" t="s">
        <v>493</v>
      </c>
      <c r="AEP45" s="12"/>
      <c r="AEQ45" s="12"/>
      <c r="AER45" s="12"/>
      <c r="AES45" s="12"/>
      <c r="AGR45" s="42"/>
      <c r="AGS45" s="14"/>
      <c r="AGT45" s="12"/>
      <c r="AGU45" s="12"/>
      <c r="AGV45" s="12"/>
      <c r="AGW45" s="12"/>
    </row>
    <row r="46" spans="2:931" s="10" customFormat="1" ht="14.1" customHeight="1" x14ac:dyDescent="0.2">
      <c r="AQ46" s="73"/>
      <c r="AR46" s="70" t="s">
        <v>434</v>
      </c>
      <c r="AS46" s="70" t="s">
        <v>35</v>
      </c>
      <c r="AT46" s="70" t="s">
        <v>0</v>
      </c>
      <c r="AU46" s="70" t="s">
        <v>35</v>
      </c>
      <c r="AV46" s="70" t="s">
        <v>0</v>
      </c>
      <c r="AW46" s="73"/>
      <c r="AX46" s="73"/>
      <c r="AY46" s="134" t="s">
        <v>434</v>
      </c>
      <c r="AZ46" s="134" t="s">
        <v>35</v>
      </c>
      <c r="BA46" s="134" t="s">
        <v>0</v>
      </c>
      <c r="BB46" s="134" t="s">
        <v>35</v>
      </c>
      <c r="BC46" s="134" t="s">
        <v>0</v>
      </c>
      <c r="BD46" s="73"/>
      <c r="DJ46" s="38" t="s">
        <v>433</v>
      </c>
      <c r="DK46" s="38" t="s">
        <v>35</v>
      </c>
      <c r="DL46" s="38" t="s">
        <v>0</v>
      </c>
      <c r="DM46" s="38" t="s">
        <v>35</v>
      </c>
      <c r="DN46" s="38" t="s">
        <v>0</v>
      </c>
      <c r="DQ46" s="38" t="s">
        <v>433</v>
      </c>
      <c r="DR46" s="38" t="s">
        <v>35</v>
      </c>
      <c r="DS46" s="38" t="s">
        <v>0</v>
      </c>
      <c r="DT46" s="38" t="s">
        <v>35</v>
      </c>
      <c r="DU46" s="38" t="s">
        <v>0</v>
      </c>
      <c r="EL46" s="38" t="s">
        <v>433</v>
      </c>
      <c r="EM46" s="38" t="s">
        <v>35</v>
      </c>
      <c r="EN46" s="38" t="s">
        <v>0</v>
      </c>
      <c r="EO46" s="38" t="s">
        <v>35</v>
      </c>
      <c r="EP46" s="38" t="s">
        <v>0</v>
      </c>
      <c r="ES46" s="38" t="s">
        <v>433</v>
      </c>
      <c r="ET46" s="38" t="s">
        <v>35</v>
      </c>
      <c r="EU46" s="38" t="s">
        <v>0</v>
      </c>
      <c r="EV46" s="38" t="s">
        <v>35</v>
      </c>
      <c r="EW46" s="38" t="s">
        <v>0</v>
      </c>
      <c r="EZ46" s="38" t="s">
        <v>433</v>
      </c>
      <c r="FA46" s="38" t="s">
        <v>35</v>
      </c>
      <c r="FB46" s="38" t="s">
        <v>0</v>
      </c>
      <c r="FC46" s="38" t="s">
        <v>35</v>
      </c>
      <c r="FD46" s="38" t="s">
        <v>0</v>
      </c>
      <c r="FG46" s="38" t="s">
        <v>433</v>
      </c>
      <c r="FH46" s="38" t="s">
        <v>35</v>
      </c>
      <c r="FI46" s="38" t="s">
        <v>0</v>
      </c>
      <c r="FJ46" s="38" t="s">
        <v>35</v>
      </c>
      <c r="FK46" s="38" t="s">
        <v>0</v>
      </c>
      <c r="GP46" s="38" t="s">
        <v>433</v>
      </c>
      <c r="GQ46" s="38" t="s">
        <v>35</v>
      </c>
      <c r="GR46" s="38" t="s">
        <v>0</v>
      </c>
      <c r="GS46" s="38" t="s">
        <v>35</v>
      </c>
      <c r="GT46" s="38" t="s">
        <v>0</v>
      </c>
      <c r="GW46" s="38" t="s">
        <v>433</v>
      </c>
      <c r="GX46" s="38" t="s">
        <v>35</v>
      </c>
      <c r="GY46" s="38" t="s">
        <v>0</v>
      </c>
      <c r="GZ46" s="38" t="s">
        <v>35</v>
      </c>
      <c r="HA46" s="38" t="s">
        <v>0</v>
      </c>
      <c r="HK46" s="38" t="s">
        <v>433</v>
      </c>
      <c r="HL46" s="38" t="s">
        <v>35</v>
      </c>
      <c r="HM46" s="38" t="s">
        <v>0</v>
      </c>
      <c r="HN46" s="38" t="s">
        <v>35</v>
      </c>
      <c r="HO46" s="38" t="s">
        <v>0</v>
      </c>
      <c r="HY46" s="10">
        <v>5.5990000000000002</v>
      </c>
      <c r="HZ46" s="10">
        <v>32</v>
      </c>
      <c r="IA46" s="10">
        <v>39</v>
      </c>
      <c r="IB46" s="10">
        <f>+HZ46*HY46</f>
        <v>179.16800000000001</v>
      </c>
      <c r="IC46" s="10">
        <f>+IA46*HY46</f>
        <v>218.36100000000002</v>
      </c>
      <c r="JH46" s="38" t="s">
        <v>433</v>
      </c>
      <c r="JI46" s="38" t="s">
        <v>35</v>
      </c>
      <c r="JJ46" s="38" t="s">
        <v>0</v>
      </c>
      <c r="JK46" s="38" t="s">
        <v>35</v>
      </c>
      <c r="JL46" s="38" t="s">
        <v>0</v>
      </c>
      <c r="JO46" s="38" t="s">
        <v>433</v>
      </c>
      <c r="JP46" s="38" t="s">
        <v>35</v>
      </c>
      <c r="JQ46" s="38" t="s">
        <v>0</v>
      </c>
      <c r="JR46" s="38" t="s">
        <v>35</v>
      </c>
      <c r="JS46" s="38" t="s">
        <v>0</v>
      </c>
      <c r="KQ46" s="10">
        <v>5.61</v>
      </c>
      <c r="KR46" s="10">
        <v>53.8</v>
      </c>
      <c r="KS46" s="10">
        <v>39.1</v>
      </c>
      <c r="KT46" s="10">
        <f>+KR46*KQ46</f>
        <v>301.81799999999998</v>
      </c>
      <c r="KU46" s="10">
        <f>+KS46*KQ46</f>
        <v>219.35100000000003</v>
      </c>
      <c r="KX46" s="10">
        <v>5.61</v>
      </c>
      <c r="KY46" s="10">
        <v>53.8</v>
      </c>
      <c r="KZ46" s="10">
        <v>39.1</v>
      </c>
      <c r="LA46" s="10">
        <f>+KY46*KX46</f>
        <v>301.81799999999998</v>
      </c>
      <c r="LB46" s="10">
        <f>+KZ46*KX46</f>
        <v>219.35100000000003</v>
      </c>
      <c r="LE46" s="38" t="s">
        <v>433</v>
      </c>
      <c r="LF46" s="38" t="s">
        <v>35</v>
      </c>
      <c r="LG46" s="38" t="s">
        <v>0</v>
      </c>
      <c r="LH46" s="38" t="s">
        <v>35</v>
      </c>
      <c r="LI46" s="38" t="s">
        <v>0</v>
      </c>
      <c r="LS46" s="38" t="s">
        <v>433</v>
      </c>
      <c r="LT46" s="38" t="s">
        <v>35</v>
      </c>
      <c r="LU46" s="38" t="s">
        <v>0</v>
      </c>
      <c r="LV46" s="38" t="s">
        <v>35</v>
      </c>
      <c r="LW46" s="38" t="s">
        <v>0</v>
      </c>
      <c r="LZ46" s="38" t="s">
        <v>433</v>
      </c>
      <c r="MA46" s="38" t="s">
        <v>35</v>
      </c>
      <c r="MB46" s="38" t="s">
        <v>0</v>
      </c>
      <c r="MC46" s="38" t="s">
        <v>35</v>
      </c>
      <c r="MD46" s="38" t="s">
        <v>0</v>
      </c>
      <c r="NW46" s="13" t="s">
        <v>433</v>
      </c>
      <c r="NX46" s="13" t="s">
        <v>0</v>
      </c>
      <c r="NY46" s="13" t="s">
        <v>35</v>
      </c>
      <c r="NZ46" s="13" t="s">
        <v>0</v>
      </c>
      <c r="OA46" s="13" t="s">
        <v>35</v>
      </c>
      <c r="OD46" s="13" t="s">
        <v>433</v>
      </c>
      <c r="OE46" s="13" t="s">
        <v>0</v>
      </c>
      <c r="OF46" s="13" t="s">
        <v>35</v>
      </c>
      <c r="OG46" s="13" t="s">
        <v>0</v>
      </c>
      <c r="OH46" s="13" t="s">
        <v>35</v>
      </c>
      <c r="QH46" s="13" t="s">
        <v>433</v>
      </c>
      <c r="QI46" s="13" t="s">
        <v>0</v>
      </c>
      <c r="QJ46" s="13" t="s">
        <v>35</v>
      </c>
      <c r="QK46" s="13" t="s">
        <v>0</v>
      </c>
      <c r="QL46" s="13" t="s">
        <v>35</v>
      </c>
      <c r="UP46" s="13" t="s">
        <v>433</v>
      </c>
      <c r="UQ46" s="13" t="s">
        <v>0</v>
      </c>
      <c r="UR46" s="13" t="s">
        <v>35</v>
      </c>
      <c r="US46" s="13" t="s">
        <v>0</v>
      </c>
      <c r="UT46" s="13" t="s">
        <v>35</v>
      </c>
      <c r="UW46" s="13" t="s">
        <v>433</v>
      </c>
      <c r="UX46" s="13" t="s">
        <v>0</v>
      </c>
      <c r="UY46" s="13" t="s">
        <v>35</v>
      </c>
      <c r="UZ46" s="13" t="s">
        <v>0</v>
      </c>
      <c r="VA46" s="13" t="s">
        <v>35</v>
      </c>
      <c r="VR46" s="38" t="s">
        <v>433</v>
      </c>
      <c r="VS46" s="38" t="s">
        <v>35</v>
      </c>
      <c r="VT46" s="38" t="s">
        <v>0</v>
      </c>
      <c r="VU46" s="38" t="s">
        <v>35</v>
      </c>
      <c r="VV46" s="38" t="s">
        <v>0</v>
      </c>
      <c r="VY46" s="38" t="s">
        <v>433</v>
      </c>
      <c r="VZ46" s="38" t="s">
        <v>35</v>
      </c>
      <c r="WA46" s="38" t="s">
        <v>0</v>
      </c>
      <c r="WB46" s="38" t="s">
        <v>35</v>
      </c>
      <c r="WC46" s="38" t="s">
        <v>0</v>
      </c>
      <c r="ZL46" s="13" t="s">
        <v>434</v>
      </c>
      <c r="ZM46" s="13" t="s">
        <v>0</v>
      </c>
      <c r="ZN46" s="13" t="s">
        <v>35</v>
      </c>
      <c r="ZO46" s="13" t="s">
        <v>0</v>
      </c>
      <c r="ZP46" s="13" t="s">
        <v>35</v>
      </c>
      <c r="ZS46" s="13" t="s">
        <v>434</v>
      </c>
      <c r="ZT46" s="13" t="s">
        <v>0</v>
      </c>
      <c r="ZU46" s="13" t="s">
        <v>35</v>
      </c>
      <c r="ZV46" s="13" t="s">
        <v>0</v>
      </c>
      <c r="ZW46" s="13" t="s">
        <v>35</v>
      </c>
      <c r="AAN46" s="13"/>
      <c r="AAO46" s="13"/>
      <c r="AAP46" s="13"/>
      <c r="AAQ46" s="13"/>
      <c r="AAR46" s="13"/>
      <c r="AAU46" s="13"/>
      <c r="AAV46" s="13"/>
      <c r="AAW46" s="13"/>
      <c r="AAX46" s="13"/>
      <c r="AAY46" s="13"/>
      <c r="ACD46" s="10" t="s">
        <v>433</v>
      </c>
      <c r="ACE46" s="10" t="s">
        <v>35</v>
      </c>
      <c r="ACF46" s="10" t="s">
        <v>0</v>
      </c>
      <c r="ACG46" s="38" t="s">
        <v>35</v>
      </c>
      <c r="ACH46" s="38" t="s">
        <v>0</v>
      </c>
      <c r="ACK46" s="10" t="s">
        <v>433</v>
      </c>
      <c r="ACL46" s="10" t="s">
        <v>35</v>
      </c>
      <c r="ACM46" s="10" t="s">
        <v>0</v>
      </c>
      <c r="ACN46" s="38" t="s">
        <v>35</v>
      </c>
      <c r="ACO46" s="38" t="s">
        <v>0</v>
      </c>
      <c r="ADF46" s="10" t="s">
        <v>433</v>
      </c>
      <c r="ADG46" s="10" t="s">
        <v>35</v>
      </c>
      <c r="ADH46" s="10" t="s">
        <v>0</v>
      </c>
      <c r="ADI46" s="38" t="s">
        <v>35</v>
      </c>
      <c r="ADJ46" s="38" t="s">
        <v>0</v>
      </c>
      <c r="ADM46" s="10" t="s">
        <v>433</v>
      </c>
      <c r="ADN46" s="10" t="s">
        <v>35</v>
      </c>
      <c r="ADO46" s="10" t="s">
        <v>0</v>
      </c>
      <c r="ADP46" s="38" t="s">
        <v>35</v>
      </c>
      <c r="ADQ46" s="38" t="s">
        <v>0</v>
      </c>
      <c r="ADT46" s="10" t="s">
        <v>433</v>
      </c>
      <c r="ADU46" s="10" t="s">
        <v>35</v>
      </c>
      <c r="ADV46" s="10" t="s">
        <v>0</v>
      </c>
      <c r="ADW46" s="38" t="s">
        <v>35</v>
      </c>
      <c r="ADX46" s="38" t="s">
        <v>0</v>
      </c>
      <c r="AEA46" s="10" t="s">
        <v>433</v>
      </c>
      <c r="AEB46" s="10" t="s">
        <v>35</v>
      </c>
      <c r="AEC46" s="10" t="s">
        <v>0</v>
      </c>
      <c r="AED46" s="38" t="s">
        <v>35</v>
      </c>
      <c r="AEE46" s="38" t="s">
        <v>0</v>
      </c>
      <c r="AEH46" s="13" t="s">
        <v>434</v>
      </c>
      <c r="AEI46" s="13" t="s">
        <v>0</v>
      </c>
      <c r="AEJ46" s="13" t="s">
        <v>35</v>
      </c>
      <c r="AEK46" s="13" t="s">
        <v>0</v>
      </c>
      <c r="AEL46" s="13" t="s">
        <v>35</v>
      </c>
      <c r="AEO46" s="13" t="s">
        <v>434</v>
      </c>
      <c r="AEP46" s="13" t="s">
        <v>0</v>
      </c>
      <c r="AEQ46" s="13" t="s">
        <v>35</v>
      </c>
      <c r="AER46" s="13" t="s">
        <v>0</v>
      </c>
      <c r="AES46" s="13" t="s">
        <v>35</v>
      </c>
      <c r="AGS46" s="13"/>
      <c r="AGT46" s="13"/>
      <c r="AGU46" s="13"/>
      <c r="AGV46" s="13"/>
      <c r="AGW46" s="13"/>
    </row>
    <row r="47" spans="2:931" s="10" customFormat="1" ht="14.1" customHeight="1" x14ac:dyDescent="0.2">
      <c r="AQ47" s="73"/>
      <c r="AR47" s="73">
        <v>0.27100000000000002</v>
      </c>
      <c r="AS47" s="73">
        <v>43.9</v>
      </c>
      <c r="AT47" s="73">
        <v>42.2</v>
      </c>
      <c r="AU47" s="68">
        <f>+AR47*AS47</f>
        <v>11.8969</v>
      </c>
      <c r="AV47" s="68">
        <f>+AR47*AT47</f>
        <v>11.436200000000001</v>
      </c>
      <c r="AW47" s="73"/>
      <c r="AX47" s="73"/>
      <c r="AY47" s="73">
        <v>0.27100000000000002</v>
      </c>
      <c r="AZ47" s="73">
        <v>43.9</v>
      </c>
      <c r="BA47" s="73">
        <v>42.2</v>
      </c>
      <c r="BB47" s="68">
        <f>+AY47*AZ47</f>
        <v>11.8969</v>
      </c>
      <c r="BC47" s="68">
        <f>+AY47*BA47</f>
        <v>11.436200000000001</v>
      </c>
      <c r="BD47" s="73"/>
      <c r="DJ47" s="10">
        <v>0.15</v>
      </c>
      <c r="DK47" s="10">
        <v>434</v>
      </c>
      <c r="DL47" s="10">
        <v>300</v>
      </c>
      <c r="DM47" s="10">
        <f>+DK47*DJ47</f>
        <v>65.099999999999994</v>
      </c>
      <c r="DN47" s="10">
        <f>+DL47*DJ47</f>
        <v>45</v>
      </c>
      <c r="DQ47" s="10">
        <v>0.15</v>
      </c>
      <c r="DR47" s="10">
        <v>434</v>
      </c>
      <c r="DS47" s="10">
        <v>300</v>
      </c>
      <c r="DT47" s="10">
        <f>+DR47*DQ47</f>
        <v>65.099999999999994</v>
      </c>
      <c r="DU47" s="10">
        <f>+DS47*DQ47</f>
        <v>45</v>
      </c>
      <c r="EL47" s="10">
        <v>7.4499999999999997E-2</v>
      </c>
      <c r="EM47" s="10">
        <v>340</v>
      </c>
      <c r="EN47" s="10">
        <v>268</v>
      </c>
      <c r="EO47" s="10">
        <f>+EM47*EL47</f>
        <v>25.33</v>
      </c>
      <c r="EP47" s="10">
        <f>+EN47*EL47</f>
        <v>19.965999999999998</v>
      </c>
      <c r="ES47" s="10">
        <v>7.4499999999999997E-2</v>
      </c>
      <c r="ET47" s="10">
        <v>340</v>
      </c>
      <c r="EU47" s="10">
        <v>268</v>
      </c>
      <c r="EV47" s="10">
        <f>+ET47*ES47</f>
        <v>25.33</v>
      </c>
      <c r="EW47" s="10">
        <f>+EU47*ES47</f>
        <v>19.965999999999998</v>
      </c>
      <c r="FC47" s="10">
        <f>+FA47*EZ47</f>
        <v>0</v>
      </c>
      <c r="FD47" s="10">
        <f>+FB47*EZ47</f>
        <v>0</v>
      </c>
      <c r="FJ47" s="10">
        <f>+FH47*FG47</f>
        <v>0</v>
      </c>
      <c r="FK47" s="10">
        <f>+FI47*FG47</f>
        <v>0</v>
      </c>
      <c r="GP47" s="10">
        <v>0.62</v>
      </c>
      <c r="GQ47" s="10">
        <v>228</v>
      </c>
      <c r="GR47" s="10">
        <v>1.5</v>
      </c>
      <c r="GS47" s="10">
        <f>+GQ47*GP47</f>
        <v>141.35999999999999</v>
      </c>
      <c r="GT47" s="10">
        <f>+GR47*GP47</f>
        <v>0.92999999999999994</v>
      </c>
      <c r="GW47" s="10">
        <v>0.62</v>
      </c>
      <c r="GX47" s="10">
        <v>228</v>
      </c>
      <c r="GY47" s="10">
        <v>1.5</v>
      </c>
      <c r="GZ47" s="10">
        <f>+GX47*GW47</f>
        <v>141.35999999999999</v>
      </c>
      <c r="HA47" s="10">
        <f>+GY47*GW47</f>
        <v>0.92999999999999994</v>
      </c>
      <c r="HK47" s="10">
        <v>25.65</v>
      </c>
      <c r="HL47" s="10">
        <v>160</v>
      </c>
      <c r="HM47" s="10">
        <v>28</v>
      </c>
      <c r="HN47" s="10">
        <f>+HL47*HK47</f>
        <v>4104</v>
      </c>
      <c r="HO47" s="10">
        <f>+HM47*HK47</f>
        <v>718.19999999999993</v>
      </c>
      <c r="HY47" s="10">
        <v>5.6660000000000004</v>
      </c>
      <c r="HZ47" s="10">
        <v>24.8</v>
      </c>
      <c r="IA47" s="10">
        <v>36.700000000000003</v>
      </c>
      <c r="IB47" s="10">
        <f>+HZ47*HY47</f>
        <v>140.51680000000002</v>
      </c>
      <c r="IC47" s="10">
        <f>+IA47*HY47</f>
        <v>207.94220000000004</v>
      </c>
      <c r="JH47" s="10">
        <f>+JI54</f>
        <v>15.9</v>
      </c>
      <c r="JI47" s="10">
        <v>166</v>
      </c>
      <c r="JJ47" s="10">
        <v>53</v>
      </c>
      <c r="JK47" s="10">
        <f>+JI47*JH47</f>
        <v>2639.4</v>
      </c>
      <c r="JL47" s="10">
        <f>+JJ47*JH47</f>
        <v>842.7</v>
      </c>
      <c r="JO47" s="10">
        <f>+JP54</f>
        <v>15.9</v>
      </c>
      <c r="JP47" s="10">
        <v>166</v>
      </c>
      <c r="JQ47" s="10">
        <v>53</v>
      </c>
      <c r="JR47" s="10">
        <f>+JP47*JO47</f>
        <v>2639.4</v>
      </c>
      <c r="JS47" s="10">
        <f>+JQ47*JO47</f>
        <v>842.7</v>
      </c>
      <c r="KQ47" s="10">
        <v>4.3949999999999996</v>
      </c>
      <c r="KR47" s="10">
        <v>31.3</v>
      </c>
      <c r="KS47" s="10">
        <v>59.8</v>
      </c>
      <c r="KT47" s="10">
        <f>+KR47*KQ47</f>
        <v>137.56349999999998</v>
      </c>
      <c r="KU47" s="10">
        <f>+KS47*KQ47</f>
        <v>262.82099999999997</v>
      </c>
      <c r="KX47" s="10">
        <v>4.3949999999999996</v>
      </c>
      <c r="KY47" s="10">
        <v>31.3</v>
      </c>
      <c r="KZ47" s="10">
        <v>59.8</v>
      </c>
      <c r="LA47" s="10">
        <f>+KY47*KX47</f>
        <v>137.56349999999998</v>
      </c>
      <c r="LB47" s="10">
        <f>+KZ47*KX47</f>
        <v>262.82099999999997</v>
      </c>
      <c r="LF47" s="10">
        <v>200</v>
      </c>
      <c r="LG47" s="10">
        <v>116</v>
      </c>
      <c r="LH47" s="10">
        <f>+LF47*LE47</f>
        <v>0</v>
      </c>
      <c r="LI47" s="10">
        <f>+LG47*LE47</f>
        <v>0</v>
      </c>
      <c r="LT47" s="10">
        <v>200</v>
      </c>
      <c r="LU47" s="10">
        <v>116</v>
      </c>
      <c r="LV47" s="10">
        <f>+LT47*LS47</f>
        <v>0</v>
      </c>
      <c r="LW47" s="10">
        <f>+LU47*LS47</f>
        <v>0</v>
      </c>
      <c r="LZ47" s="10">
        <v>4.7750000000000004</v>
      </c>
      <c r="MA47" s="10">
        <v>12</v>
      </c>
      <c r="MB47" s="10">
        <v>11</v>
      </c>
      <c r="MC47" s="10">
        <f>+MA47*LZ47</f>
        <v>57.300000000000004</v>
      </c>
      <c r="MD47" s="10">
        <f>+MB47*LZ47</f>
        <v>52.525000000000006</v>
      </c>
      <c r="NW47" s="12">
        <v>0.51</v>
      </c>
      <c r="NX47" s="12">
        <v>37</v>
      </c>
      <c r="NY47" s="12">
        <v>29</v>
      </c>
      <c r="NZ47" s="48">
        <f>+NX47*NW47</f>
        <v>18.87</v>
      </c>
      <c r="OA47" s="48">
        <f>+NY47*NW47</f>
        <v>14.790000000000001</v>
      </c>
      <c r="OD47" s="12">
        <v>0.51</v>
      </c>
      <c r="OE47" s="12">
        <v>37</v>
      </c>
      <c r="OF47" s="12">
        <v>29</v>
      </c>
      <c r="OG47" s="48">
        <f>+OE47*OD47</f>
        <v>18.87</v>
      </c>
      <c r="OH47" s="48">
        <f>+OF47*OD47</f>
        <v>14.790000000000001</v>
      </c>
      <c r="QH47" s="12">
        <v>0.68</v>
      </c>
      <c r="QI47" s="12">
        <v>186</v>
      </c>
      <c r="QJ47" s="12">
        <v>304</v>
      </c>
      <c r="QK47" s="48">
        <f>+QI47*QH47</f>
        <v>126.48</v>
      </c>
      <c r="QL47" s="48">
        <f>+QJ47*QH47</f>
        <v>206.72000000000003</v>
      </c>
      <c r="UP47" s="12">
        <v>2.4500000000000002</v>
      </c>
      <c r="UQ47" s="12">
        <v>130</v>
      </c>
      <c r="UR47" s="12">
        <v>183</v>
      </c>
      <c r="US47" s="48">
        <f>+UQ47*UP47</f>
        <v>318.5</v>
      </c>
      <c r="UT47" s="48">
        <f>+UR47*UP47</f>
        <v>448.35</v>
      </c>
      <c r="UW47" s="12">
        <v>2.4500000000000002</v>
      </c>
      <c r="UX47" s="12">
        <v>130</v>
      </c>
      <c r="UY47" s="12">
        <v>183</v>
      </c>
      <c r="UZ47" s="48">
        <f>+UX47*UW47</f>
        <v>318.5</v>
      </c>
      <c r="VA47" s="48">
        <f>+UY47*UW47</f>
        <v>448.35</v>
      </c>
      <c r="VR47" s="10">
        <v>7.88</v>
      </c>
      <c r="VS47" s="10">
        <v>193</v>
      </c>
      <c r="VT47" s="10">
        <v>56.8</v>
      </c>
      <c r="VU47" s="10">
        <f>+VS47*VR47</f>
        <v>1520.84</v>
      </c>
      <c r="VV47" s="10">
        <f>+VT47*VR47</f>
        <v>447.58399999999995</v>
      </c>
      <c r="VY47" s="10">
        <v>7.88</v>
      </c>
      <c r="VZ47" s="10">
        <v>193</v>
      </c>
      <c r="WA47" s="10">
        <v>56.8</v>
      </c>
      <c r="WB47" s="10">
        <f>+VZ47*VY47</f>
        <v>1520.84</v>
      </c>
      <c r="WC47" s="10">
        <f>+WA47*VY47</f>
        <v>447.58399999999995</v>
      </c>
      <c r="ZL47" s="12">
        <v>1.179</v>
      </c>
      <c r="ZM47" s="12">
        <v>136</v>
      </c>
      <c r="ZN47" s="136">
        <v>233</v>
      </c>
      <c r="ZO47" s="12">
        <f>+ZM47*ZL47</f>
        <v>160.34399999999999</v>
      </c>
      <c r="ZP47" s="12">
        <f>+ZN47*ZL47</f>
        <v>274.70699999999999</v>
      </c>
      <c r="ZS47" s="12">
        <v>1.179</v>
      </c>
      <c r="ZT47" s="12">
        <v>136</v>
      </c>
      <c r="ZU47" s="136">
        <v>233</v>
      </c>
      <c r="ZV47" s="12">
        <f>+ZT47*ZS47</f>
        <v>160.34399999999999</v>
      </c>
      <c r="ZW47" s="12">
        <f>+ZU47*ZS47</f>
        <v>274.70699999999999</v>
      </c>
      <c r="AAN47" s="12"/>
      <c r="AAO47" s="12"/>
      <c r="AAP47" s="15"/>
      <c r="AAQ47" s="12"/>
      <c r="AAR47" s="12"/>
      <c r="AAU47" s="12"/>
      <c r="AAV47" s="12"/>
      <c r="AAW47" s="15"/>
      <c r="AAX47" s="12"/>
      <c r="AAY47" s="12"/>
      <c r="ACE47" s="10">
        <v>400</v>
      </c>
      <c r="ACF47" s="10">
        <v>84</v>
      </c>
      <c r="ACG47" s="10">
        <f>+ACE47*ACD47</f>
        <v>0</v>
      </c>
      <c r="ACH47" s="10">
        <f>+ACF47*ACD47</f>
        <v>0</v>
      </c>
      <c r="ACL47" s="10">
        <v>400</v>
      </c>
      <c r="ACM47" s="10">
        <v>84</v>
      </c>
      <c r="ACN47" s="10">
        <f>+ACL47*ACK47</f>
        <v>0</v>
      </c>
      <c r="ACO47" s="10">
        <f>+ACM47*ACK47</f>
        <v>0</v>
      </c>
      <c r="ADF47" s="10">
        <v>0.52500000000000002</v>
      </c>
      <c r="ADG47" s="10">
        <v>234</v>
      </c>
      <c r="ADH47" s="10">
        <v>126</v>
      </c>
      <c r="ADI47" s="10">
        <f>+ADG47*ADF47</f>
        <v>122.85000000000001</v>
      </c>
      <c r="ADJ47" s="10">
        <f>+ADH47*ADF47</f>
        <v>66.150000000000006</v>
      </c>
      <c r="ADM47" s="10">
        <v>0.52500000000000002</v>
      </c>
      <c r="ADN47" s="10">
        <v>234</v>
      </c>
      <c r="ADO47" s="10">
        <v>126</v>
      </c>
      <c r="ADP47" s="10">
        <f>+ADN47*ADM47</f>
        <v>122.85000000000001</v>
      </c>
      <c r="ADQ47" s="10">
        <f>+ADO47*ADM47</f>
        <v>66.150000000000006</v>
      </c>
      <c r="ADT47" s="10">
        <v>3.81</v>
      </c>
      <c r="ADU47" s="10">
        <v>33</v>
      </c>
      <c r="ADV47" s="10">
        <v>13</v>
      </c>
      <c r="ADW47" s="10">
        <f>+ADU47*ADT47</f>
        <v>125.73</v>
      </c>
      <c r="ADX47" s="10">
        <f>+ADV47*ADT47</f>
        <v>49.53</v>
      </c>
      <c r="AEA47" s="10">
        <v>3.81</v>
      </c>
      <c r="AEB47" s="10">
        <v>33</v>
      </c>
      <c r="AEC47" s="10">
        <v>13</v>
      </c>
      <c r="AED47" s="10">
        <f>+AEB47*AEA47</f>
        <v>125.73</v>
      </c>
      <c r="AEE47" s="10">
        <f>+AEC47*AEA47</f>
        <v>49.53</v>
      </c>
      <c r="AEH47" s="12">
        <f>AVERAGE(0.74,1.12,1.2,1.35)</f>
        <v>1.1025</v>
      </c>
      <c r="AEI47" s="12">
        <v>182</v>
      </c>
      <c r="AEJ47" s="15">
        <v>310</v>
      </c>
      <c r="AEK47" s="12">
        <f>+AEI47*AEH47</f>
        <v>200.655</v>
      </c>
      <c r="AEL47" s="12">
        <f>+AEJ47*AEH47</f>
        <v>341.77500000000003</v>
      </c>
      <c r="AEO47" s="12">
        <f>AVERAGE(0.74,1.12,1.2,1.35)</f>
        <v>1.1025</v>
      </c>
      <c r="AEP47" s="12">
        <v>182</v>
      </c>
      <c r="AEQ47" s="15">
        <v>310</v>
      </c>
      <c r="AER47" s="12">
        <f>+AEP47*AEO47</f>
        <v>200.655</v>
      </c>
      <c r="AES47" s="12">
        <f>+AEQ47*AEO47</f>
        <v>341.77500000000003</v>
      </c>
      <c r="AGS47" s="12"/>
      <c r="AGT47" s="12"/>
      <c r="AGU47" s="15"/>
      <c r="AGV47" s="12"/>
      <c r="AGW47" s="12"/>
    </row>
    <row r="48" spans="2:931" s="10" customFormat="1" ht="14.1" customHeight="1" x14ac:dyDescent="0.2">
      <c r="AQ48" s="73"/>
      <c r="AR48" s="73">
        <v>0.218</v>
      </c>
      <c r="AS48" s="73">
        <v>171</v>
      </c>
      <c r="AT48" s="73">
        <v>97.9</v>
      </c>
      <c r="AU48" s="68">
        <f>+AR48*AS48</f>
        <v>37.277999999999999</v>
      </c>
      <c r="AV48" s="68">
        <f>+AR48*AT48</f>
        <v>21.342200000000002</v>
      </c>
      <c r="AW48" s="73"/>
      <c r="AX48" s="73"/>
      <c r="AY48" s="73">
        <v>0.218</v>
      </c>
      <c r="AZ48" s="73">
        <v>171</v>
      </c>
      <c r="BA48" s="73">
        <v>97.9</v>
      </c>
      <c r="BB48" s="68">
        <f>+AY48*AZ48</f>
        <v>37.277999999999999</v>
      </c>
      <c r="BC48" s="68">
        <f>+AY48*BA48</f>
        <v>21.342200000000002</v>
      </c>
      <c r="BD48" s="73"/>
      <c r="DJ48" s="10">
        <v>0.12</v>
      </c>
      <c r="DK48" s="10">
        <v>439</v>
      </c>
      <c r="DL48" s="10">
        <v>304</v>
      </c>
      <c r="DM48" s="10">
        <f>+DK48*DJ48</f>
        <v>52.68</v>
      </c>
      <c r="DN48" s="10">
        <f>+DL48*DJ48</f>
        <v>36.479999999999997</v>
      </c>
      <c r="DQ48" s="10">
        <v>0.12</v>
      </c>
      <c r="DR48" s="10">
        <v>439</v>
      </c>
      <c r="DS48" s="10">
        <v>304</v>
      </c>
      <c r="DT48" s="10">
        <f>+DR48*DQ48</f>
        <v>52.68</v>
      </c>
      <c r="DU48" s="10">
        <f>+DS48*DQ48</f>
        <v>36.479999999999997</v>
      </c>
      <c r="EL48" s="10">
        <v>1.18E-2</v>
      </c>
      <c r="EM48" s="10">
        <v>155</v>
      </c>
      <c r="EN48" s="10">
        <v>116</v>
      </c>
      <c r="EO48" s="10">
        <f>+EM48*EL48</f>
        <v>1.829</v>
      </c>
      <c r="EP48" s="10">
        <f>+EN48*EL48</f>
        <v>1.3688</v>
      </c>
      <c r="ES48" s="10">
        <v>1.18E-2</v>
      </c>
      <c r="ET48" s="10">
        <v>155</v>
      </c>
      <c r="EU48" s="10">
        <v>116</v>
      </c>
      <c r="EV48" s="10">
        <f>+ET48*ES48</f>
        <v>1.829</v>
      </c>
      <c r="EW48" s="10">
        <f>+EU48*ES48</f>
        <v>1.3688</v>
      </c>
      <c r="FC48" s="10">
        <f>+FA48*EZ48</f>
        <v>0</v>
      </c>
      <c r="FD48" s="10">
        <f>+FB48*EZ48</f>
        <v>0</v>
      </c>
      <c r="FJ48" s="10">
        <f>+FH48*FG48</f>
        <v>0</v>
      </c>
      <c r="FK48" s="10">
        <f>+FI48*FG48</f>
        <v>0</v>
      </c>
      <c r="GP48" s="10">
        <v>0.48</v>
      </c>
      <c r="GQ48" s="10">
        <v>153</v>
      </c>
      <c r="GR48" s="10">
        <v>65.400000000000006</v>
      </c>
      <c r="GS48" s="10">
        <f>+GQ48*GP48</f>
        <v>73.44</v>
      </c>
      <c r="GT48" s="10">
        <f>+GR48*GP48</f>
        <v>31.392000000000003</v>
      </c>
      <c r="GW48" s="10">
        <v>0.48</v>
      </c>
      <c r="GX48" s="10">
        <v>153</v>
      </c>
      <c r="GY48" s="10">
        <v>65.400000000000006</v>
      </c>
      <c r="GZ48" s="10">
        <f>+GX48*GW48</f>
        <v>73.44</v>
      </c>
      <c r="HA48" s="10">
        <f>+GY48*GW48</f>
        <v>31.392000000000003</v>
      </c>
      <c r="HK48" s="10">
        <v>35.39</v>
      </c>
      <c r="HL48" s="10">
        <v>60</v>
      </c>
      <c r="HM48" s="10">
        <v>12</v>
      </c>
      <c r="HN48" s="10">
        <f>+HL48*HK48</f>
        <v>2123.4</v>
      </c>
      <c r="HO48" s="10">
        <f>+HM48*HK48</f>
        <v>424.68</v>
      </c>
      <c r="HY48" s="10">
        <v>5.6543000000000001</v>
      </c>
      <c r="HZ48" s="10">
        <v>49.1</v>
      </c>
      <c r="IA48" s="10">
        <v>55.6</v>
      </c>
      <c r="IB48" s="10">
        <f>+HZ48*HY48</f>
        <v>277.62612999999999</v>
      </c>
      <c r="IC48" s="10">
        <f>+IA48*HY48</f>
        <v>314.37907999999999</v>
      </c>
      <c r="JH48" s="10">
        <f>+JI60</f>
        <v>10.25</v>
      </c>
      <c r="JI48" s="10">
        <v>250</v>
      </c>
      <c r="JJ48" s="10">
        <v>46</v>
      </c>
      <c r="JK48" s="10">
        <f>+JI48*JH48</f>
        <v>2562.5</v>
      </c>
      <c r="JL48" s="10">
        <f>+JJ48*JH48</f>
        <v>471.5</v>
      </c>
      <c r="JO48" s="10">
        <f>+JP60</f>
        <v>10.25</v>
      </c>
      <c r="JP48" s="10">
        <v>250</v>
      </c>
      <c r="JQ48" s="10">
        <v>46</v>
      </c>
      <c r="JR48" s="10">
        <f>+JP48*JO48</f>
        <v>2562.5</v>
      </c>
      <c r="JS48" s="10">
        <f>+JQ48*JO48</f>
        <v>471.5</v>
      </c>
      <c r="KQ48" s="10">
        <v>3.4550000000000001</v>
      </c>
      <c r="KR48" s="10">
        <v>9.48</v>
      </c>
      <c r="KS48" s="10">
        <v>10</v>
      </c>
      <c r="KT48" s="10">
        <f>+KR48*KQ48</f>
        <v>32.753399999999999</v>
      </c>
      <c r="KU48" s="10">
        <f>+KS48*KQ48</f>
        <v>34.549999999999997</v>
      </c>
      <c r="KX48" s="10">
        <v>3.4550000000000001</v>
      </c>
      <c r="KY48" s="10">
        <v>9.48</v>
      </c>
      <c r="KZ48" s="10">
        <v>10</v>
      </c>
      <c r="LA48" s="10">
        <f>+KY48*KX48</f>
        <v>32.753399999999999</v>
      </c>
      <c r="LB48" s="10">
        <f>+KZ48*KX48</f>
        <v>34.549999999999997</v>
      </c>
      <c r="LF48" s="10">
        <v>120</v>
      </c>
      <c r="LG48" s="10">
        <v>55</v>
      </c>
      <c r="LH48" s="10">
        <f>+LF48*LE48</f>
        <v>0</v>
      </c>
      <c r="LI48" s="10">
        <f>+LG48*LE48</f>
        <v>0</v>
      </c>
      <c r="LT48" s="10">
        <v>120</v>
      </c>
      <c r="LU48" s="10">
        <v>55</v>
      </c>
      <c r="LV48" s="10">
        <f>+LT48*LS48</f>
        <v>0</v>
      </c>
      <c r="LW48" s="10">
        <f>+LU48*LS48</f>
        <v>0</v>
      </c>
      <c r="LZ48" s="10">
        <v>4.8250000000000002</v>
      </c>
      <c r="MA48" s="10">
        <v>9.1999999999999993</v>
      </c>
      <c r="MB48" s="10">
        <v>6</v>
      </c>
      <c r="MC48" s="10">
        <f>+MA48*LZ48</f>
        <v>44.39</v>
      </c>
      <c r="MD48" s="10">
        <f>+MB48*LZ48</f>
        <v>28.950000000000003</v>
      </c>
      <c r="NW48" s="12">
        <v>0.45</v>
      </c>
      <c r="NX48" s="12">
        <v>84.3</v>
      </c>
      <c r="NY48" s="12">
        <v>56.4</v>
      </c>
      <c r="NZ48" s="48">
        <f>+NX48*NW48</f>
        <v>37.935000000000002</v>
      </c>
      <c r="OA48" s="48">
        <f>+NY48*NW48</f>
        <v>25.38</v>
      </c>
      <c r="OD48" s="12">
        <v>0.45</v>
      </c>
      <c r="OE48" s="12">
        <v>84.3</v>
      </c>
      <c r="OF48" s="12">
        <v>56.4</v>
      </c>
      <c r="OG48" s="48">
        <f>+OE48*OD48</f>
        <v>37.935000000000002</v>
      </c>
      <c r="OH48" s="48">
        <f>+OF48*OD48</f>
        <v>25.38</v>
      </c>
      <c r="QH48" s="12">
        <v>0.63</v>
      </c>
      <c r="QI48" s="12">
        <v>210</v>
      </c>
      <c r="QJ48" s="12">
        <v>682</v>
      </c>
      <c r="QK48" s="48">
        <f>+QI48*QH48</f>
        <v>132.30000000000001</v>
      </c>
      <c r="QL48" s="48">
        <f>+QJ48*QH48</f>
        <v>429.66</v>
      </c>
      <c r="UP48" s="12">
        <v>2.2599999999999998</v>
      </c>
      <c r="UQ48" s="12">
        <v>106</v>
      </c>
      <c r="UR48" s="12">
        <v>116</v>
      </c>
      <c r="US48" s="48">
        <f>+UQ48*UP48</f>
        <v>239.55999999999997</v>
      </c>
      <c r="UT48" s="48">
        <f>+UR48*UP48</f>
        <v>262.15999999999997</v>
      </c>
      <c r="UW48" s="12">
        <v>2.2599999999999998</v>
      </c>
      <c r="UX48" s="12">
        <v>106</v>
      </c>
      <c r="UY48" s="12">
        <v>116</v>
      </c>
      <c r="UZ48" s="48">
        <f>+UX48*UW48</f>
        <v>239.55999999999997</v>
      </c>
      <c r="VA48" s="48">
        <f>+UY48*UW48</f>
        <v>262.15999999999997</v>
      </c>
      <c r="VR48" s="10">
        <v>7.96</v>
      </c>
      <c r="VS48" s="10">
        <v>143</v>
      </c>
      <c r="VT48" s="10">
        <v>32.9</v>
      </c>
      <c r="VU48" s="10">
        <f>+VS48*VR48</f>
        <v>1138.28</v>
      </c>
      <c r="VV48" s="10">
        <f>+VT48*VR48</f>
        <v>261.88400000000001</v>
      </c>
      <c r="VY48" s="10">
        <v>7.96</v>
      </c>
      <c r="VZ48" s="10">
        <v>143</v>
      </c>
      <c r="WA48" s="10">
        <v>32.9</v>
      </c>
      <c r="WB48" s="10">
        <f>+VZ48*VY48</f>
        <v>1138.28</v>
      </c>
      <c r="WC48" s="10">
        <f>+WA48*VY48</f>
        <v>261.88400000000001</v>
      </c>
      <c r="ZL48" s="12">
        <v>1.341</v>
      </c>
      <c r="ZM48" s="12">
        <v>110</v>
      </c>
      <c r="ZN48" s="136">
        <v>222</v>
      </c>
      <c r="ZO48" s="12">
        <f>+ZM48*ZL48</f>
        <v>147.51</v>
      </c>
      <c r="ZP48" s="12">
        <f>+ZN48*ZL48</f>
        <v>297.702</v>
      </c>
      <c r="ZS48" s="12">
        <v>1.341</v>
      </c>
      <c r="ZT48" s="12">
        <v>110</v>
      </c>
      <c r="ZU48" s="136">
        <v>222</v>
      </c>
      <c r="ZV48" s="12">
        <f>+ZT48*ZS48</f>
        <v>147.51</v>
      </c>
      <c r="ZW48" s="12">
        <f>+ZU48*ZS48</f>
        <v>297.702</v>
      </c>
      <c r="AAN48" s="12"/>
      <c r="AAO48" s="12"/>
      <c r="AAP48" s="15"/>
      <c r="AAQ48" s="12"/>
      <c r="AAR48" s="12"/>
      <c r="AAU48" s="12"/>
      <c r="AAV48" s="12"/>
      <c r="AAW48" s="15"/>
      <c r="AAX48" s="12"/>
      <c r="AAY48" s="12"/>
      <c r="ACE48" s="10">
        <v>330</v>
      </c>
      <c r="ACF48" s="10">
        <v>26</v>
      </c>
      <c r="ACG48" s="10">
        <f>+ACE48*ACD48</f>
        <v>0</v>
      </c>
      <c r="ACH48" s="10">
        <f>+ACF48*ACD48</f>
        <v>0</v>
      </c>
      <c r="ACL48" s="10">
        <v>330</v>
      </c>
      <c r="ACM48" s="10">
        <v>26</v>
      </c>
      <c r="ACN48" s="10">
        <f>+ACL48*ACK48</f>
        <v>0</v>
      </c>
      <c r="ACO48" s="10">
        <f>+ACM48*ACK48</f>
        <v>0</v>
      </c>
      <c r="ADF48" s="10">
        <v>0.68100000000000005</v>
      </c>
      <c r="ADG48" s="10">
        <v>183</v>
      </c>
      <c r="ADH48" s="10">
        <v>100</v>
      </c>
      <c r="ADI48" s="10">
        <f>+ADG48*ADF48</f>
        <v>124.623</v>
      </c>
      <c r="ADJ48" s="10">
        <f>+ADH48*ADF48</f>
        <v>68.100000000000009</v>
      </c>
      <c r="ADM48" s="10">
        <v>0.68100000000000005</v>
      </c>
      <c r="ADN48" s="10">
        <v>183</v>
      </c>
      <c r="ADO48" s="10">
        <v>100</v>
      </c>
      <c r="ADP48" s="10">
        <f>+ADN48*ADM48</f>
        <v>124.623</v>
      </c>
      <c r="ADQ48" s="10">
        <f>+ADO48*ADM48</f>
        <v>68.100000000000009</v>
      </c>
      <c r="ADT48" s="10">
        <v>3.01</v>
      </c>
      <c r="ADU48" s="10">
        <v>27</v>
      </c>
      <c r="ADV48" s="10">
        <v>15</v>
      </c>
      <c r="ADW48" s="10">
        <f>+ADU48*ADT48</f>
        <v>81.27</v>
      </c>
      <c r="ADX48" s="10">
        <f>+ADV48*ADT48</f>
        <v>45.15</v>
      </c>
      <c r="AEA48" s="10">
        <v>3.01</v>
      </c>
      <c r="AEB48" s="10">
        <v>27</v>
      </c>
      <c r="AEC48" s="10">
        <v>15</v>
      </c>
      <c r="AED48" s="10">
        <f>+AEB48*AEA48</f>
        <v>81.27</v>
      </c>
      <c r="AEE48" s="10">
        <f>+AEC48*AEA48</f>
        <v>45.15</v>
      </c>
      <c r="AEH48" s="12">
        <f>AVERAGE(1.95,1.56,1,1.6)</f>
        <v>1.5274999999999999</v>
      </c>
      <c r="AEI48" s="12">
        <v>183</v>
      </c>
      <c r="AEJ48" s="15">
        <v>283</v>
      </c>
      <c r="AEK48" s="12">
        <f>+AEI48*AEH48</f>
        <v>279.53249999999997</v>
      </c>
      <c r="AEL48" s="12">
        <f>+AEJ48*AEH48</f>
        <v>432.28249999999997</v>
      </c>
      <c r="AEO48" s="12">
        <f>AVERAGE(1.95,1.56,1,1.6)</f>
        <v>1.5274999999999999</v>
      </c>
      <c r="AEP48" s="12">
        <v>183</v>
      </c>
      <c r="AEQ48" s="15">
        <v>283</v>
      </c>
      <c r="AER48" s="12">
        <f>+AEP48*AEO48</f>
        <v>279.53249999999997</v>
      </c>
      <c r="AES48" s="12">
        <f>+AEQ48*AEO48</f>
        <v>432.28249999999997</v>
      </c>
      <c r="AGS48" s="12"/>
      <c r="AGT48" s="12"/>
      <c r="AGU48" s="15"/>
      <c r="AGV48" s="12"/>
      <c r="AGW48" s="12"/>
    </row>
    <row r="49" spans="43:881" s="10" customFormat="1" ht="14.1" customHeight="1" x14ac:dyDescent="0.2">
      <c r="AQ49" s="73"/>
      <c r="AR49" s="73">
        <v>0.11899999999999999</v>
      </c>
      <c r="AS49" s="73">
        <v>105</v>
      </c>
      <c r="AT49" s="73">
        <v>40.799999999999997</v>
      </c>
      <c r="AU49" s="68">
        <f>+AR49*AS49</f>
        <v>12.494999999999999</v>
      </c>
      <c r="AV49" s="68">
        <f>+AR49*AT49</f>
        <v>4.8551999999999991</v>
      </c>
      <c r="AW49" s="73"/>
      <c r="AX49" s="73"/>
      <c r="AY49" s="73">
        <v>0.11899999999999999</v>
      </c>
      <c r="AZ49" s="73">
        <v>105</v>
      </c>
      <c r="BA49" s="73">
        <v>40.799999999999997</v>
      </c>
      <c r="BB49" s="68">
        <f>+AY49*AZ49</f>
        <v>12.494999999999999</v>
      </c>
      <c r="BC49" s="68">
        <f>+AY49*BA49</f>
        <v>4.8551999999999991</v>
      </c>
      <c r="BD49" s="73"/>
      <c r="DJ49" s="10">
        <v>0.03</v>
      </c>
      <c r="DK49" s="10">
        <v>357</v>
      </c>
      <c r="DL49" s="10">
        <v>217</v>
      </c>
      <c r="DM49" s="10">
        <f>+DK49*DJ49</f>
        <v>10.709999999999999</v>
      </c>
      <c r="DN49" s="10">
        <f>+DL49*DJ49</f>
        <v>6.51</v>
      </c>
      <c r="DQ49" s="10">
        <v>0.03</v>
      </c>
      <c r="DR49" s="10">
        <v>357</v>
      </c>
      <c r="DS49" s="10">
        <v>217</v>
      </c>
      <c r="DT49" s="10">
        <f>+DR49*DQ49</f>
        <v>10.709999999999999</v>
      </c>
      <c r="DU49" s="10">
        <f>+DS49*DQ49</f>
        <v>6.51</v>
      </c>
      <c r="EL49" s="10">
        <v>5.3E-3</v>
      </c>
      <c r="EM49" s="10">
        <v>133</v>
      </c>
      <c r="EN49" s="10">
        <v>70</v>
      </c>
      <c r="EO49" s="10">
        <f>+EM49*EL49</f>
        <v>0.70489999999999997</v>
      </c>
      <c r="EP49" s="10">
        <f>+EN49*EL49</f>
        <v>0.371</v>
      </c>
      <c r="ES49" s="10">
        <v>5.3E-3</v>
      </c>
      <c r="ET49" s="10">
        <v>133</v>
      </c>
      <c r="EU49" s="10">
        <v>70</v>
      </c>
      <c r="EV49" s="10">
        <f>+ET49*ES49</f>
        <v>0.70489999999999997</v>
      </c>
      <c r="EW49" s="10">
        <f>+EU49*ES49</f>
        <v>0.371</v>
      </c>
      <c r="FC49" s="10">
        <f>+FA49*EZ49</f>
        <v>0</v>
      </c>
      <c r="FD49" s="10">
        <f>+FB49*EZ49</f>
        <v>0</v>
      </c>
      <c r="FJ49" s="10">
        <f>+FH49*FG49</f>
        <v>0</v>
      </c>
      <c r="FK49" s="10">
        <f>+FI49*FG49</f>
        <v>0</v>
      </c>
      <c r="GP49" s="10">
        <v>0.39</v>
      </c>
      <c r="GQ49" s="10">
        <v>67</v>
      </c>
      <c r="GR49" s="10">
        <v>131</v>
      </c>
      <c r="GS49" s="10">
        <f>+GQ49*GP49</f>
        <v>26.130000000000003</v>
      </c>
      <c r="GT49" s="10">
        <f>+GR49*GP49</f>
        <v>51.09</v>
      </c>
      <c r="GW49" s="10">
        <v>0.39</v>
      </c>
      <c r="GX49" s="10">
        <v>67</v>
      </c>
      <c r="GY49" s="10">
        <v>131</v>
      </c>
      <c r="GZ49" s="10">
        <f>+GX49*GW49</f>
        <v>26.130000000000003</v>
      </c>
      <c r="HA49" s="10">
        <f>+GY49*GW49</f>
        <v>51.09</v>
      </c>
      <c r="HK49" s="10">
        <v>31.13</v>
      </c>
      <c r="HL49" s="10">
        <v>240</v>
      </c>
      <c r="HM49" s="10">
        <v>36</v>
      </c>
      <c r="HN49" s="10">
        <f>+HL49*HK49</f>
        <v>7471.2</v>
      </c>
      <c r="HO49" s="10">
        <f>+HM49*HK49</f>
        <v>1120.68</v>
      </c>
      <c r="HX49" s="43" t="s">
        <v>36</v>
      </c>
      <c r="HY49" s="10">
        <f>SUM(HY46:HY48)</f>
        <v>16.9193</v>
      </c>
      <c r="HZ49" s="10">
        <f>SUM(HZ46:HZ48)</f>
        <v>105.9</v>
      </c>
      <c r="IA49" s="10">
        <f>SUM(IA46:IA48)</f>
        <v>131.30000000000001</v>
      </c>
      <c r="IB49" s="42">
        <f>SUM(IB46:IB48)</f>
        <v>597.31092999999998</v>
      </c>
      <c r="IC49" s="42">
        <f>SUM(IC46:IC48)</f>
        <v>740.68227999999999</v>
      </c>
      <c r="JH49" s="10">
        <f>+JI65</f>
        <v>12.175000000000001</v>
      </c>
      <c r="JI49" s="10">
        <v>246</v>
      </c>
      <c r="JJ49" s="10">
        <v>98</v>
      </c>
      <c r="JK49" s="10">
        <f>+JI49*JH49</f>
        <v>2995.05</v>
      </c>
      <c r="JL49" s="10">
        <f>+JJ49*JH49</f>
        <v>1193.1500000000001</v>
      </c>
      <c r="JO49" s="10">
        <f>+JP65</f>
        <v>12.175000000000001</v>
      </c>
      <c r="JP49" s="10">
        <v>246</v>
      </c>
      <c r="JQ49" s="10">
        <v>98</v>
      </c>
      <c r="JR49" s="10">
        <f>+JP49*JO49</f>
        <v>2995.05</v>
      </c>
      <c r="JS49" s="10">
        <f>+JQ49*JO49</f>
        <v>1193.1500000000001</v>
      </c>
      <c r="KQ49" s="10">
        <f>SUM(KQ46:KQ48)</f>
        <v>13.459999999999999</v>
      </c>
      <c r="KR49" s="10">
        <f>SUM(KR46:KR48)</f>
        <v>94.58</v>
      </c>
      <c r="KS49" s="10">
        <f>SUM(KS46:KS48)</f>
        <v>108.9</v>
      </c>
      <c r="KT49" s="42">
        <f>SUM(KT46:KT48)</f>
        <v>472.13489999999996</v>
      </c>
      <c r="KU49" s="42">
        <f>SUM(KU46:KU48)</f>
        <v>516.72199999999998</v>
      </c>
      <c r="KX49" s="10">
        <f>SUM(KX46:KX48)</f>
        <v>13.459999999999999</v>
      </c>
      <c r="KY49" s="10">
        <f>SUM(KY46:KY48)</f>
        <v>94.58</v>
      </c>
      <c r="KZ49" s="10">
        <f>SUM(KZ46:KZ48)</f>
        <v>108.9</v>
      </c>
      <c r="LA49" s="42">
        <f>SUM(LA46:LA48)</f>
        <v>472.13489999999996</v>
      </c>
      <c r="LB49" s="42">
        <f>SUM(LB46:LB48)</f>
        <v>516.72199999999998</v>
      </c>
      <c r="LF49" s="10">
        <v>100</v>
      </c>
      <c r="LG49" s="10">
        <v>57</v>
      </c>
      <c r="LH49" s="10">
        <f>+LF49*LE49</f>
        <v>0</v>
      </c>
      <c r="LI49" s="10">
        <f>+LG49*LE49</f>
        <v>0</v>
      </c>
      <c r="LT49" s="10">
        <v>100</v>
      </c>
      <c r="LU49" s="10">
        <v>57</v>
      </c>
      <c r="LV49" s="10">
        <f>+LT49*LS49</f>
        <v>0</v>
      </c>
      <c r="LW49" s="10">
        <f>+LU49*LS49</f>
        <v>0</v>
      </c>
      <c r="LZ49" s="10">
        <v>4.2750000000000004</v>
      </c>
      <c r="MA49" s="10">
        <v>8.1999999999999993</v>
      </c>
      <c r="MB49" s="10">
        <v>51</v>
      </c>
      <c r="MC49" s="10">
        <f>+MA49*LZ49</f>
        <v>35.055</v>
      </c>
      <c r="MD49" s="10">
        <f>+MB49*LZ49</f>
        <v>218.02500000000001</v>
      </c>
      <c r="NW49" s="12">
        <v>0.35199999999999998</v>
      </c>
      <c r="NX49" s="12">
        <v>58.3</v>
      </c>
      <c r="NY49" s="12">
        <v>24.8</v>
      </c>
      <c r="NZ49" s="48">
        <f>+NX49*NW49</f>
        <v>20.521599999999999</v>
      </c>
      <c r="OA49" s="48">
        <f>+NY49*NW49</f>
        <v>8.7295999999999996</v>
      </c>
      <c r="OD49" s="12">
        <v>0.35199999999999998</v>
      </c>
      <c r="OE49" s="12">
        <v>58.3</v>
      </c>
      <c r="OF49" s="12">
        <v>24.8</v>
      </c>
      <c r="OG49" s="48">
        <f>+OE49*OD49</f>
        <v>20.521599999999999</v>
      </c>
      <c r="OH49" s="48">
        <f>+OF49*OD49</f>
        <v>8.7295999999999996</v>
      </c>
      <c r="QH49" s="12">
        <v>0.34</v>
      </c>
      <c r="QI49" s="12">
        <v>48</v>
      </c>
      <c r="QJ49" s="12">
        <v>150</v>
      </c>
      <c r="QK49" s="48">
        <f>+QI49*QH49</f>
        <v>16.32</v>
      </c>
      <c r="QL49" s="48">
        <f>+QJ49*QH49</f>
        <v>51.000000000000007</v>
      </c>
      <c r="SR49" s="42">
        <v>1</v>
      </c>
      <c r="SS49" s="14" t="s">
        <v>115</v>
      </c>
      <c r="ST49" s="12"/>
      <c r="SU49" s="12"/>
      <c r="SV49" s="12"/>
      <c r="SW49" s="12"/>
      <c r="SY49" s="42">
        <v>1</v>
      </c>
      <c r="SZ49" s="14" t="s">
        <v>115</v>
      </c>
      <c r="TA49" s="12"/>
      <c r="TB49" s="12"/>
      <c r="TC49" s="12"/>
      <c r="TD49" s="12"/>
      <c r="TF49" s="42">
        <v>1</v>
      </c>
      <c r="TG49" s="14" t="s">
        <v>115</v>
      </c>
      <c r="TH49" s="12"/>
      <c r="TI49" s="12"/>
      <c r="TJ49" s="12"/>
      <c r="TK49" s="12"/>
      <c r="TM49" s="42">
        <v>1</v>
      </c>
      <c r="TN49" s="14" t="s">
        <v>115</v>
      </c>
      <c r="TO49" s="12"/>
      <c r="TP49" s="12"/>
      <c r="TQ49" s="12"/>
      <c r="TR49" s="12"/>
      <c r="UP49" s="12"/>
      <c r="UQ49" s="12"/>
      <c r="UR49" s="12"/>
      <c r="US49" s="48">
        <f>+UQ49*UP49</f>
        <v>0</v>
      </c>
      <c r="UT49" s="48">
        <f>+UR49*UP49</f>
        <v>0</v>
      </c>
      <c r="UW49" s="12"/>
      <c r="UX49" s="12"/>
      <c r="UY49" s="12"/>
      <c r="UZ49" s="48">
        <f>+UX49*UW49</f>
        <v>0</v>
      </c>
      <c r="VA49" s="48">
        <f>+UY49*UW49</f>
        <v>0</v>
      </c>
      <c r="VR49" s="10">
        <v>6.26</v>
      </c>
      <c r="VS49" s="10">
        <v>44.1</v>
      </c>
      <c r="VT49" s="10">
        <v>21.1</v>
      </c>
      <c r="VU49" s="10">
        <f>+VS49*VR49</f>
        <v>276.06599999999997</v>
      </c>
      <c r="VV49" s="10">
        <f>+VT49*VR49</f>
        <v>132.08600000000001</v>
      </c>
      <c r="VY49" s="10">
        <v>6.26</v>
      </c>
      <c r="VZ49" s="10">
        <v>44.1</v>
      </c>
      <c r="WA49" s="10">
        <v>21.1</v>
      </c>
      <c r="WB49" s="10">
        <f>+VZ49*VY49</f>
        <v>276.06599999999997</v>
      </c>
      <c r="WC49" s="10">
        <f>+WA49*VY49</f>
        <v>132.08600000000001</v>
      </c>
      <c r="ZL49" s="12">
        <v>1.401</v>
      </c>
      <c r="ZM49" s="12">
        <v>294</v>
      </c>
      <c r="ZN49" s="136">
        <v>203</v>
      </c>
      <c r="ZO49" s="12">
        <f>+ZM49*ZL49</f>
        <v>411.89400000000001</v>
      </c>
      <c r="ZP49" s="12">
        <f>+ZN49*ZL49</f>
        <v>284.40300000000002</v>
      </c>
      <c r="ZS49" s="12">
        <v>1.401</v>
      </c>
      <c r="ZT49" s="12">
        <v>294</v>
      </c>
      <c r="ZU49" s="136">
        <v>203</v>
      </c>
      <c r="ZV49" s="12">
        <f>+ZT49*ZS49</f>
        <v>411.89400000000001</v>
      </c>
      <c r="ZW49" s="12">
        <f>+ZU49*ZS49</f>
        <v>284.40300000000002</v>
      </c>
      <c r="AAN49" s="12"/>
      <c r="AAO49" s="12"/>
      <c r="AAP49" s="15"/>
      <c r="AAQ49" s="12"/>
      <c r="AAR49" s="12"/>
      <c r="AAU49" s="12"/>
      <c r="AAV49" s="12"/>
      <c r="AAW49" s="15"/>
      <c r="AAX49" s="12"/>
      <c r="AAY49" s="12"/>
      <c r="ACE49" s="10">
        <v>640</v>
      </c>
      <c r="ACF49" s="10">
        <v>100</v>
      </c>
      <c r="ACG49" s="10">
        <f>+ACE49*ACD49</f>
        <v>0</v>
      </c>
      <c r="ACH49" s="10">
        <f>+ACF49*ACD49</f>
        <v>0</v>
      </c>
      <c r="ACL49" s="10">
        <v>640</v>
      </c>
      <c r="ACM49" s="10">
        <v>100</v>
      </c>
      <c r="ACN49" s="10">
        <f>+ACL49*ACK49</f>
        <v>0</v>
      </c>
      <c r="ACO49" s="10">
        <f>+ACM49*ACK49</f>
        <v>0</v>
      </c>
      <c r="ADF49" s="10">
        <v>0.46639999999999998</v>
      </c>
      <c r="ADG49" s="10">
        <v>69.099999999999994</v>
      </c>
      <c r="ADH49" s="10">
        <v>36</v>
      </c>
      <c r="ADI49" s="10">
        <f>+ADG49*ADF49</f>
        <v>32.22824</v>
      </c>
      <c r="ADJ49" s="10">
        <f>+ADH49*ADF49</f>
        <v>16.790399999999998</v>
      </c>
      <c r="ADM49" s="10">
        <v>0.46639999999999998</v>
      </c>
      <c r="ADN49" s="10">
        <v>69.099999999999994</v>
      </c>
      <c r="ADO49" s="10">
        <v>36</v>
      </c>
      <c r="ADP49" s="10">
        <f>+ADN49*ADM49</f>
        <v>32.22824</v>
      </c>
      <c r="ADQ49" s="10">
        <f>+ADO49*ADM49</f>
        <v>16.790399999999998</v>
      </c>
      <c r="ADT49" s="10">
        <v>3.47</v>
      </c>
      <c r="ADU49" s="10">
        <v>90</v>
      </c>
      <c r="ADV49" s="10">
        <v>50</v>
      </c>
      <c r="ADW49" s="10">
        <f>+ADU49*ADT49</f>
        <v>312.3</v>
      </c>
      <c r="ADX49" s="10">
        <f>+ADV49*ADT49</f>
        <v>173.5</v>
      </c>
      <c r="AEA49" s="10">
        <v>3.47</v>
      </c>
      <c r="AEB49" s="10">
        <v>90</v>
      </c>
      <c r="AEC49" s="10">
        <v>50</v>
      </c>
      <c r="AED49" s="10">
        <f>+AEB49*AEA49</f>
        <v>312.3</v>
      </c>
      <c r="AEE49" s="10">
        <f>+AEC49*AEA49</f>
        <v>173.5</v>
      </c>
      <c r="AEH49" s="12">
        <f>AVERAGE(1.1,1.15,0.7,0.64)</f>
        <v>0.89750000000000008</v>
      </c>
      <c r="AEI49" s="12">
        <v>172</v>
      </c>
      <c r="AEJ49" s="15">
        <v>311</v>
      </c>
      <c r="AEK49" s="12">
        <f>+AEI49*AEH49</f>
        <v>154.37</v>
      </c>
      <c r="AEL49" s="12">
        <f>+AEJ49*AEH49</f>
        <v>279.1225</v>
      </c>
      <c r="AEO49" s="12">
        <f>AVERAGE(1.1,1.15,0.7,0.64)</f>
        <v>0.89750000000000008</v>
      </c>
      <c r="AEP49" s="12">
        <v>172</v>
      </c>
      <c r="AEQ49" s="15">
        <v>311</v>
      </c>
      <c r="AER49" s="12">
        <f>+AEP49*AEO49</f>
        <v>154.37</v>
      </c>
      <c r="AES49" s="12">
        <f>+AEQ49*AEO49</f>
        <v>279.1225</v>
      </c>
      <c r="AGS49" s="12"/>
      <c r="AGT49" s="12"/>
      <c r="AGU49" s="15"/>
      <c r="AGV49" s="12"/>
      <c r="AGW49" s="12"/>
    </row>
    <row r="50" spans="43:881" s="10" customFormat="1" ht="14.1" customHeight="1" x14ac:dyDescent="0.2">
      <c r="AQ50" s="78" t="s">
        <v>36</v>
      </c>
      <c r="AR50" s="73">
        <f>SUM(AR47:AR49)</f>
        <v>0.60799999999999998</v>
      </c>
      <c r="AS50" s="73">
        <f>SUM(AS47:AS49)</f>
        <v>319.89999999999998</v>
      </c>
      <c r="AT50" s="73">
        <f>SUM(AT47:AT49)</f>
        <v>180.90000000000003</v>
      </c>
      <c r="AU50" s="79">
        <f>SUM(AU47:AU49)</f>
        <v>61.669899999999998</v>
      </c>
      <c r="AV50" s="79">
        <f>SUM(AV47:AV49)</f>
        <v>37.633600000000001</v>
      </c>
      <c r="AW50" s="73"/>
      <c r="AX50" s="78" t="s">
        <v>36</v>
      </c>
      <c r="AY50" s="73">
        <f>SUM(AY47:AY49)</f>
        <v>0.60799999999999998</v>
      </c>
      <c r="AZ50" s="73">
        <f>SUM(AZ47:AZ49)</f>
        <v>319.89999999999998</v>
      </c>
      <c r="BA50" s="73">
        <f>SUM(BA47:BA49)</f>
        <v>180.90000000000003</v>
      </c>
      <c r="BB50" s="79">
        <f>SUM(BB47:BB49)</f>
        <v>61.669899999999998</v>
      </c>
      <c r="BC50" s="79">
        <f>SUM(BC47:BC49)</f>
        <v>37.633600000000001</v>
      </c>
      <c r="BD50" s="73"/>
      <c r="DI50" s="43" t="s">
        <v>36</v>
      </c>
      <c r="DJ50" s="10">
        <f>SUM(DJ47:DJ49)</f>
        <v>0.30000000000000004</v>
      </c>
      <c r="DK50" s="10">
        <f>SUM(DK47:DK49)</f>
        <v>1230</v>
      </c>
      <c r="DL50" s="10">
        <f>SUM(DL47:DL49)</f>
        <v>821</v>
      </c>
      <c r="DM50" s="42">
        <f>SUM(DM47:DM49)</f>
        <v>128.49</v>
      </c>
      <c r="DN50" s="42">
        <f>SUM(DN47:DN49)</f>
        <v>87.99</v>
      </c>
      <c r="DP50" s="43" t="s">
        <v>36</v>
      </c>
      <c r="DQ50" s="10">
        <f>SUM(DQ47:DQ49)</f>
        <v>0.30000000000000004</v>
      </c>
      <c r="DR50" s="10">
        <f>SUM(DR47:DR49)</f>
        <v>1230</v>
      </c>
      <c r="DS50" s="10">
        <f>SUM(DS47:DS49)</f>
        <v>821</v>
      </c>
      <c r="DT50" s="42">
        <f>SUM(DT47:DT49)</f>
        <v>128.49</v>
      </c>
      <c r="DU50" s="42">
        <f>SUM(DU47:DU49)</f>
        <v>87.99</v>
      </c>
      <c r="EK50" s="43" t="s">
        <v>36</v>
      </c>
      <c r="EL50" s="10">
        <f>SUM(EL47:EL49)</f>
        <v>9.1600000000000001E-2</v>
      </c>
      <c r="EM50" s="10">
        <f>SUM(EM47:EM49)</f>
        <v>628</v>
      </c>
      <c r="EN50" s="10">
        <f>SUM(EN47:EN49)</f>
        <v>454</v>
      </c>
      <c r="EO50" s="42">
        <f>SUM(EO47:EO49)</f>
        <v>27.863899999999997</v>
      </c>
      <c r="EP50" s="42">
        <f>SUM(EP47:EP49)</f>
        <v>21.705799999999996</v>
      </c>
      <c r="ER50" s="43" t="s">
        <v>36</v>
      </c>
      <c r="ES50" s="10">
        <f>SUM(ES47:ES49)</f>
        <v>9.1600000000000001E-2</v>
      </c>
      <c r="ET50" s="10">
        <f>SUM(ET47:ET49)</f>
        <v>628</v>
      </c>
      <c r="EU50" s="10">
        <f>SUM(EU47:EU49)</f>
        <v>454</v>
      </c>
      <c r="EV50" s="42">
        <f>SUM(EV47:EV49)</f>
        <v>27.863899999999997</v>
      </c>
      <c r="EW50" s="42">
        <f>SUM(EW47:EW49)</f>
        <v>21.705799999999996</v>
      </c>
      <c r="EY50" s="43" t="s">
        <v>36</v>
      </c>
      <c r="EZ50" s="10">
        <f>SUM(EZ47:EZ49)</f>
        <v>0</v>
      </c>
      <c r="FA50" s="10">
        <f>SUM(FA47:FA49)</f>
        <v>0</v>
      </c>
      <c r="FB50" s="10">
        <f>SUM(FB47:FB49)</f>
        <v>0</v>
      </c>
      <c r="FC50" s="42">
        <f>SUM(FC47:FC49)</f>
        <v>0</v>
      </c>
      <c r="FD50" s="42">
        <f>SUM(FD47:FD49)</f>
        <v>0</v>
      </c>
      <c r="FF50" s="43" t="s">
        <v>36</v>
      </c>
      <c r="FG50" s="10">
        <f>SUM(FG47:FG49)</f>
        <v>0</v>
      </c>
      <c r="FH50" s="10">
        <f>SUM(FH47:FH49)</f>
        <v>0</v>
      </c>
      <c r="FI50" s="10">
        <f>SUM(FI47:FI49)</f>
        <v>0</v>
      </c>
      <c r="FJ50" s="42">
        <f>SUM(FJ47:FJ49)</f>
        <v>0</v>
      </c>
      <c r="FK50" s="42">
        <f>SUM(FK47:FK49)</f>
        <v>0</v>
      </c>
      <c r="GO50" s="43" t="s">
        <v>36</v>
      </c>
      <c r="GP50" s="10">
        <f>SUM(GP47:GP49)</f>
        <v>1.4900000000000002</v>
      </c>
      <c r="GQ50" s="10">
        <f>SUM(GQ47:GQ49)</f>
        <v>448</v>
      </c>
      <c r="GR50" s="10">
        <f>SUM(GR47:GR49)</f>
        <v>197.9</v>
      </c>
      <c r="GS50" s="42">
        <f>SUM(GS47:GS49)</f>
        <v>240.92999999999998</v>
      </c>
      <c r="GT50" s="42">
        <f>SUM(GT47:GT49)</f>
        <v>83.412000000000006</v>
      </c>
      <c r="GV50" s="43" t="s">
        <v>36</v>
      </c>
      <c r="GW50" s="10">
        <f>SUM(GW47:GW49)</f>
        <v>1.4900000000000002</v>
      </c>
      <c r="GX50" s="10">
        <f>SUM(GX47:GX49)</f>
        <v>448</v>
      </c>
      <c r="GY50" s="10">
        <f>SUM(GY47:GY49)</f>
        <v>197.9</v>
      </c>
      <c r="GZ50" s="42">
        <f>SUM(GZ47:GZ49)</f>
        <v>240.92999999999998</v>
      </c>
      <c r="HA50" s="42">
        <f>SUM(HA47:HA49)</f>
        <v>83.412000000000006</v>
      </c>
      <c r="HJ50" s="43" t="s">
        <v>36</v>
      </c>
      <c r="HK50" s="10">
        <f>SUM(HK47:HK49)</f>
        <v>92.17</v>
      </c>
      <c r="HL50" s="10">
        <f>SUM(HL47:HL49)</f>
        <v>460</v>
      </c>
      <c r="HM50" s="10">
        <f>SUM(HM47:HM49)</f>
        <v>76</v>
      </c>
      <c r="HN50" s="42">
        <f>SUM(HN47:HN49)</f>
        <v>13698.599999999999</v>
      </c>
      <c r="HO50" s="42">
        <f>SUM(HO47:HO49)</f>
        <v>2263.56</v>
      </c>
      <c r="HX50" s="43" t="s">
        <v>37</v>
      </c>
      <c r="HY50" s="44">
        <f>+AVERAGE(HY46:HY48)</f>
        <v>5.6397666666666666</v>
      </c>
      <c r="HZ50" s="44">
        <f t="shared" ref="HZ50:IA50" si="0">+AVERAGE(HZ46:HZ48)</f>
        <v>35.300000000000004</v>
      </c>
      <c r="IA50" s="44">
        <f t="shared" si="0"/>
        <v>43.766666666666673</v>
      </c>
      <c r="IB50" s="45">
        <f>+IB49/HY49</f>
        <v>35.303524968527064</v>
      </c>
      <c r="IC50" s="45">
        <f>+IC49/HY49</f>
        <v>43.777359583434304</v>
      </c>
      <c r="JH50" s="10">
        <f>SUM(JH47:JH49)</f>
        <v>38.325000000000003</v>
      </c>
      <c r="JI50" s="10">
        <f>SUM(JI47:JI49)</f>
        <v>662</v>
      </c>
      <c r="JJ50" s="10">
        <f>SUM(JJ47:JJ49)</f>
        <v>197</v>
      </c>
      <c r="JK50" s="42">
        <f>SUM(JK47:JK49)</f>
        <v>8196.9500000000007</v>
      </c>
      <c r="JL50" s="42">
        <f>SUM(JL47:JL49)</f>
        <v>2507.3500000000004</v>
      </c>
      <c r="JO50" s="10">
        <f>SUM(JO47:JO49)</f>
        <v>38.325000000000003</v>
      </c>
      <c r="JP50" s="10">
        <f>SUM(JP47:JP49)</f>
        <v>662</v>
      </c>
      <c r="JQ50" s="10">
        <f>SUM(JQ47:JQ49)</f>
        <v>197</v>
      </c>
      <c r="JR50" s="42">
        <f>SUM(JR47:JR49)</f>
        <v>8196.9500000000007</v>
      </c>
      <c r="JS50" s="42">
        <f>SUM(JS47:JS49)</f>
        <v>2507.3500000000004</v>
      </c>
      <c r="KP50" s="43" t="s">
        <v>36</v>
      </c>
      <c r="KQ50" s="44">
        <f>+KQ49/3</f>
        <v>4.4866666666666664</v>
      </c>
      <c r="KR50" s="44">
        <f>+KR49/3</f>
        <v>31.526666666666667</v>
      </c>
      <c r="KS50" s="44">
        <f>+KS49/3</f>
        <v>36.300000000000004</v>
      </c>
      <c r="KT50" s="45">
        <f>+KT49/KQ49</f>
        <v>35.076887072808319</v>
      </c>
      <c r="KU50" s="45">
        <f>+KU49/KQ49</f>
        <v>38.389450222882616</v>
      </c>
      <c r="KW50" s="43" t="s">
        <v>36</v>
      </c>
      <c r="KX50" s="44">
        <f>+KX49/3</f>
        <v>4.4866666666666664</v>
      </c>
      <c r="KY50" s="44">
        <f>+KY49/3</f>
        <v>31.526666666666667</v>
      </c>
      <c r="KZ50" s="44">
        <f>+KZ49/3</f>
        <v>36.300000000000004</v>
      </c>
      <c r="LA50" s="45">
        <f>+LA49/KX49</f>
        <v>35.076887072808319</v>
      </c>
      <c r="LB50" s="45">
        <f>+LB49/KX49</f>
        <v>38.389450222882616</v>
      </c>
      <c r="LD50" s="43" t="s">
        <v>36</v>
      </c>
      <c r="LE50" s="10">
        <f>SUM(LE47:LE49)</f>
        <v>0</v>
      </c>
      <c r="LF50" s="10">
        <f>SUM(LF47:LF49)</f>
        <v>420</v>
      </c>
      <c r="LG50" s="10">
        <f>SUM(LG47:LG49)</f>
        <v>228</v>
      </c>
      <c r="LH50" s="42">
        <f>SUM(LH47:LH49)</f>
        <v>0</v>
      </c>
      <c r="LI50" s="42">
        <f>SUM(LI47:LI49)</f>
        <v>0</v>
      </c>
      <c r="LJ50" s="17"/>
      <c r="LR50" s="43" t="s">
        <v>36</v>
      </c>
      <c r="LS50" s="10">
        <f>SUM(LS47:LS49)</f>
        <v>0</v>
      </c>
      <c r="LT50" s="10">
        <f>SUM(LT47:LT49)</f>
        <v>420</v>
      </c>
      <c r="LU50" s="10">
        <f>SUM(LU47:LU49)</f>
        <v>228</v>
      </c>
      <c r="LV50" s="42">
        <f>SUM(LV47:LV49)</f>
        <v>0</v>
      </c>
      <c r="LW50" s="42">
        <f>SUM(LW47:LW49)</f>
        <v>0</v>
      </c>
      <c r="LY50" s="43" t="s">
        <v>36</v>
      </c>
      <c r="LZ50" s="10">
        <f>SUM(LZ47:LZ49)</f>
        <v>13.875000000000002</v>
      </c>
      <c r="MA50" s="10">
        <f>SUM(MA47:MA49)</f>
        <v>29.4</v>
      </c>
      <c r="MB50" s="10">
        <f>SUM(MB47:MB49)</f>
        <v>68</v>
      </c>
      <c r="MC50" s="42">
        <f>SUM(MC47:MC49)</f>
        <v>136.745</v>
      </c>
      <c r="MD50" s="42">
        <f>SUM(MD47:MD49)</f>
        <v>299.5</v>
      </c>
      <c r="NV50" s="43" t="s">
        <v>37</v>
      </c>
      <c r="NW50" s="15">
        <f>AVERAGE(NW47:NW49)</f>
        <v>0.4373333333333333</v>
      </c>
      <c r="NX50" s="15">
        <f>AVERAGE(NX47:NX49)</f>
        <v>59.866666666666667</v>
      </c>
      <c r="NY50" s="15">
        <f>AVERAGE(NY47:NY49)</f>
        <v>36.733333333333334</v>
      </c>
      <c r="NZ50" s="49">
        <f>SUM(NZ47:NZ49)</f>
        <v>77.326600000000013</v>
      </c>
      <c r="OA50" s="49">
        <f>SUM(OA47:OA49)</f>
        <v>48.8996</v>
      </c>
      <c r="OC50" s="43" t="s">
        <v>37</v>
      </c>
      <c r="OD50" s="15">
        <f>AVERAGE(OD47:OD49)</f>
        <v>0.4373333333333333</v>
      </c>
      <c r="OE50" s="15">
        <f>AVERAGE(OE47:OE49)</f>
        <v>59.866666666666667</v>
      </c>
      <c r="OF50" s="15">
        <f>AVERAGE(OF47:OF49)</f>
        <v>36.733333333333334</v>
      </c>
      <c r="OG50" s="49">
        <f>SUM(OG47:OG49)</f>
        <v>77.326600000000013</v>
      </c>
      <c r="OH50" s="49">
        <f>SUM(OH47:OH49)</f>
        <v>48.8996</v>
      </c>
      <c r="QG50" s="43" t="s">
        <v>37</v>
      </c>
      <c r="QH50" s="15">
        <f>AVERAGE(QH47:QH49)</f>
        <v>0.55000000000000004</v>
      </c>
      <c r="QI50" s="15">
        <f>AVERAGE(QI47:QI49)</f>
        <v>148</v>
      </c>
      <c r="QJ50" s="15">
        <f>AVERAGE(QJ47:QJ49)</f>
        <v>378.66666666666669</v>
      </c>
      <c r="QK50" s="49">
        <f>SUM(QK47:QK49)</f>
        <v>275.10000000000002</v>
      </c>
      <c r="QL50" s="49">
        <f>SUM(QL47:QL49)</f>
        <v>687.38000000000011</v>
      </c>
      <c r="SS50" s="13" t="s">
        <v>433</v>
      </c>
      <c r="ST50" s="13" t="s">
        <v>0</v>
      </c>
      <c r="SU50" s="13" t="s">
        <v>35</v>
      </c>
      <c r="SV50" s="13" t="s">
        <v>0</v>
      </c>
      <c r="SW50" s="13" t="s">
        <v>35</v>
      </c>
      <c r="SZ50" s="13" t="s">
        <v>433</v>
      </c>
      <c r="TA50" s="13" t="s">
        <v>0</v>
      </c>
      <c r="TB50" s="13" t="s">
        <v>35</v>
      </c>
      <c r="TC50" s="13" t="s">
        <v>0</v>
      </c>
      <c r="TD50" s="13" t="s">
        <v>35</v>
      </c>
      <c r="TG50" s="13" t="s">
        <v>433</v>
      </c>
      <c r="TH50" s="13" t="s">
        <v>0</v>
      </c>
      <c r="TI50" s="13" t="s">
        <v>35</v>
      </c>
      <c r="TJ50" s="13" t="s">
        <v>0</v>
      </c>
      <c r="TK50" s="13" t="s">
        <v>35</v>
      </c>
      <c r="TN50" s="13" t="s">
        <v>433</v>
      </c>
      <c r="TO50" s="13" t="s">
        <v>0</v>
      </c>
      <c r="TP50" s="13" t="s">
        <v>35</v>
      </c>
      <c r="TQ50" s="13" t="s">
        <v>0</v>
      </c>
      <c r="TR50" s="13" t="s">
        <v>35</v>
      </c>
      <c r="UO50" s="43" t="s">
        <v>37</v>
      </c>
      <c r="UP50" s="15">
        <f>AVERAGE(UP47:UP49)</f>
        <v>2.355</v>
      </c>
      <c r="UQ50" s="15">
        <f>AVERAGE(UQ47:UQ49)</f>
        <v>118</v>
      </c>
      <c r="UR50" s="15">
        <f>AVERAGE(UR47:UR49)</f>
        <v>149.5</v>
      </c>
      <c r="US50" s="49">
        <f>SUM(US47:US49)</f>
        <v>558.05999999999995</v>
      </c>
      <c r="UT50" s="49">
        <f>SUM(UT47:UT49)</f>
        <v>710.51</v>
      </c>
      <c r="UV50" s="43" t="s">
        <v>37</v>
      </c>
      <c r="UW50" s="15">
        <f>AVERAGE(UW47:UW49)</f>
        <v>2.355</v>
      </c>
      <c r="UX50" s="15">
        <f>AVERAGE(UX47:UX49)</f>
        <v>118</v>
      </c>
      <c r="UY50" s="15">
        <f>AVERAGE(UY47:UY49)</f>
        <v>149.5</v>
      </c>
      <c r="UZ50" s="49">
        <f>SUM(UZ47:UZ49)</f>
        <v>558.05999999999995</v>
      </c>
      <c r="VA50" s="49">
        <f>SUM(VA47:VA49)</f>
        <v>710.51</v>
      </c>
      <c r="VR50" s="10">
        <f>SUM(VR47:VR49)</f>
        <v>22.1</v>
      </c>
      <c r="VS50" s="10">
        <f>SUM(VS47:VS49)</f>
        <v>380.1</v>
      </c>
      <c r="VT50" s="10">
        <f>SUM(VT47:VT49)</f>
        <v>110.79999999999998</v>
      </c>
      <c r="VU50" s="42">
        <f>SUM(VU47:VU49)</f>
        <v>2935.1859999999997</v>
      </c>
      <c r="VV50" s="42">
        <f>SUM(VV47:VV49)</f>
        <v>841.55399999999997</v>
      </c>
      <c r="VY50" s="10">
        <f>SUM(VY47:VY49)</f>
        <v>22.1</v>
      </c>
      <c r="VZ50" s="10">
        <f>SUM(VZ47:VZ49)</f>
        <v>380.1</v>
      </c>
      <c r="WA50" s="10">
        <f>SUM(WA47:WA49)</f>
        <v>110.79999999999998</v>
      </c>
      <c r="WB50" s="42">
        <f>SUM(WB47:WB49)</f>
        <v>2935.1859999999997</v>
      </c>
      <c r="WC50" s="42">
        <f>SUM(WC47:WC49)</f>
        <v>841.55399999999997</v>
      </c>
      <c r="ZK50" s="43" t="s">
        <v>36</v>
      </c>
      <c r="ZL50" s="12">
        <f>SUM(ZL47:ZL49)</f>
        <v>3.9210000000000003</v>
      </c>
      <c r="ZM50" s="12">
        <f>SUM(ZM47:ZM49)</f>
        <v>540</v>
      </c>
      <c r="ZN50" s="136">
        <f>SUM(ZN47:ZN49)</f>
        <v>658</v>
      </c>
      <c r="ZO50" s="14">
        <f>SUM(ZO47:ZO49)</f>
        <v>719.74800000000005</v>
      </c>
      <c r="ZP50" s="14">
        <f>SUM(ZP47:ZP49)</f>
        <v>856.81200000000001</v>
      </c>
      <c r="ZR50" s="43" t="s">
        <v>36</v>
      </c>
      <c r="ZS50" s="12">
        <f>SUM(ZS47:ZS49)</f>
        <v>3.9210000000000003</v>
      </c>
      <c r="ZT50" s="12">
        <f>SUM(ZT47:ZT49)</f>
        <v>540</v>
      </c>
      <c r="ZU50" s="136">
        <f>SUM(ZU47:ZU49)</f>
        <v>658</v>
      </c>
      <c r="ZV50" s="14">
        <f>SUM(ZV47:ZV49)</f>
        <v>719.74800000000005</v>
      </c>
      <c r="ZW50" s="14">
        <f>SUM(ZW47:ZW49)</f>
        <v>856.81200000000001</v>
      </c>
      <c r="AAM50" s="43"/>
      <c r="AAN50" s="12"/>
      <c r="AAO50" s="12"/>
      <c r="AAP50" s="15"/>
      <c r="AAQ50" s="14"/>
      <c r="AAR50" s="14"/>
      <c r="AAT50" s="43"/>
      <c r="AAU50" s="12"/>
      <c r="AAV50" s="12"/>
      <c r="AAW50" s="15"/>
      <c r="AAX50" s="14"/>
      <c r="AAY50" s="14"/>
      <c r="ACC50" s="17" t="s">
        <v>36</v>
      </c>
      <c r="ACD50" s="10">
        <f>SUM(ACD47:ACD49)</f>
        <v>0</v>
      </c>
      <c r="ACE50" s="10">
        <f>SUM(ACE47:ACE49)</f>
        <v>1370</v>
      </c>
      <c r="ACF50" s="10">
        <f>SUM(ACF47:ACF49)</f>
        <v>210</v>
      </c>
      <c r="ACG50" s="42">
        <f>SUM(ACG47:ACG49)</f>
        <v>0</v>
      </c>
      <c r="ACH50" s="42">
        <f>SUM(ACH47:ACH49)</f>
        <v>0</v>
      </c>
      <c r="ACJ50" s="17" t="s">
        <v>36</v>
      </c>
      <c r="ACK50" s="10">
        <f>SUM(ACK47:ACK49)</f>
        <v>0</v>
      </c>
      <c r="ACL50" s="10">
        <f>SUM(ACL47:ACL49)</f>
        <v>1370</v>
      </c>
      <c r="ACM50" s="10">
        <f>SUM(ACM47:ACM49)</f>
        <v>210</v>
      </c>
      <c r="ACN50" s="42">
        <f>SUM(ACN47:ACN49)</f>
        <v>0</v>
      </c>
      <c r="ACO50" s="42">
        <f>SUM(ACO47:ACO49)</f>
        <v>0</v>
      </c>
      <c r="ADE50" s="17" t="s">
        <v>36</v>
      </c>
      <c r="ADF50" s="10">
        <f>SUM(ADF47:ADF49)</f>
        <v>1.6723999999999999</v>
      </c>
      <c r="ADG50" s="10">
        <f>SUM(ADG47:ADG49)</f>
        <v>486.1</v>
      </c>
      <c r="ADH50" s="10">
        <f>SUM(ADH47:ADH49)</f>
        <v>262</v>
      </c>
      <c r="ADI50" s="42">
        <f>SUM(ADI47:ADI49)</f>
        <v>279.70123999999998</v>
      </c>
      <c r="ADJ50" s="42">
        <f>SUM(ADJ47:ADJ49)</f>
        <v>151.04040000000001</v>
      </c>
      <c r="ADL50" s="17" t="s">
        <v>36</v>
      </c>
      <c r="ADM50" s="10">
        <f>SUM(ADM47:ADM49)</f>
        <v>1.6723999999999999</v>
      </c>
      <c r="ADN50" s="10">
        <f>SUM(ADN47:ADN49)</f>
        <v>486.1</v>
      </c>
      <c r="ADO50" s="10">
        <f>SUM(ADO47:ADO49)</f>
        <v>262</v>
      </c>
      <c r="ADP50" s="42">
        <f>SUM(ADP47:ADP49)</f>
        <v>279.70123999999998</v>
      </c>
      <c r="ADQ50" s="42">
        <f>SUM(ADQ47:ADQ49)</f>
        <v>151.04040000000001</v>
      </c>
      <c r="ADS50" s="17" t="s">
        <v>36</v>
      </c>
      <c r="ADT50" s="10">
        <f>SUM(ADT47:ADT49)</f>
        <v>10.290000000000001</v>
      </c>
      <c r="ADU50" s="10">
        <f>SUM(ADU47:ADU49)</f>
        <v>150</v>
      </c>
      <c r="ADV50" s="10">
        <f>SUM(ADV47:ADV49)</f>
        <v>78</v>
      </c>
      <c r="ADW50" s="42">
        <f>SUM(ADW47:ADW49)</f>
        <v>519.29999999999995</v>
      </c>
      <c r="ADX50" s="42">
        <f>SUM(ADX47:ADX49)</f>
        <v>268.18</v>
      </c>
      <c r="ADZ50" s="17" t="s">
        <v>36</v>
      </c>
      <c r="AEA50" s="10">
        <f>SUM(AEA47:AEA49)</f>
        <v>10.290000000000001</v>
      </c>
      <c r="AEB50" s="10">
        <f>SUM(AEB47:AEB49)</f>
        <v>150</v>
      </c>
      <c r="AEC50" s="10">
        <f>SUM(AEC47:AEC49)</f>
        <v>78</v>
      </c>
      <c r="AED50" s="42">
        <f>SUM(AED47:AED49)</f>
        <v>519.29999999999995</v>
      </c>
      <c r="AEE50" s="42">
        <f>SUM(AEE47:AEE49)</f>
        <v>268.18</v>
      </c>
      <c r="AEG50" s="43" t="s">
        <v>36</v>
      </c>
      <c r="AEH50" s="12">
        <f>SUM(AEH47:AEH49)</f>
        <v>3.5274999999999999</v>
      </c>
      <c r="AEI50" s="12">
        <f>SUM(AEI47:AEI49)</f>
        <v>537</v>
      </c>
      <c r="AEJ50" s="15">
        <f>SUM(AEJ47:AEJ49)</f>
        <v>904</v>
      </c>
      <c r="AEK50" s="14">
        <f>SUM(AEK47:AEK49)</f>
        <v>634.5575</v>
      </c>
      <c r="AEL50" s="14">
        <f>SUM(AEL47:AEL49)</f>
        <v>1053.18</v>
      </c>
      <c r="AEN50" s="43" t="s">
        <v>36</v>
      </c>
      <c r="AEO50" s="12">
        <f>SUM(AEO47:AEO49)</f>
        <v>3.5274999999999999</v>
      </c>
      <c r="AEP50" s="12">
        <f>SUM(AEP47:AEP49)</f>
        <v>537</v>
      </c>
      <c r="AEQ50" s="15">
        <f>SUM(AEQ47:AEQ49)</f>
        <v>904</v>
      </c>
      <c r="AER50" s="14">
        <f>SUM(AER47:AER49)</f>
        <v>634.5575</v>
      </c>
      <c r="AES50" s="14">
        <f>SUM(AES47:AES49)</f>
        <v>1053.18</v>
      </c>
      <c r="AGR50" s="43"/>
      <c r="AGS50" s="12"/>
      <c r="AGT50" s="12"/>
      <c r="AGU50" s="15"/>
      <c r="AGV50" s="14"/>
      <c r="AGW50" s="14"/>
    </row>
    <row r="51" spans="43:881" s="10" customFormat="1" ht="14.1" customHeight="1" x14ac:dyDescent="0.2">
      <c r="AQ51" s="78" t="s">
        <v>37</v>
      </c>
      <c r="AR51" s="73">
        <f>+ AVERAGE(AR47:AR49)</f>
        <v>0.20266666666666666</v>
      </c>
      <c r="AS51" s="73">
        <f>+AS50/3</f>
        <v>106.63333333333333</v>
      </c>
      <c r="AT51" s="73">
        <f>+AT50/3</f>
        <v>60.300000000000011</v>
      </c>
      <c r="AU51" s="80">
        <f>+AU50/AR50</f>
        <v>101.43075657894737</v>
      </c>
      <c r="AV51" s="80">
        <f>+AV50/AR50</f>
        <v>61.897368421052633</v>
      </c>
      <c r="AW51" s="73"/>
      <c r="AX51" s="78" t="s">
        <v>37</v>
      </c>
      <c r="AY51" s="73">
        <f>+ AVERAGE(AY47:AY49)</f>
        <v>0.20266666666666666</v>
      </c>
      <c r="AZ51" s="73">
        <f>+AZ50/3</f>
        <v>106.63333333333333</v>
      </c>
      <c r="BA51" s="73">
        <f>+BA50/3</f>
        <v>60.300000000000011</v>
      </c>
      <c r="BB51" s="80">
        <f>+BB50/AY50</f>
        <v>101.43075657894737</v>
      </c>
      <c r="BC51" s="80">
        <f>+BC50/AY50</f>
        <v>61.897368421052633</v>
      </c>
      <c r="BD51" s="73"/>
      <c r="DI51" s="43" t="s">
        <v>37</v>
      </c>
      <c r="DJ51" s="10">
        <f>+DJ50/3</f>
        <v>0.10000000000000002</v>
      </c>
      <c r="DK51" s="10">
        <f>+DK50/3</f>
        <v>410</v>
      </c>
      <c r="DL51" s="44">
        <f>+DL50/3</f>
        <v>273.66666666666669</v>
      </c>
      <c r="DM51" s="45">
        <f>+DM50/DJ50</f>
        <v>428.29999999999995</v>
      </c>
      <c r="DN51" s="45">
        <f>+DN50/DJ50</f>
        <v>293.29999999999995</v>
      </c>
      <c r="DP51" s="43" t="s">
        <v>37</v>
      </c>
      <c r="DQ51" s="10">
        <f>+DQ50/3</f>
        <v>0.10000000000000002</v>
      </c>
      <c r="DR51" s="10">
        <f>+DR50/3</f>
        <v>410</v>
      </c>
      <c r="DS51" s="44">
        <f>+DS50/3</f>
        <v>273.66666666666669</v>
      </c>
      <c r="DT51" s="45">
        <f>+DT50/DQ50</f>
        <v>428.29999999999995</v>
      </c>
      <c r="DU51" s="45">
        <f>+DU50/DQ50</f>
        <v>293.29999999999995</v>
      </c>
      <c r="EK51" s="43" t="s">
        <v>37</v>
      </c>
      <c r="EL51" s="10">
        <f>+EL50/3</f>
        <v>3.0533333333333332E-2</v>
      </c>
      <c r="EM51" s="10">
        <f>+EM50/3</f>
        <v>209.33333333333334</v>
      </c>
      <c r="EN51" s="44">
        <f>+EN50/3</f>
        <v>151.33333333333334</v>
      </c>
      <c r="EO51" s="45">
        <f>+EO50/EL50</f>
        <v>304.19104803493445</v>
      </c>
      <c r="EP51" s="45">
        <f>+EP50/EL50</f>
        <v>236.96288209606982</v>
      </c>
      <c r="ER51" s="43" t="s">
        <v>37</v>
      </c>
      <c r="ES51" s="10">
        <f>+ES50/3</f>
        <v>3.0533333333333332E-2</v>
      </c>
      <c r="ET51" s="10">
        <f>+ET50/3</f>
        <v>209.33333333333334</v>
      </c>
      <c r="EU51" s="44">
        <f>+EU50/3</f>
        <v>151.33333333333334</v>
      </c>
      <c r="EV51" s="45">
        <f>+EV50/ES50</f>
        <v>304.19104803493445</v>
      </c>
      <c r="EW51" s="45">
        <f>+EW50/ES50</f>
        <v>236.96288209606982</v>
      </c>
      <c r="EY51" s="43" t="s">
        <v>37</v>
      </c>
      <c r="EZ51" s="10">
        <f>+EZ50/3</f>
        <v>0</v>
      </c>
      <c r="FA51" s="10">
        <f>+FA50/3</f>
        <v>0</v>
      </c>
      <c r="FB51" s="44">
        <f>+FB50/3</f>
        <v>0</v>
      </c>
      <c r="FC51" s="45" t="e">
        <f>+FC50/EZ50</f>
        <v>#DIV/0!</v>
      </c>
      <c r="FD51" s="45" t="e">
        <f>+FD50/EZ50</f>
        <v>#DIV/0!</v>
      </c>
      <c r="FF51" s="43" t="s">
        <v>37</v>
      </c>
      <c r="FG51" s="10">
        <f>+FG50/3</f>
        <v>0</v>
      </c>
      <c r="FH51" s="10">
        <f>+FH50/3</f>
        <v>0</v>
      </c>
      <c r="FI51" s="44">
        <f>+FI50/3</f>
        <v>0</v>
      </c>
      <c r="FJ51" s="45" t="e">
        <f>+FJ50/FG50</f>
        <v>#DIV/0!</v>
      </c>
      <c r="FK51" s="45" t="e">
        <f>+FK50/FG50</f>
        <v>#DIV/0!</v>
      </c>
      <c r="GO51" s="43" t="s">
        <v>37</v>
      </c>
      <c r="GP51" s="44">
        <f>+AVERAGE(GP47:GP49)</f>
        <v>0.49666666666666676</v>
      </c>
      <c r="GQ51" s="44">
        <f t="shared" ref="GQ51:GR51" si="1">+AVERAGE(GQ47:GQ49)</f>
        <v>149.33333333333334</v>
      </c>
      <c r="GR51" s="44">
        <f t="shared" si="1"/>
        <v>65.966666666666669</v>
      </c>
      <c r="GS51" s="45">
        <f>+GS50/GP50</f>
        <v>161.69798657718118</v>
      </c>
      <c r="GT51" s="45">
        <f>+GT50/GP50</f>
        <v>55.981208053691269</v>
      </c>
      <c r="GV51" s="43" t="s">
        <v>37</v>
      </c>
      <c r="GW51" s="44">
        <f>+AVERAGE(GW47:GW49)</f>
        <v>0.49666666666666676</v>
      </c>
      <c r="GX51" s="44">
        <f t="shared" ref="GX51:GY51" si="2">+AVERAGE(GX47:GX49)</f>
        <v>149.33333333333334</v>
      </c>
      <c r="GY51" s="44">
        <f t="shared" si="2"/>
        <v>65.966666666666669</v>
      </c>
      <c r="GZ51" s="45">
        <v>90</v>
      </c>
      <c r="HA51" s="45">
        <f>+HA50/GW50</f>
        <v>55.981208053691269</v>
      </c>
      <c r="HJ51" s="43" t="s">
        <v>37</v>
      </c>
      <c r="HK51" s="44">
        <f>+AVERAGE(HK47:HK49)</f>
        <v>30.723333333333333</v>
      </c>
      <c r="HL51" s="44">
        <f t="shared" ref="HL51:HM51" si="3">+AVERAGE(HL47:HL49)</f>
        <v>153.33333333333334</v>
      </c>
      <c r="HM51" s="44">
        <f t="shared" si="3"/>
        <v>25.333333333333332</v>
      </c>
      <c r="HN51" s="45">
        <v>90</v>
      </c>
      <c r="HO51" s="45">
        <f>+HO50/HK50</f>
        <v>24.558533145275035</v>
      </c>
      <c r="JG51" s="43" t="s">
        <v>36</v>
      </c>
      <c r="JH51" s="44">
        <f>+JH50/3</f>
        <v>12.775</v>
      </c>
      <c r="JI51" s="44">
        <f>+JI50/3</f>
        <v>220.66666666666666</v>
      </c>
      <c r="JJ51" s="44">
        <f>+JJ50/3</f>
        <v>65.666666666666671</v>
      </c>
      <c r="JK51" s="45">
        <f>+JK50/JH50</f>
        <v>213.87997390737118</v>
      </c>
      <c r="JL51" s="45">
        <f>+JL50/JH50</f>
        <v>65.423352902804965</v>
      </c>
      <c r="JN51" s="43" t="s">
        <v>36</v>
      </c>
      <c r="JO51" s="44">
        <f>+JO50/3</f>
        <v>12.775</v>
      </c>
      <c r="JP51" s="44">
        <f>+JP50/3</f>
        <v>220.66666666666666</v>
      </c>
      <c r="JQ51" s="44">
        <f>+JQ50/3</f>
        <v>65.666666666666671</v>
      </c>
      <c r="JR51" s="45">
        <f>+JR50/JO50</f>
        <v>213.87997390737118</v>
      </c>
      <c r="JS51" s="45">
        <f>+JS50/JO50</f>
        <v>65.423352902804965</v>
      </c>
      <c r="LD51" s="43" t="s">
        <v>37</v>
      </c>
      <c r="LE51" s="44" t="e">
        <f>+AVERAGE(LE47:LE49)</f>
        <v>#DIV/0!</v>
      </c>
      <c r="LF51" s="44">
        <f t="shared" ref="LF51:LG51" si="4">+AVERAGE(LF47:LF49)</f>
        <v>140</v>
      </c>
      <c r="LG51" s="44">
        <f t="shared" si="4"/>
        <v>76</v>
      </c>
      <c r="LH51" s="45" t="e">
        <f>+LH50/LE50</f>
        <v>#DIV/0!</v>
      </c>
      <c r="LI51" s="45" t="e">
        <f>+LI50/LE50</f>
        <v>#DIV/0!</v>
      </c>
      <c r="LJ51" s="17"/>
      <c r="LR51" s="43" t="s">
        <v>37</v>
      </c>
      <c r="LS51" s="44" t="e">
        <f>+AVERAGE(LS47:LS49)</f>
        <v>#DIV/0!</v>
      </c>
      <c r="LT51" s="44">
        <f t="shared" ref="LT51:LU51" si="5">+AVERAGE(LT47:LT49)</f>
        <v>140</v>
      </c>
      <c r="LU51" s="44">
        <f t="shared" si="5"/>
        <v>76</v>
      </c>
      <c r="LV51" s="45" t="e">
        <f>+LV50/LS50</f>
        <v>#DIV/0!</v>
      </c>
      <c r="LW51" s="45" t="e">
        <f>+LW50/LS50</f>
        <v>#DIV/0!</v>
      </c>
      <c r="LY51" s="43" t="s">
        <v>37</v>
      </c>
      <c r="LZ51" s="44">
        <f>+AVERAGE(LZ47:LZ49)</f>
        <v>4.6250000000000009</v>
      </c>
      <c r="MA51" s="44">
        <f t="shared" ref="MA51:MB51" si="6">+AVERAGE(MA47:MA49)</f>
        <v>9.7999999999999989</v>
      </c>
      <c r="MB51" s="44">
        <f t="shared" si="6"/>
        <v>22.666666666666668</v>
      </c>
      <c r="MC51" s="45">
        <f>+MC50/LZ50</f>
        <v>9.8554954954954948</v>
      </c>
      <c r="MD51" s="45">
        <f>+MD50/LZ50</f>
        <v>21.585585585585584</v>
      </c>
      <c r="NV51" s="43" t="s">
        <v>36</v>
      </c>
      <c r="NW51" s="12">
        <f>SUM(NW47:NW49)</f>
        <v>1.3119999999999998</v>
      </c>
      <c r="NX51" s="12"/>
      <c r="NY51" s="12"/>
      <c r="NZ51" s="50">
        <f>+NZ50/NW51</f>
        <v>58.937957317073192</v>
      </c>
      <c r="OA51" s="50">
        <f>+OA50/NW51</f>
        <v>37.271036585365856</v>
      </c>
      <c r="OC51" s="43" t="s">
        <v>36</v>
      </c>
      <c r="OD51" s="12">
        <f>SUM(OD47:OD49)</f>
        <v>1.3119999999999998</v>
      </c>
      <c r="OE51" s="12"/>
      <c r="OF51" s="12"/>
      <c r="OG51" s="50">
        <f>+OG50/OD51</f>
        <v>58.937957317073192</v>
      </c>
      <c r="OH51" s="50">
        <f>+OH50/OD51</f>
        <v>37.271036585365856</v>
      </c>
      <c r="QG51" s="43" t="s">
        <v>36</v>
      </c>
      <c r="QH51" s="12">
        <f>SUM(QH47:QH49)</f>
        <v>1.6500000000000001</v>
      </c>
      <c r="QI51" s="12"/>
      <c r="QJ51" s="12"/>
      <c r="QK51" s="50">
        <f>+QK50/QH51</f>
        <v>166.72727272727272</v>
      </c>
      <c r="QL51" s="50">
        <f>+QL50/QH51</f>
        <v>416.59393939393942</v>
      </c>
      <c r="SS51" s="12">
        <v>18.13</v>
      </c>
      <c r="ST51" s="12">
        <v>160</v>
      </c>
      <c r="SU51" s="12">
        <v>153</v>
      </c>
      <c r="SV51" s="48">
        <f>+ST51*SS51</f>
        <v>2900.7999999999997</v>
      </c>
      <c r="SW51" s="48">
        <f>+SU51*SS51</f>
        <v>2773.89</v>
      </c>
      <c r="SZ51" s="12">
        <v>18.13</v>
      </c>
      <c r="TA51" s="12">
        <v>160</v>
      </c>
      <c r="TB51" s="12">
        <v>153</v>
      </c>
      <c r="TC51" s="48">
        <f>+TA51*SZ51</f>
        <v>2900.7999999999997</v>
      </c>
      <c r="TD51" s="48">
        <f>+TB51*SZ51</f>
        <v>2773.89</v>
      </c>
      <c r="TG51" s="12">
        <v>18.13</v>
      </c>
      <c r="TH51" s="12">
        <v>160</v>
      </c>
      <c r="TI51" s="12">
        <v>153</v>
      </c>
      <c r="TJ51" s="48">
        <f>+TH51*TG51</f>
        <v>2900.7999999999997</v>
      </c>
      <c r="TK51" s="48">
        <f>+TI51*TG51</f>
        <v>2773.89</v>
      </c>
      <c r="TN51" s="12">
        <v>18.13</v>
      </c>
      <c r="TO51" s="12">
        <v>160</v>
      </c>
      <c r="TP51" s="12">
        <v>153</v>
      </c>
      <c r="TQ51" s="48">
        <f>+TO51*TN51</f>
        <v>2900.7999999999997</v>
      </c>
      <c r="TR51" s="48">
        <f>+TP51*TN51</f>
        <v>2773.89</v>
      </c>
      <c r="UO51" s="43" t="s">
        <v>36</v>
      </c>
      <c r="UP51" s="12">
        <f>SUM(UP47:UP49)</f>
        <v>4.71</v>
      </c>
      <c r="UQ51" s="12"/>
      <c r="UR51" s="12"/>
      <c r="US51" s="50">
        <f>+US50/UP51</f>
        <v>118.484076433121</v>
      </c>
      <c r="UT51" s="50">
        <f>+UT50/UP51</f>
        <v>150.85138004246284</v>
      </c>
      <c r="UV51" s="43" t="s">
        <v>36</v>
      </c>
      <c r="UW51" s="12">
        <f>SUM(UW47:UW49)</f>
        <v>4.71</v>
      </c>
      <c r="UX51" s="12"/>
      <c r="UY51" s="12"/>
      <c r="UZ51" s="50">
        <f>+UZ50/UW51</f>
        <v>118.484076433121</v>
      </c>
      <c r="VA51" s="50">
        <f>+VA50/UW51</f>
        <v>150.85138004246284</v>
      </c>
      <c r="VQ51" s="43" t="s">
        <v>36</v>
      </c>
      <c r="VR51" s="44">
        <f>+VR50/3</f>
        <v>7.3666666666666671</v>
      </c>
      <c r="VS51" s="44">
        <f>+VS50/3</f>
        <v>126.7</v>
      </c>
      <c r="VT51" s="44">
        <f>+VT50/3</f>
        <v>36.93333333333333</v>
      </c>
      <c r="VU51" s="45">
        <f>+VU50/VR50</f>
        <v>132.81384615384613</v>
      </c>
      <c r="VV51" s="45">
        <f>+VV50/VR50</f>
        <v>38.079366515837101</v>
      </c>
      <c r="VX51" s="43" t="s">
        <v>36</v>
      </c>
      <c r="VY51" s="44">
        <f>+VY50/3</f>
        <v>7.3666666666666671</v>
      </c>
      <c r="VZ51" s="44">
        <f>+VZ50/3</f>
        <v>126.7</v>
      </c>
      <c r="WA51" s="44">
        <f>+WA50/3</f>
        <v>36.93333333333333</v>
      </c>
      <c r="WB51" s="45">
        <f>+WB50/VY50</f>
        <v>132.81384615384613</v>
      </c>
      <c r="WC51" s="45">
        <f>+WC50/VY50</f>
        <v>38.079366515837101</v>
      </c>
      <c r="ZK51" s="43" t="s">
        <v>37</v>
      </c>
      <c r="ZL51" s="12">
        <f>+ZL50/3</f>
        <v>1.3070000000000002</v>
      </c>
      <c r="ZM51" s="12">
        <f>+ZM50/3</f>
        <v>180</v>
      </c>
      <c r="ZN51" s="136">
        <f>+ZN50/3</f>
        <v>219.33333333333334</v>
      </c>
      <c r="ZO51" s="16">
        <f>+ZO50/ZL50</f>
        <v>183.56235654169853</v>
      </c>
      <c r="ZP51" s="16">
        <f>+ZP50/ZL50</f>
        <v>218.51874521805661</v>
      </c>
      <c r="ZR51" s="43" t="s">
        <v>37</v>
      </c>
      <c r="ZS51" s="12">
        <f>+ZS50/3</f>
        <v>1.3070000000000002</v>
      </c>
      <c r="ZT51" s="12">
        <f>+ZT50/3</f>
        <v>180</v>
      </c>
      <c r="ZU51" s="136">
        <f>+ZU50/3</f>
        <v>219.33333333333334</v>
      </c>
      <c r="ZV51" s="16">
        <f>+ZV50/ZS50</f>
        <v>183.56235654169853</v>
      </c>
      <c r="ZW51" s="16">
        <f>+ZW50/ZS50</f>
        <v>218.51874521805661</v>
      </c>
      <c r="AAM51" s="43"/>
      <c r="AAN51" s="12"/>
      <c r="AAO51" s="12"/>
      <c r="AAP51" s="15"/>
      <c r="AAQ51" s="16"/>
      <c r="AAR51" s="16"/>
      <c r="AAT51" s="43"/>
      <c r="AAU51" s="12"/>
      <c r="AAV51" s="12"/>
      <c r="AAW51" s="15"/>
      <c r="AAX51" s="16"/>
      <c r="AAY51" s="16"/>
      <c r="ACC51" s="17" t="s">
        <v>37</v>
      </c>
      <c r="ACD51" s="44">
        <f>+ACD50/3</f>
        <v>0</v>
      </c>
      <c r="ACE51" s="44">
        <f>+ACE50/3</f>
        <v>456.66666666666669</v>
      </c>
      <c r="ACF51" s="44">
        <f>+ACF50/3</f>
        <v>70</v>
      </c>
      <c r="ACG51" s="45" t="e">
        <f>+ACG50/ACD50</f>
        <v>#DIV/0!</v>
      </c>
      <c r="ACH51" s="45" t="e">
        <f>+ACH50/ACD50</f>
        <v>#DIV/0!</v>
      </c>
      <c r="ACJ51" s="17" t="s">
        <v>37</v>
      </c>
      <c r="ACK51" s="44">
        <f>+ACK50/3</f>
        <v>0</v>
      </c>
      <c r="ACL51" s="44">
        <f>+ACL50/3</f>
        <v>456.66666666666669</v>
      </c>
      <c r="ACM51" s="44">
        <f>+ACM50/3</f>
        <v>70</v>
      </c>
      <c r="ACN51" s="45" t="e">
        <f>+ACN50/ACK50</f>
        <v>#DIV/0!</v>
      </c>
      <c r="ACO51" s="45" t="e">
        <f>+ACO50/ACK50</f>
        <v>#DIV/0!</v>
      </c>
      <c r="ADE51" s="17" t="s">
        <v>37</v>
      </c>
      <c r="ADF51" s="44">
        <f>+ADF50/3</f>
        <v>0.55746666666666667</v>
      </c>
      <c r="ADG51" s="44">
        <f>+ADG50/3</f>
        <v>162.03333333333333</v>
      </c>
      <c r="ADH51" s="44">
        <f>+ADH50/3</f>
        <v>87.333333333333329</v>
      </c>
      <c r="ADI51" s="45">
        <f>+ADI50/ADF50</f>
        <v>167.24541975603924</v>
      </c>
      <c r="ADJ51" s="45">
        <f>+ADJ50/ADF50</f>
        <v>90.313561348959595</v>
      </c>
      <c r="ADL51" s="17" t="s">
        <v>37</v>
      </c>
      <c r="ADM51" s="44">
        <f>+ADM50/3</f>
        <v>0.55746666666666667</v>
      </c>
      <c r="ADN51" s="44">
        <f>+ADN50/3</f>
        <v>162.03333333333333</v>
      </c>
      <c r="ADO51" s="44">
        <f>+ADO50/3</f>
        <v>87.333333333333329</v>
      </c>
      <c r="ADP51" s="45">
        <f>+ADP50/ADM50</f>
        <v>167.24541975603924</v>
      </c>
      <c r="ADQ51" s="45">
        <f>+ADQ50/ADM50</f>
        <v>90.313561348959595</v>
      </c>
      <c r="ADS51" s="17" t="s">
        <v>37</v>
      </c>
      <c r="ADT51" s="44">
        <f>+ADT50/3</f>
        <v>3.43</v>
      </c>
      <c r="ADU51" s="44">
        <f>+ADU50/3</f>
        <v>50</v>
      </c>
      <c r="ADV51" s="44">
        <f>+ADV50/3</f>
        <v>26</v>
      </c>
      <c r="ADW51" s="45">
        <f>+ADW50/ADT50</f>
        <v>50.466472303206992</v>
      </c>
      <c r="ADX51" s="45">
        <f>+ADX50/ADT50</f>
        <v>26.062196307094265</v>
      </c>
      <c r="ADZ51" s="17" t="s">
        <v>37</v>
      </c>
      <c r="AEA51" s="44">
        <f>+AEA50/3</f>
        <v>3.43</v>
      </c>
      <c r="AEB51" s="44">
        <f>+AEB50/3</f>
        <v>50</v>
      </c>
      <c r="AEC51" s="44">
        <f>+AEC50/3</f>
        <v>26</v>
      </c>
      <c r="AED51" s="45">
        <f>+AED50/AEA50</f>
        <v>50.466472303206992</v>
      </c>
      <c r="AEE51" s="45">
        <f>+AEE50/AEA50</f>
        <v>26.062196307094265</v>
      </c>
      <c r="AEG51" s="43" t="s">
        <v>37</v>
      </c>
      <c r="AEH51" s="12">
        <f>+AEH50/3</f>
        <v>1.1758333333333333</v>
      </c>
      <c r="AEI51" s="12">
        <f>+AEI50/3</f>
        <v>179</v>
      </c>
      <c r="AEJ51" s="15">
        <f>+AEJ50/3</f>
        <v>301.33333333333331</v>
      </c>
      <c r="AEK51" s="16">
        <f>+AEK50/AEH50</f>
        <v>179.88873139617294</v>
      </c>
      <c r="AEL51" s="16">
        <f>+AEL50/AEH50</f>
        <v>298.56272147413188</v>
      </c>
      <c r="AEN51" s="43" t="s">
        <v>37</v>
      </c>
      <c r="AEO51" s="12">
        <f>+AEO50/3</f>
        <v>1.1758333333333333</v>
      </c>
      <c r="AEP51" s="12">
        <f>+AEP50/3</f>
        <v>179</v>
      </c>
      <c r="AEQ51" s="15">
        <f>+AEQ50/3</f>
        <v>301.33333333333331</v>
      </c>
      <c r="AER51" s="16">
        <f>+AER50/AEO50</f>
        <v>179.88873139617294</v>
      </c>
      <c r="AES51" s="16">
        <f>+AES50/AEO50</f>
        <v>298.56272147413188</v>
      </c>
      <c r="AGR51" s="43"/>
      <c r="AGS51" s="12"/>
      <c r="AGT51" s="12"/>
      <c r="AGU51" s="15"/>
      <c r="AGV51" s="16"/>
      <c r="AGW51" s="16"/>
    </row>
    <row r="52" spans="43:881" s="10" customFormat="1" ht="14.1" customHeight="1" x14ac:dyDescent="0.2">
      <c r="AQ52" s="185"/>
      <c r="AR52" s="186"/>
      <c r="AS52" s="186"/>
      <c r="AT52" s="186"/>
      <c r="AU52" s="186"/>
      <c r="AV52" s="186"/>
      <c r="AW52" s="187"/>
      <c r="AX52" s="185"/>
      <c r="AY52" s="186"/>
      <c r="AZ52" s="186"/>
      <c r="BA52" s="186"/>
      <c r="BB52" s="186"/>
      <c r="BC52" s="186"/>
      <c r="BD52" s="187"/>
      <c r="KP52" s="42">
        <v>2</v>
      </c>
      <c r="KQ52" s="42" t="s">
        <v>671</v>
      </c>
      <c r="KW52" s="42">
        <v>2</v>
      </c>
      <c r="KX52" s="42" t="s">
        <v>671</v>
      </c>
      <c r="NW52" s="12"/>
      <c r="NX52" s="12"/>
      <c r="NY52" s="12"/>
      <c r="NZ52" s="48"/>
      <c r="OA52" s="48"/>
      <c r="OD52" s="12"/>
      <c r="OE52" s="12"/>
      <c r="OF52" s="12"/>
      <c r="OG52" s="48"/>
      <c r="OH52" s="48"/>
      <c r="QH52" s="12"/>
      <c r="QI52" s="12"/>
      <c r="QJ52" s="12"/>
      <c r="QK52" s="48"/>
      <c r="QL52" s="48"/>
      <c r="SS52" s="12">
        <v>15.25</v>
      </c>
      <c r="ST52" s="12">
        <v>128</v>
      </c>
      <c r="SU52" s="12">
        <v>138</v>
      </c>
      <c r="SV52" s="48">
        <f>+ST52*SS52</f>
        <v>1952</v>
      </c>
      <c r="SW52" s="48">
        <f>+SU52*SS52</f>
        <v>2104.5</v>
      </c>
      <c r="SZ52" s="12">
        <v>15.25</v>
      </c>
      <c r="TA52" s="12">
        <v>128</v>
      </c>
      <c r="TB52" s="12">
        <v>138</v>
      </c>
      <c r="TC52" s="48">
        <f>+TA52*SZ52</f>
        <v>1952</v>
      </c>
      <c r="TD52" s="48">
        <f>+TB52*SZ52</f>
        <v>2104.5</v>
      </c>
      <c r="TG52" s="12">
        <v>15.25</v>
      </c>
      <c r="TH52" s="12">
        <v>128</v>
      </c>
      <c r="TI52" s="12">
        <v>138</v>
      </c>
      <c r="TJ52" s="48">
        <f>+TH52*TG52</f>
        <v>1952</v>
      </c>
      <c r="TK52" s="48">
        <f>+TI52*TG52</f>
        <v>2104.5</v>
      </c>
      <c r="TN52" s="12">
        <v>15.25</v>
      </c>
      <c r="TO52" s="12">
        <v>128</v>
      </c>
      <c r="TP52" s="12">
        <v>138</v>
      </c>
      <c r="TQ52" s="48">
        <f>+TO52*TN52</f>
        <v>1952</v>
      </c>
      <c r="TR52" s="48">
        <f>+TP52*TN52</f>
        <v>2104.5</v>
      </c>
      <c r="ZL52" s="12"/>
      <c r="ZM52" s="12"/>
      <c r="ZN52" s="15"/>
      <c r="ZO52" s="12"/>
      <c r="ZP52" s="12"/>
      <c r="ZS52" s="12"/>
      <c r="ZT52" s="12"/>
      <c r="ZU52" s="15"/>
      <c r="ZV52" s="12"/>
      <c r="ZW52" s="12"/>
      <c r="AAN52" s="12"/>
      <c r="AAO52" s="12"/>
      <c r="AAP52" s="15"/>
      <c r="AAQ52" s="12"/>
      <c r="AAR52" s="12"/>
      <c r="AAU52" s="12"/>
      <c r="AAV52" s="12"/>
      <c r="AAW52" s="15"/>
      <c r="AAX52" s="12"/>
      <c r="AAY52" s="12"/>
      <c r="AEH52" s="12"/>
      <c r="AEI52" s="12"/>
      <c r="AEJ52" s="15"/>
      <c r="AEK52" s="12"/>
      <c r="AEL52" s="12"/>
      <c r="AEO52" s="12"/>
      <c r="AEP52" s="12"/>
      <c r="AEQ52" s="15"/>
      <c r="AER52" s="12"/>
      <c r="AES52" s="12"/>
      <c r="AGS52" s="12"/>
      <c r="AGT52" s="12"/>
      <c r="AGU52" s="15"/>
      <c r="AGV52" s="12"/>
      <c r="AGW52" s="12"/>
    </row>
    <row r="53" spans="43:881" s="10" customFormat="1" ht="14.1" customHeight="1" x14ac:dyDescent="0.2">
      <c r="AQ53" s="77">
        <v>2</v>
      </c>
      <c r="AR53" s="77" t="s">
        <v>437</v>
      </c>
      <c r="AS53" s="73"/>
      <c r="AT53" s="73"/>
      <c r="AU53" s="73"/>
      <c r="AV53" s="73"/>
      <c r="AW53" s="73"/>
      <c r="AX53" s="77">
        <v>2</v>
      </c>
      <c r="AY53" s="77" t="s">
        <v>437</v>
      </c>
      <c r="AZ53" s="73"/>
      <c r="BA53" s="73"/>
      <c r="BB53" s="73"/>
      <c r="BC53" s="73"/>
      <c r="BD53" s="73"/>
      <c r="DI53" s="42">
        <v>2</v>
      </c>
      <c r="DJ53" s="42" t="s">
        <v>435</v>
      </c>
      <c r="DP53" s="42">
        <v>2</v>
      </c>
      <c r="DQ53" s="42" t="s">
        <v>435</v>
      </c>
      <c r="EK53" s="42">
        <v>2</v>
      </c>
      <c r="EL53" s="42" t="s">
        <v>422</v>
      </c>
      <c r="ER53" s="42">
        <v>2</v>
      </c>
      <c r="ES53" s="42" t="s">
        <v>422</v>
      </c>
      <c r="EY53" s="42">
        <v>2</v>
      </c>
      <c r="EZ53" s="42" t="s">
        <v>444</v>
      </c>
      <c r="FF53" s="42">
        <v>2</v>
      </c>
      <c r="FG53" s="42" t="s">
        <v>444</v>
      </c>
      <c r="GO53" s="42">
        <v>2</v>
      </c>
      <c r="GP53" s="42" t="s">
        <v>55</v>
      </c>
      <c r="GV53" s="42">
        <v>2</v>
      </c>
      <c r="GW53" s="42" t="s">
        <v>55</v>
      </c>
      <c r="KQ53" s="38" t="s">
        <v>433</v>
      </c>
      <c r="KR53" s="38" t="s">
        <v>35</v>
      </c>
      <c r="KS53" s="38" t="s">
        <v>0</v>
      </c>
      <c r="KT53" s="38" t="s">
        <v>35</v>
      </c>
      <c r="KU53" s="38" t="s">
        <v>0</v>
      </c>
      <c r="KX53" s="38" t="s">
        <v>433</v>
      </c>
      <c r="KY53" s="38" t="s">
        <v>35</v>
      </c>
      <c r="KZ53" s="38" t="s">
        <v>0</v>
      </c>
      <c r="LA53" s="38" t="s">
        <v>35</v>
      </c>
      <c r="LB53" s="38" t="s">
        <v>0</v>
      </c>
      <c r="LD53" s="42">
        <v>2</v>
      </c>
      <c r="LE53" s="42" t="s">
        <v>454</v>
      </c>
      <c r="LY53" s="42"/>
      <c r="LZ53" s="42"/>
      <c r="NV53" s="42">
        <v>2</v>
      </c>
      <c r="NW53" s="14" t="s">
        <v>81</v>
      </c>
      <c r="NX53" s="12"/>
      <c r="NY53" s="12"/>
      <c r="NZ53" s="12"/>
      <c r="OA53" s="12"/>
      <c r="OC53" s="42">
        <v>2</v>
      </c>
      <c r="OD53" s="14" t="s">
        <v>81</v>
      </c>
      <c r="OE53" s="12"/>
      <c r="OF53" s="12"/>
      <c r="OG53" s="12"/>
      <c r="OH53" s="12"/>
      <c r="QG53" s="42">
        <v>2</v>
      </c>
      <c r="QH53" s="14" t="s">
        <v>674</v>
      </c>
      <c r="QI53" s="12"/>
      <c r="QJ53" s="12"/>
      <c r="QK53" s="12"/>
      <c r="QL53" s="12"/>
      <c r="SS53" s="12">
        <v>17.87</v>
      </c>
      <c r="ST53" s="12">
        <v>156</v>
      </c>
      <c r="SU53" s="12">
        <v>124</v>
      </c>
      <c r="SV53" s="48">
        <f>+ST53*SS53</f>
        <v>2787.7200000000003</v>
      </c>
      <c r="SW53" s="48">
        <f>+SU53*SS53</f>
        <v>2215.88</v>
      </c>
      <c r="SZ53" s="12">
        <v>17.87</v>
      </c>
      <c r="TA53" s="12">
        <v>156</v>
      </c>
      <c r="TB53" s="12">
        <v>124</v>
      </c>
      <c r="TC53" s="48">
        <f>+TA53*SZ53</f>
        <v>2787.7200000000003</v>
      </c>
      <c r="TD53" s="48">
        <f>+TB53*SZ53</f>
        <v>2215.88</v>
      </c>
      <c r="TG53" s="12">
        <v>17.87</v>
      </c>
      <c r="TH53" s="12">
        <v>156</v>
      </c>
      <c r="TI53" s="12">
        <v>124</v>
      </c>
      <c r="TJ53" s="48">
        <f>+TH53*TG53</f>
        <v>2787.7200000000003</v>
      </c>
      <c r="TK53" s="48">
        <f>+TI53*TG53</f>
        <v>2215.88</v>
      </c>
      <c r="TN53" s="12">
        <v>17.87</v>
      </c>
      <c r="TO53" s="12">
        <v>156</v>
      </c>
      <c r="TP53" s="12">
        <v>124</v>
      </c>
      <c r="TQ53" s="48">
        <f>+TO53*TN53</f>
        <v>2787.7200000000003</v>
      </c>
      <c r="TR53" s="48">
        <f>+TP53*TN53</f>
        <v>2215.88</v>
      </c>
      <c r="ZK53" s="42">
        <v>2</v>
      </c>
      <c r="ZL53" s="14" t="s">
        <v>473</v>
      </c>
      <c r="ZM53" s="12"/>
      <c r="ZN53" s="12"/>
      <c r="ZO53" s="12"/>
      <c r="ZP53" s="12"/>
      <c r="ZR53" s="42">
        <v>2</v>
      </c>
      <c r="ZS53" s="14" t="s">
        <v>473</v>
      </c>
      <c r="ZT53" s="12"/>
      <c r="ZU53" s="12"/>
      <c r="ZV53" s="12"/>
      <c r="ZW53" s="12"/>
      <c r="AAM53" s="42"/>
      <c r="AAN53" s="14"/>
      <c r="AAO53" s="12"/>
      <c r="AAP53" s="12"/>
      <c r="AAQ53" s="12"/>
      <c r="AAR53" s="12"/>
      <c r="AAT53" s="42"/>
      <c r="AAU53" s="14"/>
      <c r="AAV53" s="12"/>
      <c r="AAW53" s="12"/>
      <c r="AAX53" s="12"/>
      <c r="AAY53" s="12"/>
      <c r="ACC53" s="42">
        <v>2</v>
      </c>
      <c r="ACD53" s="42" t="s">
        <v>509</v>
      </c>
      <c r="ACJ53" s="42">
        <v>2</v>
      </c>
      <c r="ACK53" s="42" t="s">
        <v>509</v>
      </c>
      <c r="ADE53" s="42">
        <v>2</v>
      </c>
      <c r="ADF53" s="42" t="s">
        <v>458</v>
      </c>
      <c r="ADL53" s="42">
        <v>2</v>
      </c>
      <c r="ADM53" s="42" t="s">
        <v>458</v>
      </c>
      <c r="AEG53" s="42">
        <v>2</v>
      </c>
      <c r="AEH53" s="14" t="s">
        <v>494</v>
      </c>
      <c r="AEI53" s="12"/>
      <c r="AEJ53" s="12"/>
      <c r="AEK53" s="12"/>
      <c r="AEL53" s="12"/>
      <c r="AEN53" s="42">
        <v>2</v>
      </c>
      <c r="AEO53" s="14" t="s">
        <v>494</v>
      </c>
      <c r="AEP53" s="12"/>
      <c r="AEQ53" s="12"/>
      <c r="AER53" s="12"/>
      <c r="AES53" s="12"/>
      <c r="AGR53" s="42"/>
      <c r="AGS53" s="14"/>
      <c r="AGT53" s="12"/>
      <c r="AGU53" s="12"/>
      <c r="AGV53" s="12"/>
      <c r="AGW53" s="12"/>
    </row>
    <row r="54" spans="43:881" s="10" customFormat="1" ht="14.1" customHeight="1" x14ac:dyDescent="0.2">
      <c r="AQ54" s="73"/>
      <c r="AR54" s="70" t="s">
        <v>434</v>
      </c>
      <c r="AS54" s="70" t="s">
        <v>35</v>
      </c>
      <c r="AT54" s="70" t="s">
        <v>0</v>
      </c>
      <c r="AU54" s="70" t="s">
        <v>35</v>
      </c>
      <c r="AV54" s="70" t="s">
        <v>0</v>
      </c>
      <c r="AW54" s="73"/>
      <c r="AX54" s="73"/>
      <c r="AY54" s="134" t="s">
        <v>434</v>
      </c>
      <c r="AZ54" s="134" t="s">
        <v>35</v>
      </c>
      <c r="BA54" s="134" t="s">
        <v>0</v>
      </c>
      <c r="BB54" s="134" t="s">
        <v>35</v>
      </c>
      <c r="BC54" s="134" t="s">
        <v>0</v>
      </c>
      <c r="BD54" s="73"/>
      <c r="DJ54" s="38" t="s">
        <v>433</v>
      </c>
      <c r="DK54" s="38" t="s">
        <v>35</v>
      </c>
      <c r="DL54" s="38" t="s">
        <v>0</v>
      </c>
      <c r="DM54" s="38" t="s">
        <v>35</v>
      </c>
      <c r="DN54" s="38" t="s">
        <v>0</v>
      </c>
      <c r="DQ54" s="38" t="s">
        <v>433</v>
      </c>
      <c r="DR54" s="38" t="s">
        <v>35</v>
      </c>
      <c r="DS54" s="38" t="s">
        <v>0</v>
      </c>
      <c r="DT54" s="38" t="s">
        <v>35</v>
      </c>
      <c r="DU54" s="38" t="s">
        <v>0</v>
      </c>
      <c r="EL54" s="38" t="s">
        <v>433</v>
      </c>
      <c r="EM54" s="38" t="s">
        <v>35</v>
      </c>
      <c r="EN54" s="38" t="s">
        <v>0</v>
      </c>
      <c r="EO54" s="38" t="s">
        <v>35</v>
      </c>
      <c r="EP54" s="38" t="s">
        <v>0</v>
      </c>
      <c r="ES54" s="38" t="s">
        <v>433</v>
      </c>
      <c r="ET54" s="38" t="s">
        <v>35</v>
      </c>
      <c r="EU54" s="38" t="s">
        <v>0</v>
      </c>
      <c r="EV54" s="38" t="s">
        <v>35</v>
      </c>
      <c r="EW54" s="38" t="s">
        <v>0</v>
      </c>
      <c r="EZ54" s="38" t="s">
        <v>433</v>
      </c>
      <c r="FA54" s="38" t="s">
        <v>35</v>
      </c>
      <c r="FB54" s="38" t="s">
        <v>0</v>
      </c>
      <c r="FC54" s="38" t="s">
        <v>35</v>
      </c>
      <c r="FD54" s="38" t="s">
        <v>0</v>
      </c>
      <c r="FG54" s="38" t="s">
        <v>433</v>
      </c>
      <c r="FH54" s="38" t="s">
        <v>35</v>
      </c>
      <c r="FI54" s="38" t="s">
        <v>0</v>
      </c>
      <c r="FJ54" s="38" t="s">
        <v>35</v>
      </c>
      <c r="FK54" s="38" t="s">
        <v>0</v>
      </c>
      <c r="GP54" s="38" t="s">
        <v>433</v>
      </c>
      <c r="GQ54" s="38" t="s">
        <v>35</v>
      </c>
      <c r="GR54" s="38" t="s">
        <v>0</v>
      </c>
      <c r="GS54" s="38" t="s">
        <v>35</v>
      </c>
      <c r="GT54" s="38" t="s">
        <v>0</v>
      </c>
      <c r="GW54" s="38" t="s">
        <v>433</v>
      </c>
      <c r="GX54" s="38" t="s">
        <v>35</v>
      </c>
      <c r="GY54" s="38" t="s">
        <v>0</v>
      </c>
      <c r="GZ54" s="38" t="s">
        <v>35</v>
      </c>
      <c r="HA54" s="38" t="s">
        <v>0</v>
      </c>
      <c r="JH54" s="10">
        <v>20</v>
      </c>
      <c r="JI54" s="10">
        <f>+AVERAGE(JH54:JH58)</f>
        <v>15.9</v>
      </c>
      <c r="JJ54" s="10">
        <f>+AVERAGE(JI54:JI65)</f>
        <v>12.775</v>
      </c>
      <c r="JO54" s="10">
        <v>20</v>
      </c>
      <c r="JP54" s="10">
        <f>+AVERAGE(JO54:JO58)</f>
        <v>15.9</v>
      </c>
      <c r="JQ54" s="10">
        <f>+AVERAGE(JP54:JP65)</f>
        <v>12.775</v>
      </c>
      <c r="KQ54" s="10">
        <v>0.495</v>
      </c>
      <c r="KR54" s="10">
        <v>177</v>
      </c>
      <c r="KS54" s="10">
        <v>62.9</v>
      </c>
      <c r="KT54" s="10">
        <f>+KR54*KQ54</f>
        <v>87.614999999999995</v>
      </c>
      <c r="KU54" s="10">
        <f>+KS54*KQ54</f>
        <v>31.1355</v>
      </c>
      <c r="KX54" s="10">
        <v>0.495</v>
      </c>
      <c r="KY54" s="10">
        <v>177</v>
      </c>
      <c r="KZ54" s="10">
        <v>62.9</v>
      </c>
      <c r="LA54" s="10">
        <f>+KY54*KX54</f>
        <v>87.614999999999995</v>
      </c>
      <c r="LB54" s="10">
        <f>+KZ54*KX54</f>
        <v>31.1355</v>
      </c>
      <c r="LE54" s="38" t="s">
        <v>433</v>
      </c>
      <c r="LF54" s="38" t="s">
        <v>35</v>
      </c>
      <c r="LG54" s="38" t="s">
        <v>0</v>
      </c>
      <c r="LH54" s="38" t="s">
        <v>35</v>
      </c>
      <c r="LI54" s="38" t="s">
        <v>0</v>
      </c>
      <c r="LZ54" s="38"/>
      <c r="MA54" s="38"/>
      <c r="MB54" s="38"/>
      <c r="MC54" s="38"/>
      <c r="MD54" s="38"/>
      <c r="NW54" s="13" t="s">
        <v>433</v>
      </c>
      <c r="NX54" s="13" t="s">
        <v>0</v>
      </c>
      <c r="NY54" s="13" t="s">
        <v>35</v>
      </c>
      <c r="NZ54" s="13" t="s">
        <v>0</v>
      </c>
      <c r="OA54" s="13" t="s">
        <v>35</v>
      </c>
      <c r="OD54" s="13" t="s">
        <v>433</v>
      </c>
      <c r="OE54" s="13" t="s">
        <v>0</v>
      </c>
      <c r="OF54" s="13" t="s">
        <v>35</v>
      </c>
      <c r="OG54" s="13" t="s">
        <v>0</v>
      </c>
      <c r="OH54" s="13" t="s">
        <v>35</v>
      </c>
      <c r="QH54" s="13" t="s">
        <v>433</v>
      </c>
      <c r="QI54" s="13" t="s">
        <v>0</v>
      </c>
      <c r="QJ54" s="13" t="s">
        <v>35</v>
      </c>
      <c r="QK54" s="13" t="s">
        <v>0</v>
      </c>
      <c r="QL54" s="13" t="s">
        <v>35</v>
      </c>
      <c r="SR54" s="43" t="s">
        <v>37</v>
      </c>
      <c r="SS54" s="15">
        <f>AVERAGE(SS51:SS53)</f>
        <v>17.083333333333332</v>
      </c>
      <c r="ST54" s="15">
        <f>AVERAGE(ST51:ST53)</f>
        <v>148</v>
      </c>
      <c r="SU54" s="15">
        <f>AVERAGE(SU51:SU53)</f>
        <v>138.33333333333334</v>
      </c>
      <c r="SV54" s="49">
        <f>SUM(SV51:SV53)</f>
        <v>7640.5199999999995</v>
      </c>
      <c r="SW54" s="49">
        <f>SUM(SW51:SW53)</f>
        <v>7094.2699999999995</v>
      </c>
      <c r="SY54" s="43" t="s">
        <v>37</v>
      </c>
      <c r="SZ54" s="15">
        <f>AVERAGE(SZ51:SZ53)</f>
        <v>17.083333333333332</v>
      </c>
      <c r="TA54" s="15">
        <f>AVERAGE(TA51:TA53)</f>
        <v>148</v>
      </c>
      <c r="TB54" s="15">
        <f>AVERAGE(TB51:TB53)</f>
        <v>138.33333333333334</v>
      </c>
      <c r="TC54" s="49">
        <f>SUM(TC51:TC53)</f>
        <v>7640.5199999999995</v>
      </c>
      <c r="TD54" s="49">
        <f>SUM(TD51:TD53)</f>
        <v>7094.2699999999995</v>
      </c>
      <c r="TF54" s="43" t="s">
        <v>37</v>
      </c>
      <c r="TG54" s="15">
        <f>AVERAGE(TG51:TG53)</f>
        <v>17.083333333333332</v>
      </c>
      <c r="TH54" s="15">
        <f>AVERAGE(TH51:TH53)</f>
        <v>148</v>
      </c>
      <c r="TI54" s="15">
        <f>AVERAGE(TI51:TI53)</f>
        <v>138.33333333333334</v>
      </c>
      <c r="TJ54" s="49">
        <f>SUM(TJ51:TJ53)</f>
        <v>7640.5199999999995</v>
      </c>
      <c r="TK54" s="49">
        <f>SUM(TK51:TK53)</f>
        <v>7094.2699999999995</v>
      </c>
      <c r="TM54" s="43" t="s">
        <v>37</v>
      </c>
      <c r="TN54" s="15">
        <f>AVERAGE(TN51:TN53)</f>
        <v>17.083333333333332</v>
      </c>
      <c r="TO54" s="15">
        <f>AVERAGE(TO51:TO53)</f>
        <v>148</v>
      </c>
      <c r="TP54" s="15">
        <f>AVERAGE(TP51:TP53)</f>
        <v>138.33333333333334</v>
      </c>
      <c r="TQ54" s="49">
        <f>SUM(TQ51:TQ53)</f>
        <v>7640.5199999999995</v>
      </c>
      <c r="TR54" s="49">
        <f>SUM(TR51:TR53)</f>
        <v>7094.2699999999995</v>
      </c>
      <c r="ZL54" s="13" t="s">
        <v>434</v>
      </c>
      <c r="ZM54" s="13" t="s">
        <v>0</v>
      </c>
      <c r="ZN54" s="13" t="s">
        <v>35</v>
      </c>
      <c r="ZO54" s="13" t="s">
        <v>0</v>
      </c>
      <c r="ZP54" s="13" t="s">
        <v>35</v>
      </c>
      <c r="ZS54" s="13" t="s">
        <v>434</v>
      </c>
      <c r="ZT54" s="13" t="s">
        <v>0</v>
      </c>
      <c r="ZU54" s="13" t="s">
        <v>35</v>
      </c>
      <c r="ZV54" s="13" t="s">
        <v>0</v>
      </c>
      <c r="ZW54" s="13" t="s">
        <v>35</v>
      </c>
      <c r="AAN54" s="13"/>
      <c r="AAO54" s="13"/>
      <c r="AAP54" s="13"/>
      <c r="AAQ54" s="13"/>
      <c r="AAR54" s="13"/>
      <c r="AAU54" s="13"/>
      <c r="AAV54" s="13"/>
      <c r="AAW54" s="13"/>
      <c r="AAX54" s="13"/>
      <c r="AAY54" s="13"/>
      <c r="ACD54" s="10" t="s">
        <v>433</v>
      </c>
      <c r="ACE54" s="10" t="s">
        <v>35</v>
      </c>
      <c r="ACF54" s="10" t="s">
        <v>0</v>
      </c>
      <c r="ACG54" s="38" t="s">
        <v>35</v>
      </c>
      <c r="ACH54" s="38" t="s">
        <v>0</v>
      </c>
      <c r="ACK54" s="10" t="s">
        <v>433</v>
      </c>
      <c r="ACL54" s="10" t="s">
        <v>35</v>
      </c>
      <c r="ACM54" s="10" t="s">
        <v>0</v>
      </c>
      <c r="ACN54" s="38" t="s">
        <v>35</v>
      </c>
      <c r="ACO54" s="38" t="s">
        <v>0</v>
      </c>
      <c r="ADF54" s="10" t="s">
        <v>433</v>
      </c>
      <c r="ADG54" s="10" t="s">
        <v>35</v>
      </c>
      <c r="ADH54" s="10" t="s">
        <v>0</v>
      </c>
      <c r="ADI54" s="38" t="s">
        <v>35</v>
      </c>
      <c r="ADJ54" s="38" t="s">
        <v>0</v>
      </c>
      <c r="ADM54" s="10" t="s">
        <v>433</v>
      </c>
      <c r="ADN54" s="10" t="s">
        <v>35</v>
      </c>
      <c r="ADO54" s="10" t="s">
        <v>0</v>
      </c>
      <c r="ADP54" s="38" t="s">
        <v>35</v>
      </c>
      <c r="ADQ54" s="38" t="s">
        <v>0</v>
      </c>
      <c r="AEH54" s="13" t="s">
        <v>434</v>
      </c>
      <c r="AEI54" s="13" t="s">
        <v>0</v>
      </c>
      <c r="AEJ54" s="13" t="s">
        <v>35</v>
      </c>
      <c r="AEK54" s="13" t="s">
        <v>0</v>
      </c>
      <c r="AEL54" s="13" t="s">
        <v>35</v>
      </c>
      <c r="AEO54" s="13" t="s">
        <v>434</v>
      </c>
      <c r="AEP54" s="13" t="s">
        <v>0</v>
      </c>
      <c r="AEQ54" s="13" t="s">
        <v>35</v>
      </c>
      <c r="AER54" s="13" t="s">
        <v>0</v>
      </c>
      <c r="AES54" s="13" t="s">
        <v>35</v>
      </c>
      <c r="AGS54" s="13"/>
      <c r="AGT54" s="13"/>
      <c r="AGU54" s="13"/>
      <c r="AGV54" s="13"/>
      <c r="AGW54" s="13"/>
    </row>
    <row r="55" spans="43:881" s="10" customFormat="1" ht="14.1" customHeight="1" x14ac:dyDescent="0.2">
      <c r="AQ55" s="73"/>
      <c r="AR55" s="73">
        <v>1.2410000000000001</v>
      </c>
      <c r="AS55" s="73">
        <v>415</v>
      </c>
      <c r="AT55" s="73">
        <v>255</v>
      </c>
      <c r="AU55" s="68">
        <f>+AR55*AS55</f>
        <v>515.01499999999999</v>
      </c>
      <c r="AV55" s="68">
        <f>+AR55*AT55</f>
        <v>316.45500000000004</v>
      </c>
      <c r="AW55" s="73"/>
      <c r="AX55" s="73"/>
      <c r="AY55" s="73">
        <v>1.2410000000000001</v>
      </c>
      <c r="AZ55" s="73">
        <v>415</v>
      </c>
      <c r="BA55" s="73">
        <v>255</v>
      </c>
      <c r="BB55" s="68">
        <f>+AY55*AZ55</f>
        <v>515.01499999999999</v>
      </c>
      <c r="BC55" s="68">
        <f>+AY55*BA55</f>
        <v>316.45500000000004</v>
      </c>
      <c r="BD55" s="73"/>
      <c r="DJ55" s="10">
        <v>14.25</v>
      </c>
      <c r="DK55" s="10">
        <v>31</v>
      </c>
      <c r="DL55" s="10">
        <v>17.5</v>
      </c>
      <c r="DM55" s="10">
        <f>+DK55*DJ55</f>
        <v>441.75</v>
      </c>
      <c r="DN55" s="10">
        <f>+DL55*DJ55</f>
        <v>249.375</v>
      </c>
      <c r="DQ55" s="10">
        <v>14.25</v>
      </c>
      <c r="DR55" s="10">
        <v>31</v>
      </c>
      <c r="DS55" s="10">
        <v>17.5</v>
      </c>
      <c r="DT55" s="10">
        <f>+DR55*DQ55</f>
        <v>441.75</v>
      </c>
      <c r="DU55" s="10">
        <f>+DS55*DQ55</f>
        <v>249.375</v>
      </c>
      <c r="EL55" s="10">
        <v>0.15709999999999999</v>
      </c>
      <c r="EM55" s="10">
        <v>141</v>
      </c>
      <c r="EN55" s="10">
        <v>112</v>
      </c>
      <c r="EO55" s="10">
        <f>+EM55*EL55</f>
        <v>22.1511</v>
      </c>
      <c r="EP55" s="10">
        <f>+EN55*EL55</f>
        <v>17.595199999999998</v>
      </c>
      <c r="ES55" s="10">
        <v>0.15709999999999999</v>
      </c>
      <c r="ET55" s="10">
        <v>141</v>
      </c>
      <c r="EU55" s="10">
        <v>112</v>
      </c>
      <c r="EV55" s="10">
        <f>+ET55*ES55</f>
        <v>22.1511</v>
      </c>
      <c r="EW55" s="10">
        <f>+EU55*ES55</f>
        <v>17.595199999999998</v>
      </c>
      <c r="EZ55" s="10">
        <v>1.6220000000000001</v>
      </c>
      <c r="FA55" s="10">
        <v>155</v>
      </c>
      <c r="FB55" s="10">
        <v>124</v>
      </c>
      <c r="FC55" s="10">
        <f>+FA55*EZ55</f>
        <v>251.41000000000003</v>
      </c>
      <c r="FD55" s="10">
        <f>+FB55*EZ55</f>
        <v>201.12800000000001</v>
      </c>
      <c r="FG55" s="10">
        <v>1.6220000000000001</v>
      </c>
      <c r="FH55" s="10">
        <v>155</v>
      </c>
      <c r="FI55" s="10">
        <v>124</v>
      </c>
      <c r="FJ55" s="10">
        <f>+FH55*FG55</f>
        <v>251.41000000000003</v>
      </c>
      <c r="FK55" s="10">
        <f>+FI55*FG55</f>
        <v>201.12800000000001</v>
      </c>
      <c r="GP55" s="10">
        <v>3.79</v>
      </c>
      <c r="GQ55" s="10">
        <v>151</v>
      </c>
      <c r="GR55" s="10">
        <v>49.3</v>
      </c>
      <c r="GS55" s="10">
        <f>+GQ55*GP55</f>
        <v>572.29</v>
      </c>
      <c r="GT55" s="10">
        <f>+GR55*GP55</f>
        <v>186.84699999999998</v>
      </c>
      <c r="GW55" s="10">
        <v>3.79</v>
      </c>
      <c r="GX55" s="10">
        <v>151</v>
      </c>
      <c r="GY55" s="10">
        <v>49.3</v>
      </c>
      <c r="GZ55" s="10">
        <f>+GX55*GW55</f>
        <v>572.29</v>
      </c>
      <c r="HA55" s="10">
        <f>+GY55*GW55</f>
        <v>186.84699999999998</v>
      </c>
      <c r="JH55" s="10">
        <v>17.3</v>
      </c>
      <c r="JO55" s="10">
        <v>17.3</v>
      </c>
      <c r="KQ55" s="10">
        <v>0.53700000000000003</v>
      </c>
      <c r="KR55" s="10">
        <v>76.2</v>
      </c>
      <c r="KS55" s="10">
        <v>53.5</v>
      </c>
      <c r="KT55" s="10">
        <f>+KR55*KQ55</f>
        <v>40.919400000000003</v>
      </c>
      <c r="KU55" s="10">
        <f>+KS55*KQ55</f>
        <v>28.729500000000002</v>
      </c>
      <c r="KX55" s="10">
        <v>0.53700000000000003</v>
      </c>
      <c r="KY55" s="10">
        <v>76.2</v>
      </c>
      <c r="KZ55" s="10">
        <v>53.5</v>
      </c>
      <c r="LA55" s="10">
        <f>+KY55*KX55</f>
        <v>40.919400000000003</v>
      </c>
      <c r="LB55" s="10">
        <f>+KZ55*KX55</f>
        <v>28.729500000000002</v>
      </c>
      <c r="LF55" s="10">
        <v>170</v>
      </c>
      <c r="LG55" s="10">
        <v>54</v>
      </c>
      <c r="LH55" s="10">
        <f>+LF55*LE55</f>
        <v>0</v>
      </c>
      <c r="LI55" s="10">
        <f>+LG55*LE55</f>
        <v>0</v>
      </c>
      <c r="NW55" s="12">
        <v>0.623</v>
      </c>
      <c r="NX55" s="12">
        <v>134</v>
      </c>
      <c r="NY55" s="12">
        <v>83.2</v>
      </c>
      <c r="NZ55" s="48">
        <f>+NX55*NW55</f>
        <v>83.481999999999999</v>
      </c>
      <c r="OA55" s="48">
        <f>+NY55*NW55</f>
        <v>51.833600000000004</v>
      </c>
      <c r="OD55" s="12">
        <v>0.623</v>
      </c>
      <c r="OE55" s="12">
        <v>134</v>
      </c>
      <c r="OF55" s="12">
        <v>83.2</v>
      </c>
      <c r="OG55" s="48">
        <f>+OE55*OD55</f>
        <v>83.481999999999999</v>
      </c>
      <c r="OH55" s="48">
        <f>+OF55*OD55</f>
        <v>51.833600000000004</v>
      </c>
      <c r="QH55" s="12">
        <v>4.5999999999999999E-2</v>
      </c>
      <c r="QI55" s="12">
        <v>680</v>
      </c>
      <c r="QJ55" s="12">
        <v>960</v>
      </c>
      <c r="QK55" s="48">
        <f>+QI55*QH55</f>
        <v>31.28</v>
      </c>
      <c r="QL55" s="48">
        <f>+QJ55*QH55</f>
        <v>44.16</v>
      </c>
      <c r="SR55" s="43" t="s">
        <v>36</v>
      </c>
      <c r="SS55" s="12">
        <f>SUM(SS51:SS53)</f>
        <v>51.25</v>
      </c>
      <c r="ST55" s="12"/>
      <c r="SU55" s="12"/>
      <c r="SV55" s="50">
        <f>+SV54/SS55</f>
        <v>149.08331707317072</v>
      </c>
      <c r="SW55" s="50">
        <f>+SW54/SS55</f>
        <v>138.42478048780487</v>
      </c>
      <c r="SY55" s="43" t="s">
        <v>36</v>
      </c>
      <c r="SZ55" s="12">
        <f>SUM(SZ51:SZ53)</f>
        <v>51.25</v>
      </c>
      <c r="TA55" s="12"/>
      <c r="TB55" s="12"/>
      <c r="TC55" s="50">
        <f>+TC54/SZ55</f>
        <v>149.08331707317072</v>
      </c>
      <c r="TD55" s="50">
        <f>+TD54/SZ55</f>
        <v>138.42478048780487</v>
      </c>
      <c r="TF55" s="43" t="s">
        <v>36</v>
      </c>
      <c r="TG55" s="12">
        <f>SUM(TG51:TG53)</f>
        <v>51.25</v>
      </c>
      <c r="TH55" s="12"/>
      <c r="TI55" s="12"/>
      <c r="TJ55" s="50">
        <f>+TJ54/TG55</f>
        <v>149.08331707317072</v>
      </c>
      <c r="TK55" s="50">
        <f>+TK54/TG55</f>
        <v>138.42478048780487</v>
      </c>
      <c r="TM55" s="43" t="s">
        <v>36</v>
      </c>
      <c r="TN55" s="12">
        <f>SUM(TN51:TN53)</f>
        <v>51.25</v>
      </c>
      <c r="TO55" s="12"/>
      <c r="TP55" s="12"/>
      <c r="TQ55" s="50">
        <f>+TQ54/TN55</f>
        <v>149.08331707317072</v>
      </c>
      <c r="TR55" s="50">
        <f>+TR54/TN55</f>
        <v>138.42478048780487</v>
      </c>
      <c r="ZL55" s="12">
        <v>4.6500000000000004</v>
      </c>
      <c r="ZM55" s="12">
        <v>232</v>
      </c>
      <c r="ZN55" s="12">
        <v>151</v>
      </c>
      <c r="ZO55" s="12">
        <f>+ZM55*ZL55</f>
        <v>1078.8000000000002</v>
      </c>
      <c r="ZP55" s="12">
        <f>+ZN55*ZL55</f>
        <v>702.15000000000009</v>
      </c>
      <c r="ZS55" s="12">
        <v>4.6500000000000004</v>
      </c>
      <c r="ZT55" s="12">
        <v>232</v>
      </c>
      <c r="ZU55" s="12">
        <v>151</v>
      </c>
      <c r="ZV55" s="12">
        <f>+ZT55*ZS55</f>
        <v>1078.8000000000002</v>
      </c>
      <c r="ZW55" s="12">
        <f>+ZU55*ZS55</f>
        <v>702.15000000000009</v>
      </c>
      <c r="AAN55" s="12"/>
      <c r="AAO55" s="12"/>
      <c r="AAP55" s="12"/>
      <c r="AAQ55" s="12"/>
      <c r="AAR55" s="12"/>
      <c r="AAU55" s="12"/>
      <c r="AAV55" s="12"/>
      <c r="AAW55" s="12"/>
      <c r="AAX55" s="12"/>
      <c r="AAY55" s="12"/>
      <c r="ACE55" s="10">
        <v>160</v>
      </c>
      <c r="ACF55" s="10">
        <v>224</v>
      </c>
      <c r="ACG55" s="10">
        <f>+ACE55*ACD55</f>
        <v>0</v>
      </c>
      <c r="ACH55" s="10">
        <f>+ACF55*ACD55</f>
        <v>0</v>
      </c>
      <c r="ACL55" s="10">
        <v>160</v>
      </c>
      <c r="ACM55" s="10">
        <v>224</v>
      </c>
      <c r="ACN55" s="10">
        <f>+ACL55*ACK55</f>
        <v>0</v>
      </c>
      <c r="ACO55" s="10">
        <f>+ACM55*ACK55</f>
        <v>0</v>
      </c>
      <c r="ADF55" s="10">
        <v>62.75</v>
      </c>
      <c r="ADG55" s="10">
        <v>255</v>
      </c>
      <c r="ADH55" s="10">
        <v>236</v>
      </c>
      <c r="ADI55" s="10">
        <f>+ADG55*ADF55</f>
        <v>16001.25</v>
      </c>
      <c r="ADJ55" s="10">
        <f>+ADH55*ADF55</f>
        <v>14809</v>
      </c>
      <c r="ADM55" s="10">
        <v>62.75</v>
      </c>
      <c r="ADN55" s="10">
        <v>255</v>
      </c>
      <c r="ADO55" s="10">
        <v>236</v>
      </c>
      <c r="ADP55" s="10">
        <f>+ADN55*ADM55</f>
        <v>16001.25</v>
      </c>
      <c r="ADQ55" s="10">
        <f>+ADO55*ADM55</f>
        <v>14809</v>
      </c>
      <c r="AEH55" s="12">
        <f>AVERAGE(0.13,0.22,0.24,0.26)</f>
        <v>0.21249999999999999</v>
      </c>
      <c r="AEI55" s="12">
        <v>72.900000000000006</v>
      </c>
      <c r="AEJ55" s="12">
        <v>142</v>
      </c>
      <c r="AEK55" s="12">
        <f>+AEI55*AEH55</f>
        <v>15.491250000000001</v>
      </c>
      <c r="AEL55" s="12">
        <f>+AEJ55*AEH55</f>
        <v>30.175000000000001</v>
      </c>
      <c r="AEO55" s="12">
        <f>AVERAGE(0.13,0.22,0.24,0.26)</f>
        <v>0.21249999999999999</v>
      </c>
      <c r="AEP55" s="12">
        <v>72.900000000000006</v>
      </c>
      <c r="AEQ55" s="12">
        <v>142</v>
      </c>
      <c r="AER55" s="12">
        <f>+AEP55*AEO55</f>
        <v>15.491250000000001</v>
      </c>
      <c r="AES55" s="12">
        <f>+AEQ55*AEO55</f>
        <v>30.175000000000001</v>
      </c>
      <c r="AGS55" s="12"/>
      <c r="AGT55" s="12"/>
      <c r="AGU55" s="12"/>
      <c r="AGV55" s="12"/>
      <c r="AGW55" s="12"/>
    </row>
    <row r="56" spans="43:881" s="10" customFormat="1" ht="14.1" customHeight="1" x14ac:dyDescent="0.2">
      <c r="AQ56" s="73"/>
      <c r="AR56" s="73">
        <v>1.0960000000000001</v>
      </c>
      <c r="AS56" s="73">
        <v>363</v>
      </c>
      <c r="AT56" s="73">
        <v>201</v>
      </c>
      <c r="AU56" s="68">
        <f>+AR56*AS56</f>
        <v>397.84800000000001</v>
      </c>
      <c r="AV56" s="68">
        <f>+AR56*AT56</f>
        <v>220.29600000000002</v>
      </c>
      <c r="AW56" s="73"/>
      <c r="AX56" s="73"/>
      <c r="AY56" s="73">
        <v>1.0960000000000001</v>
      </c>
      <c r="AZ56" s="73">
        <v>363</v>
      </c>
      <c r="BA56" s="73">
        <v>201</v>
      </c>
      <c r="BB56" s="68">
        <f>+AY56*AZ56</f>
        <v>397.84800000000001</v>
      </c>
      <c r="BC56" s="68">
        <f>+AY56*BA56</f>
        <v>220.29600000000002</v>
      </c>
      <c r="BD56" s="73"/>
      <c r="DJ56" s="10">
        <v>13.25</v>
      </c>
      <c r="DK56" s="10">
        <v>14.1</v>
      </c>
      <c r="DL56" s="10">
        <v>12</v>
      </c>
      <c r="DM56" s="10">
        <f>+DK56*DJ56</f>
        <v>186.82499999999999</v>
      </c>
      <c r="DN56" s="10">
        <f>+DL56*DJ56</f>
        <v>159</v>
      </c>
      <c r="DQ56" s="10">
        <v>13.25</v>
      </c>
      <c r="DR56" s="10">
        <v>14.1</v>
      </c>
      <c r="DS56" s="10">
        <v>12</v>
      </c>
      <c r="DT56" s="10">
        <f>+DR56*DQ56</f>
        <v>186.82499999999999</v>
      </c>
      <c r="DU56" s="10">
        <f>+DS56*DQ56</f>
        <v>159</v>
      </c>
      <c r="EL56" s="10">
        <v>0.109</v>
      </c>
      <c r="EM56" s="10">
        <v>121</v>
      </c>
      <c r="EN56" s="10">
        <v>140</v>
      </c>
      <c r="EO56" s="10">
        <f>+EM56*EL56</f>
        <v>13.189</v>
      </c>
      <c r="EP56" s="10">
        <f>+EN56*EL56</f>
        <v>15.26</v>
      </c>
      <c r="ES56" s="10">
        <v>0.109</v>
      </c>
      <c r="ET56" s="10">
        <v>121</v>
      </c>
      <c r="EU56" s="10">
        <v>140</v>
      </c>
      <c r="EV56" s="10">
        <f>+ET56*ES56</f>
        <v>13.189</v>
      </c>
      <c r="EW56" s="10">
        <f>+EU56*ES56</f>
        <v>15.26</v>
      </c>
      <c r="EZ56" s="10">
        <v>1.365</v>
      </c>
      <c r="FA56" s="10">
        <v>100</v>
      </c>
      <c r="FB56" s="10">
        <v>36</v>
      </c>
      <c r="FC56" s="10">
        <f>+FA56*EZ56</f>
        <v>136.5</v>
      </c>
      <c r="FD56" s="10">
        <f>+FB56*EZ56</f>
        <v>49.14</v>
      </c>
      <c r="FG56" s="10">
        <v>1.365</v>
      </c>
      <c r="FH56" s="10">
        <v>100</v>
      </c>
      <c r="FI56" s="10">
        <v>36</v>
      </c>
      <c r="FJ56" s="10">
        <f>+FH56*FG56</f>
        <v>136.5</v>
      </c>
      <c r="FK56" s="10">
        <f>+FI56*FG56</f>
        <v>49.14</v>
      </c>
      <c r="GP56" s="10">
        <v>4.3099999999999996</v>
      </c>
      <c r="GQ56" s="10">
        <v>43.3</v>
      </c>
      <c r="GR56" s="10">
        <v>42</v>
      </c>
      <c r="GS56" s="10">
        <f>+GQ56*GP56</f>
        <v>186.62299999999996</v>
      </c>
      <c r="GT56" s="10">
        <f>+GR56*GP56</f>
        <v>181.01999999999998</v>
      </c>
      <c r="GW56" s="10">
        <v>4.3099999999999996</v>
      </c>
      <c r="GX56" s="10">
        <v>43.3</v>
      </c>
      <c r="GY56" s="10">
        <v>42</v>
      </c>
      <c r="GZ56" s="10">
        <f>+GX56*GW56</f>
        <v>186.62299999999996</v>
      </c>
      <c r="HA56" s="10">
        <f>+GY56*GW56</f>
        <v>181.01999999999998</v>
      </c>
      <c r="JH56" s="10">
        <v>12.6</v>
      </c>
      <c r="JO56" s="10">
        <v>12.6</v>
      </c>
      <c r="KQ56" s="10">
        <v>0.45750000000000002</v>
      </c>
      <c r="KR56" s="10">
        <v>72.5</v>
      </c>
      <c r="KS56" s="10">
        <v>92.7</v>
      </c>
      <c r="KT56" s="10">
        <f>+KR56*KQ56</f>
        <v>33.168750000000003</v>
      </c>
      <c r="KU56" s="10">
        <f>+KS56*KQ56</f>
        <v>42.410250000000005</v>
      </c>
      <c r="KX56" s="10">
        <v>0.45750000000000002</v>
      </c>
      <c r="KY56" s="10">
        <v>72.5</v>
      </c>
      <c r="KZ56" s="10">
        <v>92.7</v>
      </c>
      <c r="LA56" s="10">
        <f>+KY56*KX56</f>
        <v>33.168750000000003</v>
      </c>
      <c r="LB56" s="10">
        <f>+KZ56*KX56</f>
        <v>42.410250000000005</v>
      </c>
      <c r="LF56" s="10">
        <v>100</v>
      </c>
      <c r="LG56" s="10">
        <v>20</v>
      </c>
      <c r="LH56" s="10">
        <f>+LF56*LE56</f>
        <v>0</v>
      </c>
      <c r="LI56" s="10">
        <f>+LG56*LE56</f>
        <v>0</v>
      </c>
      <c r="NW56" s="12">
        <v>0.63</v>
      </c>
      <c r="NX56" s="12">
        <v>56</v>
      </c>
      <c r="NY56" s="12">
        <v>91.6</v>
      </c>
      <c r="NZ56" s="48">
        <f>+NX56*NW56</f>
        <v>35.28</v>
      </c>
      <c r="OA56" s="48">
        <f>+NY56*NW56</f>
        <v>57.707999999999998</v>
      </c>
      <c r="OD56" s="12">
        <v>0.63</v>
      </c>
      <c r="OE56" s="12">
        <v>56</v>
      </c>
      <c r="OF56" s="12">
        <v>91.6</v>
      </c>
      <c r="OG56" s="48">
        <f>+OE56*OD56</f>
        <v>35.28</v>
      </c>
      <c r="OH56" s="48">
        <f>+OF56*OD56</f>
        <v>57.707999999999998</v>
      </c>
      <c r="QH56" s="12">
        <v>6.0999999999999999E-2</v>
      </c>
      <c r="QI56" s="12">
        <v>152</v>
      </c>
      <c r="QJ56" s="12">
        <v>362</v>
      </c>
      <c r="QK56" s="48">
        <f>+QI56*QH56</f>
        <v>9.2720000000000002</v>
      </c>
      <c r="QL56" s="48">
        <f>+QJ56*QH56</f>
        <v>22.082000000000001</v>
      </c>
      <c r="SS56" s="12"/>
      <c r="ST56" s="12"/>
      <c r="SU56" s="12"/>
      <c r="SV56" s="48"/>
      <c r="SW56" s="48"/>
      <c r="SZ56" s="12"/>
      <c r="TA56" s="12"/>
      <c r="TB56" s="12"/>
      <c r="TC56" s="48"/>
      <c r="TD56" s="48"/>
      <c r="TG56" s="12"/>
      <c r="TH56" s="12"/>
      <c r="TI56" s="12"/>
      <c r="TJ56" s="48"/>
      <c r="TK56" s="48"/>
      <c r="TN56" s="12"/>
      <c r="TO56" s="12"/>
      <c r="TP56" s="12"/>
      <c r="TQ56" s="48"/>
      <c r="TR56" s="48"/>
      <c r="ZL56" s="12">
        <v>2.9790000000000001</v>
      </c>
      <c r="ZM56" s="12">
        <v>72.7</v>
      </c>
      <c r="ZN56" s="12">
        <v>47.1</v>
      </c>
      <c r="ZO56" s="12">
        <f>+ZM56*ZL56</f>
        <v>216.57330000000002</v>
      </c>
      <c r="ZP56" s="12">
        <f>+ZN56*ZL56</f>
        <v>140.3109</v>
      </c>
      <c r="ZS56" s="12">
        <v>2.9790000000000001</v>
      </c>
      <c r="ZT56" s="12">
        <v>72.7</v>
      </c>
      <c r="ZU56" s="12">
        <v>47.1</v>
      </c>
      <c r="ZV56" s="12">
        <f>+ZT56*ZS56</f>
        <v>216.57330000000002</v>
      </c>
      <c r="ZW56" s="12">
        <f>+ZU56*ZS56</f>
        <v>140.3109</v>
      </c>
      <c r="AAN56" s="12"/>
      <c r="AAO56" s="12"/>
      <c r="AAP56" s="12"/>
      <c r="AAQ56" s="12"/>
      <c r="AAR56" s="12"/>
      <c r="AAU56" s="12"/>
      <c r="AAV56" s="12"/>
      <c r="AAW56" s="12"/>
      <c r="AAX56" s="12"/>
      <c r="AAY56" s="12"/>
      <c r="ACE56" s="10">
        <v>280</v>
      </c>
      <c r="ACF56" s="10">
        <v>118</v>
      </c>
      <c r="ACG56" s="10">
        <f>+ACE56*ACD56</f>
        <v>0</v>
      </c>
      <c r="ACH56" s="10">
        <f>+ACF56*ACD56</f>
        <v>0</v>
      </c>
      <c r="ACL56" s="10">
        <v>280</v>
      </c>
      <c r="ACM56" s="10">
        <v>118</v>
      </c>
      <c r="ACN56" s="10">
        <f>+ACL56*ACK56</f>
        <v>0</v>
      </c>
      <c r="ACO56" s="10">
        <f>+ACM56*ACK56</f>
        <v>0</v>
      </c>
      <c r="ADF56" s="10">
        <v>62</v>
      </c>
      <c r="ADG56" s="10">
        <v>38.299999999999997</v>
      </c>
      <c r="ADH56" s="10">
        <v>396</v>
      </c>
      <c r="ADI56" s="10">
        <f>+ADG56*ADF56</f>
        <v>2374.6</v>
      </c>
      <c r="ADJ56" s="10">
        <f>+ADH56*ADF56</f>
        <v>24552</v>
      </c>
      <c r="ADM56" s="10">
        <v>62</v>
      </c>
      <c r="ADN56" s="10">
        <v>38.299999999999997</v>
      </c>
      <c r="ADO56" s="10">
        <v>396</v>
      </c>
      <c r="ADP56" s="10">
        <f>+ADN56*ADM56</f>
        <v>2374.6</v>
      </c>
      <c r="ADQ56" s="10">
        <f>+ADO56*ADM56</f>
        <v>24552</v>
      </c>
      <c r="AEH56" s="12">
        <f>AVERAGE(0.3,0.23,0.18,0.24)</f>
        <v>0.23749999999999999</v>
      </c>
      <c r="AEI56" s="12">
        <v>240</v>
      </c>
      <c r="AEJ56" s="12">
        <v>120</v>
      </c>
      <c r="AEK56" s="12">
        <f>+AEI56*AEH56</f>
        <v>57</v>
      </c>
      <c r="AEL56" s="12">
        <f>+AEJ56*AEH56</f>
        <v>28.5</v>
      </c>
      <c r="AEO56" s="12">
        <f>AVERAGE(0.3,0.23,0.18,0.24)</f>
        <v>0.23749999999999999</v>
      </c>
      <c r="AEP56" s="12">
        <v>240</v>
      </c>
      <c r="AEQ56" s="12">
        <v>120</v>
      </c>
      <c r="AER56" s="12">
        <f>+AEP56*AEO56</f>
        <v>57</v>
      </c>
      <c r="AES56" s="12">
        <f>+AEQ56*AEO56</f>
        <v>28.5</v>
      </c>
      <c r="AGS56" s="12"/>
      <c r="AGT56" s="12"/>
      <c r="AGU56" s="12"/>
      <c r="AGV56" s="12"/>
      <c r="AGW56" s="12"/>
    </row>
    <row r="57" spans="43:881" s="10" customFormat="1" ht="14.1" customHeight="1" x14ac:dyDescent="0.2">
      <c r="AQ57" s="73"/>
      <c r="AR57" s="73">
        <v>1.0760000000000001</v>
      </c>
      <c r="AS57" s="73">
        <v>232</v>
      </c>
      <c r="AT57" s="73">
        <v>197</v>
      </c>
      <c r="AU57" s="68">
        <f>+AR57*AS57</f>
        <v>249.63200000000001</v>
      </c>
      <c r="AV57" s="68">
        <f>+AR57*AT57</f>
        <v>211.97200000000001</v>
      </c>
      <c r="AW57" s="73"/>
      <c r="AX57" s="73"/>
      <c r="AY57" s="73">
        <v>1.0760000000000001</v>
      </c>
      <c r="AZ57" s="73">
        <v>232</v>
      </c>
      <c r="BA57" s="73">
        <v>197</v>
      </c>
      <c r="BB57" s="68">
        <f>+AY57*AZ57</f>
        <v>249.63200000000001</v>
      </c>
      <c r="BC57" s="68">
        <f>+AY57*BA57</f>
        <v>211.97200000000001</v>
      </c>
      <c r="BD57" s="73"/>
      <c r="DJ57" s="10">
        <v>16.25</v>
      </c>
      <c r="DK57" s="10">
        <v>16.3</v>
      </c>
      <c r="DL57" s="10">
        <v>10</v>
      </c>
      <c r="DM57" s="10">
        <f>+DK57*DJ57</f>
        <v>264.875</v>
      </c>
      <c r="DN57" s="10">
        <f>+DL57*DJ57</f>
        <v>162.5</v>
      </c>
      <c r="DQ57" s="10">
        <v>16.25</v>
      </c>
      <c r="DR57" s="10">
        <v>16.3</v>
      </c>
      <c r="DS57" s="10">
        <v>10</v>
      </c>
      <c r="DT57" s="10">
        <f>+DR57*DQ57</f>
        <v>264.875</v>
      </c>
      <c r="DU57" s="10">
        <f>+DS57*DQ57</f>
        <v>162.5</v>
      </c>
      <c r="EL57" s="10">
        <v>6.8000000000000005E-2</v>
      </c>
      <c r="EM57" s="10">
        <v>143</v>
      </c>
      <c r="EN57" s="10">
        <v>134</v>
      </c>
      <c r="EO57" s="10">
        <f>+EM57*EL57</f>
        <v>9.7240000000000002</v>
      </c>
      <c r="EP57" s="10">
        <f>+EN57*EL57</f>
        <v>9.1120000000000001</v>
      </c>
      <c r="ES57" s="10">
        <v>6.8000000000000005E-2</v>
      </c>
      <c r="ET57" s="10">
        <v>143</v>
      </c>
      <c r="EU57" s="10">
        <v>134</v>
      </c>
      <c r="EV57" s="10">
        <f>+ET57*ES57</f>
        <v>9.7240000000000002</v>
      </c>
      <c r="EW57" s="10">
        <f>+EU57*ES57</f>
        <v>9.1120000000000001</v>
      </c>
      <c r="EZ57" s="10">
        <v>1.238</v>
      </c>
      <c r="FA57" s="10">
        <v>320</v>
      </c>
      <c r="FB57" s="10">
        <v>116</v>
      </c>
      <c r="FC57" s="10">
        <f>+FA57*EZ57</f>
        <v>396.15999999999997</v>
      </c>
      <c r="FD57" s="10">
        <f>+FB57*EZ57</f>
        <v>143.608</v>
      </c>
      <c r="FG57" s="10">
        <v>1.238</v>
      </c>
      <c r="FH57" s="10">
        <v>320</v>
      </c>
      <c r="FI57" s="10">
        <v>116</v>
      </c>
      <c r="FJ57" s="10">
        <f>+FH57*FG57</f>
        <v>396.15999999999997</v>
      </c>
      <c r="FK57" s="10">
        <f>+FI57*FG57</f>
        <v>143.608</v>
      </c>
      <c r="GP57" s="10">
        <v>3.65</v>
      </c>
      <c r="GQ57" s="10">
        <v>71.099999999999994</v>
      </c>
      <c r="GR57" s="10">
        <v>54.7</v>
      </c>
      <c r="GS57" s="10">
        <f>+GQ57*GP57</f>
        <v>259.51499999999999</v>
      </c>
      <c r="GT57" s="10">
        <f>+GR57*GP57</f>
        <v>199.655</v>
      </c>
      <c r="GW57" s="10">
        <v>3.65</v>
      </c>
      <c r="GX57" s="10">
        <v>71.099999999999994</v>
      </c>
      <c r="GY57" s="10">
        <v>54.7</v>
      </c>
      <c r="GZ57" s="10">
        <f>+GX57*GW57</f>
        <v>259.51499999999999</v>
      </c>
      <c r="HA57" s="10">
        <f>+GY57*GW57</f>
        <v>199.655</v>
      </c>
      <c r="JH57" s="10">
        <v>14.8</v>
      </c>
      <c r="JO57" s="10">
        <v>14.8</v>
      </c>
      <c r="KQ57" s="10">
        <f>SUM(KQ54:KQ56)</f>
        <v>1.4895</v>
      </c>
      <c r="KR57" s="10">
        <f>SUM(KR54:KR56)</f>
        <v>325.7</v>
      </c>
      <c r="KS57" s="10">
        <f>SUM(KS54:KS56)</f>
        <v>209.10000000000002</v>
      </c>
      <c r="KT57" s="42">
        <f>SUM(KT54:KT56)</f>
        <v>161.70314999999999</v>
      </c>
      <c r="KU57" s="42">
        <f>SUM(KU54:KU56)</f>
        <v>102.27525</v>
      </c>
      <c r="KX57" s="10">
        <f>SUM(KX54:KX56)</f>
        <v>1.4895</v>
      </c>
      <c r="KY57" s="10">
        <f>SUM(KY54:KY56)</f>
        <v>325.7</v>
      </c>
      <c r="KZ57" s="10">
        <f>SUM(KZ54:KZ56)</f>
        <v>209.10000000000002</v>
      </c>
      <c r="LA57" s="42">
        <f>SUM(LA54:LA56)</f>
        <v>161.70314999999999</v>
      </c>
      <c r="LB57" s="42">
        <f>SUM(LB54:LB56)</f>
        <v>102.27525</v>
      </c>
      <c r="LF57" s="10">
        <v>90</v>
      </c>
      <c r="LG57" s="10">
        <v>13</v>
      </c>
      <c r="LH57" s="10">
        <f>+LF57*LE57</f>
        <v>0</v>
      </c>
      <c r="LI57" s="10">
        <f>+LG57*LE57</f>
        <v>0</v>
      </c>
      <c r="NW57" s="12">
        <v>0.70699999999999996</v>
      </c>
      <c r="NX57" s="12">
        <v>86</v>
      </c>
      <c r="NY57" s="12">
        <v>39.6</v>
      </c>
      <c r="NZ57" s="48">
        <f>+NX57*NW57</f>
        <v>60.802</v>
      </c>
      <c r="OA57" s="48">
        <f>+NY57*NW57</f>
        <v>27.997199999999999</v>
      </c>
      <c r="OD57" s="12">
        <v>0.70699999999999996</v>
      </c>
      <c r="OE57" s="12">
        <v>86</v>
      </c>
      <c r="OF57" s="12">
        <v>39.6</v>
      </c>
      <c r="OG57" s="48">
        <f>+OE57*OD57</f>
        <v>60.802</v>
      </c>
      <c r="OH57" s="48">
        <f>+OF57*OD57</f>
        <v>27.997199999999999</v>
      </c>
      <c r="QH57" s="12">
        <v>1.4999999999999999E-2</v>
      </c>
      <c r="QI57" s="12">
        <v>126</v>
      </c>
      <c r="QJ57" s="12">
        <v>294</v>
      </c>
      <c r="QK57" s="48">
        <f>+QI57*QH57</f>
        <v>1.89</v>
      </c>
      <c r="QL57" s="48">
        <f>+QJ57*QH57</f>
        <v>4.41</v>
      </c>
      <c r="SR57" s="42">
        <v>2</v>
      </c>
      <c r="SS57" s="14" t="s">
        <v>116</v>
      </c>
      <c r="ST57" s="12"/>
      <c r="SU57" s="12"/>
      <c r="SV57" s="12"/>
      <c r="SW57" s="12"/>
      <c r="SY57" s="42">
        <v>2</v>
      </c>
      <c r="SZ57" s="14" t="s">
        <v>116</v>
      </c>
      <c r="TA57" s="12"/>
      <c r="TB57" s="12"/>
      <c r="TC57" s="12"/>
      <c r="TD57" s="12"/>
      <c r="TF57" s="42">
        <v>2</v>
      </c>
      <c r="TG57" s="14" t="s">
        <v>116</v>
      </c>
      <c r="TH57" s="12"/>
      <c r="TI57" s="12"/>
      <c r="TJ57" s="12"/>
      <c r="TK57" s="12"/>
      <c r="TM57" s="42">
        <v>2</v>
      </c>
      <c r="TN57" s="14" t="s">
        <v>116</v>
      </c>
      <c r="TO57" s="12"/>
      <c r="TP57" s="12"/>
      <c r="TQ57" s="12"/>
      <c r="TR57" s="12"/>
      <c r="ZL57" s="12">
        <v>4.7240000000000002</v>
      </c>
      <c r="ZM57" s="12">
        <v>348</v>
      </c>
      <c r="ZN57" s="12">
        <v>355</v>
      </c>
      <c r="ZO57" s="12">
        <f>+ZM57*ZL57</f>
        <v>1643.952</v>
      </c>
      <c r="ZP57" s="12">
        <f>+ZN57*ZL57</f>
        <v>1677.02</v>
      </c>
      <c r="ZS57" s="12">
        <v>4.7240000000000002</v>
      </c>
      <c r="ZT57" s="12">
        <v>348</v>
      </c>
      <c r="ZU57" s="12">
        <v>355</v>
      </c>
      <c r="ZV57" s="12">
        <f>+ZT57*ZS57</f>
        <v>1643.952</v>
      </c>
      <c r="ZW57" s="12">
        <f>+ZU57*ZS57</f>
        <v>1677.02</v>
      </c>
      <c r="AAN57" s="12"/>
      <c r="AAO57" s="12"/>
      <c r="AAP57" s="12"/>
      <c r="AAQ57" s="12"/>
      <c r="AAR57" s="12"/>
      <c r="AAU57" s="12"/>
      <c r="AAV57" s="12"/>
      <c r="AAW57" s="12"/>
      <c r="AAX57" s="12"/>
      <c r="AAY57" s="12"/>
      <c r="ACE57" s="10">
        <v>140</v>
      </c>
      <c r="ACF57" s="10">
        <v>174</v>
      </c>
      <c r="ACG57" s="10">
        <f>+ACE57*ACD57</f>
        <v>0</v>
      </c>
      <c r="ACH57" s="10">
        <f>+ACF57*ACD57</f>
        <v>0</v>
      </c>
      <c r="ACL57" s="10">
        <v>140</v>
      </c>
      <c r="ACM57" s="10">
        <v>174</v>
      </c>
      <c r="ACN57" s="10">
        <f>+ACL57*ACK57</f>
        <v>0</v>
      </c>
      <c r="ACO57" s="10">
        <f>+ACM57*ACK57</f>
        <v>0</v>
      </c>
      <c r="ADF57" s="10">
        <v>59.75</v>
      </c>
      <c r="ADG57" s="10">
        <v>35.6</v>
      </c>
      <c r="ADH57" s="10">
        <v>34</v>
      </c>
      <c r="ADI57" s="10">
        <f>+ADG57*ADF57</f>
        <v>2127.1</v>
      </c>
      <c r="ADJ57" s="10">
        <f>+ADH57*ADF57</f>
        <v>2031.5</v>
      </c>
      <c r="ADM57" s="10">
        <v>59.75</v>
      </c>
      <c r="ADN57" s="10">
        <v>35.6</v>
      </c>
      <c r="ADO57" s="10">
        <v>34</v>
      </c>
      <c r="ADP57" s="10">
        <f>+ADN57*ADM57</f>
        <v>2127.1</v>
      </c>
      <c r="ADQ57" s="10">
        <f>+ADO57*ADM57</f>
        <v>2031.5</v>
      </c>
      <c r="AEH57" s="12">
        <f>AVERAGE(0.17,0.15,0.12,0.09)</f>
        <v>0.13250000000000001</v>
      </c>
      <c r="AEI57" s="12">
        <v>108</v>
      </c>
      <c r="AEJ57" s="12">
        <v>127</v>
      </c>
      <c r="AEK57" s="12">
        <f>+AEI57*AEH57</f>
        <v>14.31</v>
      </c>
      <c r="AEL57" s="12">
        <f>+AEJ57*AEH57</f>
        <v>16.827500000000001</v>
      </c>
      <c r="AEO57" s="12">
        <f>AVERAGE(0.17,0.15,0.12,0.09)</f>
        <v>0.13250000000000001</v>
      </c>
      <c r="AEP57" s="12">
        <v>108</v>
      </c>
      <c r="AEQ57" s="12">
        <v>127</v>
      </c>
      <c r="AER57" s="12">
        <f>+AEP57*AEO57</f>
        <v>14.31</v>
      </c>
      <c r="AES57" s="12">
        <f>+AEQ57*AEO57</f>
        <v>16.827500000000001</v>
      </c>
      <c r="AGS57" s="12"/>
      <c r="AGT57" s="12"/>
      <c r="AGU57" s="12"/>
      <c r="AGV57" s="12"/>
      <c r="AGW57" s="12"/>
    </row>
    <row r="58" spans="43:881" s="10" customFormat="1" ht="14.1" customHeight="1" x14ac:dyDescent="0.2">
      <c r="AQ58" s="78" t="s">
        <v>36</v>
      </c>
      <c r="AR58" s="73">
        <f>SUM(AR55:AR57)</f>
        <v>3.4130000000000003</v>
      </c>
      <c r="AS58" s="73">
        <f>SUM(AS55:AS57)</f>
        <v>1010</v>
      </c>
      <c r="AT58" s="73">
        <f>SUM(AT55:AT57)</f>
        <v>653</v>
      </c>
      <c r="AU58" s="79">
        <f>SUM(AU55:AU57)</f>
        <v>1162.4950000000001</v>
      </c>
      <c r="AV58" s="79">
        <f>SUM(AV55:AV57)</f>
        <v>748.72300000000007</v>
      </c>
      <c r="AW58" s="73"/>
      <c r="AX58" s="78" t="s">
        <v>36</v>
      </c>
      <c r="AY58" s="73">
        <f>SUM(AY55:AY57)</f>
        <v>3.4130000000000003</v>
      </c>
      <c r="AZ58" s="73">
        <f>SUM(AZ55:AZ57)</f>
        <v>1010</v>
      </c>
      <c r="BA58" s="73">
        <f>SUM(BA55:BA57)</f>
        <v>653</v>
      </c>
      <c r="BB58" s="79">
        <f>SUM(BB55:BB57)</f>
        <v>1162.4950000000001</v>
      </c>
      <c r="BC58" s="79">
        <f>SUM(BC55:BC57)</f>
        <v>748.72300000000007</v>
      </c>
      <c r="BD58" s="73"/>
      <c r="DI58" s="43" t="s">
        <v>36</v>
      </c>
      <c r="DJ58" s="10">
        <f>SUM(DJ55:DJ57)</f>
        <v>43.75</v>
      </c>
      <c r="DK58" s="10">
        <f>SUM(DK55:DK57)</f>
        <v>61.400000000000006</v>
      </c>
      <c r="DL58" s="10">
        <f>SUM(DL55:DL57)</f>
        <v>39.5</v>
      </c>
      <c r="DM58" s="42">
        <f>SUM(DM55:DM57)</f>
        <v>893.45</v>
      </c>
      <c r="DN58" s="42">
        <f>SUM(DN55:DN57)</f>
        <v>570.875</v>
      </c>
      <c r="DP58" s="43" t="s">
        <v>36</v>
      </c>
      <c r="DQ58" s="10">
        <f>SUM(DQ55:DQ57)</f>
        <v>43.75</v>
      </c>
      <c r="DR58" s="10">
        <f>SUM(DR55:DR57)</f>
        <v>61.400000000000006</v>
      </c>
      <c r="DS58" s="10">
        <f>SUM(DS55:DS57)</f>
        <v>39.5</v>
      </c>
      <c r="DT58" s="42">
        <f>SUM(DT55:DT57)</f>
        <v>893.45</v>
      </c>
      <c r="DU58" s="42">
        <f>SUM(DU55:DU57)</f>
        <v>570.875</v>
      </c>
      <c r="EK58" s="43" t="s">
        <v>36</v>
      </c>
      <c r="EL58" s="10">
        <f>SUM(EL55:EL57)</f>
        <v>0.33410000000000001</v>
      </c>
      <c r="EM58" s="10">
        <f>SUM(EM55:EM57)</f>
        <v>405</v>
      </c>
      <c r="EN58" s="10">
        <f>SUM(EN55:EN57)</f>
        <v>386</v>
      </c>
      <c r="EO58" s="42">
        <f>SUM(EO55:EO57)</f>
        <v>45.064099999999996</v>
      </c>
      <c r="EP58" s="42">
        <f>SUM(EP55:EP57)</f>
        <v>41.967199999999998</v>
      </c>
      <c r="ER58" s="43" t="s">
        <v>36</v>
      </c>
      <c r="ES58" s="10">
        <f>SUM(ES55:ES57)</f>
        <v>0.33410000000000001</v>
      </c>
      <c r="ET58" s="10">
        <f>SUM(ET55:ET57)</f>
        <v>405</v>
      </c>
      <c r="EU58" s="10">
        <f>SUM(EU55:EU57)</f>
        <v>386</v>
      </c>
      <c r="EV58" s="42">
        <f>SUM(EV55:EV57)</f>
        <v>45.064099999999996</v>
      </c>
      <c r="EW58" s="42">
        <f>SUM(EW55:EW57)</f>
        <v>41.967199999999998</v>
      </c>
      <c r="EY58" s="43" t="s">
        <v>36</v>
      </c>
      <c r="EZ58" s="10">
        <f>SUM(EZ55:EZ57)</f>
        <v>4.2249999999999996</v>
      </c>
      <c r="FA58" s="10">
        <f>SUM(FA55:FA57)</f>
        <v>575</v>
      </c>
      <c r="FB58" s="10">
        <f>SUM(FB55:FB57)</f>
        <v>276</v>
      </c>
      <c r="FC58" s="42">
        <f>SUM(FC55:FC57)</f>
        <v>784.06999999999994</v>
      </c>
      <c r="FD58" s="42">
        <f>SUM(FD55:FD57)</f>
        <v>393.87600000000003</v>
      </c>
      <c r="FF58" s="43" t="s">
        <v>36</v>
      </c>
      <c r="FG58" s="10">
        <f>SUM(FG55:FG57)</f>
        <v>4.2249999999999996</v>
      </c>
      <c r="FH58" s="10">
        <f>SUM(FH55:FH57)</f>
        <v>575</v>
      </c>
      <c r="FI58" s="10">
        <f>SUM(FI55:FI57)</f>
        <v>276</v>
      </c>
      <c r="FJ58" s="42">
        <f>SUM(FJ55:FJ57)</f>
        <v>784.06999999999994</v>
      </c>
      <c r="FK58" s="42">
        <f>SUM(FK55:FK57)</f>
        <v>393.87600000000003</v>
      </c>
      <c r="GO58" s="43" t="s">
        <v>36</v>
      </c>
      <c r="GP58" s="10">
        <f>SUM(GP55:GP57)</f>
        <v>11.75</v>
      </c>
      <c r="GQ58" s="10">
        <f>SUM(GQ55:GQ57)</f>
        <v>265.39999999999998</v>
      </c>
      <c r="GR58" s="10">
        <f>SUM(GR55:GR57)</f>
        <v>146</v>
      </c>
      <c r="GS58" s="42">
        <f>SUM(GS55:GS57)</f>
        <v>1018.4279999999999</v>
      </c>
      <c r="GT58" s="42">
        <f>SUM(GT55:GT57)</f>
        <v>567.52199999999993</v>
      </c>
      <c r="GV58" s="43" t="s">
        <v>36</v>
      </c>
      <c r="GW58" s="10">
        <f>SUM(GW55:GW57)</f>
        <v>11.75</v>
      </c>
      <c r="GX58" s="10">
        <f>SUM(GX55:GX57)</f>
        <v>265.39999999999998</v>
      </c>
      <c r="GY58" s="10">
        <f>SUM(GY55:GY57)</f>
        <v>146</v>
      </c>
      <c r="GZ58" s="42">
        <f>SUM(GZ55:GZ57)</f>
        <v>1018.4279999999999</v>
      </c>
      <c r="HA58" s="42">
        <f>SUM(HA55:HA57)</f>
        <v>567.52199999999993</v>
      </c>
      <c r="JH58" s="10">
        <v>14.8</v>
      </c>
      <c r="JO58" s="10">
        <v>14.8</v>
      </c>
      <c r="KP58" s="43" t="s">
        <v>36</v>
      </c>
      <c r="KQ58" s="44">
        <f>+KQ57/3</f>
        <v>0.4965</v>
      </c>
      <c r="KR58" s="44">
        <f>+KR57/3</f>
        <v>108.56666666666666</v>
      </c>
      <c r="KS58" s="44">
        <f>+KS57/3</f>
        <v>69.7</v>
      </c>
      <c r="KT58" s="45">
        <f>+KT57/KQ57</f>
        <v>108.56203423967774</v>
      </c>
      <c r="KU58" s="45">
        <f>+KU57/KQ57</f>
        <v>68.664149043303127</v>
      </c>
      <c r="KW58" s="43" t="s">
        <v>36</v>
      </c>
      <c r="KX58" s="44">
        <f>+KX57/3</f>
        <v>0.4965</v>
      </c>
      <c r="KY58" s="44">
        <f>+KY57/3</f>
        <v>108.56666666666666</v>
      </c>
      <c r="KZ58" s="44">
        <f>+KZ57/3</f>
        <v>69.7</v>
      </c>
      <c r="LA58" s="45">
        <f>+LA57/KX57</f>
        <v>108.56203423967774</v>
      </c>
      <c r="LB58" s="45">
        <f>+LB57/KX57</f>
        <v>68.664149043303127</v>
      </c>
      <c r="LD58" s="43" t="s">
        <v>36</v>
      </c>
      <c r="LE58" s="10">
        <f>SUM(LE55:LE57)</f>
        <v>0</v>
      </c>
      <c r="LF58" s="10">
        <f>SUM(LF55:LF57)</f>
        <v>360</v>
      </c>
      <c r="LG58" s="10">
        <f>SUM(LG55:LG57)</f>
        <v>87</v>
      </c>
      <c r="LH58" s="42">
        <f>SUM(LH55:LH57)</f>
        <v>0</v>
      </c>
      <c r="LI58" s="42">
        <f>SUM(LI55:LI57)</f>
        <v>0</v>
      </c>
      <c r="LJ58" s="17"/>
      <c r="LY58" s="43"/>
      <c r="MC58" s="42"/>
      <c r="MD58" s="42"/>
      <c r="NV58" s="43" t="s">
        <v>37</v>
      </c>
      <c r="NW58" s="15">
        <f>AVERAGE(NW55:NW57)</f>
        <v>0.65333333333333332</v>
      </c>
      <c r="NX58" s="15">
        <f>AVERAGE(NX55:NX57)</f>
        <v>92</v>
      </c>
      <c r="NY58" s="15">
        <f>AVERAGE(NY55:NY57)</f>
        <v>71.466666666666669</v>
      </c>
      <c r="NZ58" s="49">
        <f>SUM(NZ55:NZ57)</f>
        <v>179.56399999999999</v>
      </c>
      <c r="OA58" s="49">
        <f>SUM(OA55:OA57)</f>
        <v>137.53880000000001</v>
      </c>
      <c r="OC58" s="43" t="s">
        <v>37</v>
      </c>
      <c r="OD58" s="15">
        <f>AVERAGE(OD55:OD57)</f>
        <v>0.65333333333333332</v>
      </c>
      <c r="OE58" s="15">
        <f>AVERAGE(OE55:OE57)</f>
        <v>92</v>
      </c>
      <c r="OF58" s="15">
        <f>AVERAGE(OF55:OF57)</f>
        <v>71.466666666666669</v>
      </c>
      <c r="OG58" s="49">
        <f>SUM(OG55:OG57)</f>
        <v>179.56399999999999</v>
      </c>
      <c r="OH58" s="49">
        <f>SUM(OH55:OH57)</f>
        <v>137.53880000000001</v>
      </c>
      <c r="QG58" s="43" t="s">
        <v>37</v>
      </c>
      <c r="QH58" s="15">
        <f>AVERAGE(QH55:QH57)</f>
        <v>4.0666666666666663E-2</v>
      </c>
      <c r="QI58" s="15">
        <f>AVERAGE(QI55:QI57)</f>
        <v>319.33333333333331</v>
      </c>
      <c r="QJ58" s="15">
        <f>AVERAGE(QJ55:QJ57)</f>
        <v>538.66666666666663</v>
      </c>
      <c r="QK58" s="49">
        <f>SUM(QK55:QK57)</f>
        <v>42.442</v>
      </c>
      <c r="QL58" s="49">
        <f>SUM(QL55:QL57)</f>
        <v>70.651999999999987</v>
      </c>
      <c r="SS58" s="13" t="s">
        <v>433</v>
      </c>
      <c r="ST58" s="13" t="s">
        <v>0</v>
      </c>
      <c r="SU58" s="13" t="s">
        <v>35</v>
      </c>
      <c r="SV58" s="13" t="s">
        <v>0</v>
      </c>
      <c r="SW58" s="13" t="s">
        <v>35</v>
      </c>
      <c r="SZ58" s="13" t="s">
        <v>433</v>
      </c>
      <c r="TA58" s="13" t="s">
        <v>0</v>
      </c>
      <c r="TB58" s="13" t="s">
        <v>35</v>
      </c>
      <c r="TC58" s="13" t="s">
        <v>0</v>
      </c>
      <c r="TD58" s="13" t="s">
        <v>35</v>
      </c>
      <c r="TG58" s="13" t="s">
        <v>433</v>
      </c>
      <c r="TH58" s="13" t="s">
        <v>0</v>
      </c>
      <c r="TI58" s="13" t="s">
        <v>35</v>
      </c>
      <c r="TJ58" s="13" t="s">
        <v>0</v>
      </c>
      <c r="TK58" s="13" t="s">
        <v>35</v>
      </c>
      <c r="TN58" s="13" t="s">
        <v>433</v>
      </c>
      <c r="TO58" s="13" t="s">
        <v>0</v>
      </c>
      <c r="TP58" s="13" t="s">
        <v>35</v>
      </c>
      <c r="TQ58" s="13" t="s">
        <v>0</v>
      </c>
      <c r="TR58" s="13" t="s">
        <v>35</v>
      </c>
      <c r="ZK58" s="43" t="s">
        <v>36</v>
      </c>
      <c r="ZL58" s="12">
        <f>SUM(ZL55:ZL57)</f>
        <v>12.353000000000002</v>
      </c>
      <c r="ZM58" s="12">
        <f>SUM(ZM55:ZM57)</f>
        <v>652.70000000000005</v>
      </c>
      <c r="ZN58" s="12">
        <f>SUM(ZN55:ZN57)</f>
        <v>553.1</v>
      </c>
      <c r="ZO58" s="14">
        <f>SUM(ZO55:ZO57)</f>
        <v>2939.3253000000004</v>
      </c>
      <c r="ZP58" s="14">
        <f>SUM(ZP55:ZP57)</f>
        <v>2519.4809</v>
      </c>
      <c r="ZR58" s="43" t="s">
        <v>36</v>
      </c>
      <c r="ZS58" s="12">
        <f>SUM(ZS55:ZS57)</f>
        <v>12.353000000000002</v>
      </c>
      <c r="ZT58" s="12">
        <f>SUM(ZT55:ZT57)</f>
        <v>652.70000000000005</v>
      </c>
      <c r="ZU58" s="12">
        <f>SUM(ZU55:ZU57)</f>
        <v>553.1</v>
      </c>
      <c r="ZV58" s="14">
        <f>SUM(ZV55:ZV57)</f>
        <v>2939.3253000000004</v>
      </c>
      <c r="ZW58" s="14">
        <f>SUM(ZW55:ZW57)</f>
        <v>2519.4809</v>
      </c>
      <c r="AAM58" s="43"/>
      <c r="AAN58" s="12"/>
      <c r="AAO58" s="12"/>
      <c r="AAP58" s="12"/>
      <c r="AAQ58" s="14"/>
      <c r="AAR58" s="14"/>
      <c r="AAT58" s="43"/>
      <c r="AAU58" s="12"/>
      <c r="AAV58" s="12"/>
      <c r="AAW58" s="12"/>
      <c r="AAX58" s="14"/>
      <c r="AAY58" s="14"/>
      <c r="ACC58" s="17" t="s">
        <v>36</v>
      </c>
      <c r="ACD58" s="10">
        <f>SUM(ACD55:ACD57)</f>
        <v>0</v>
      </c>
      <c r="ACE58" s="10">
        <f>SUM(ACE55:ACE57)</f>
        <v>580</v>
      </c>
      <c r="ACF58" s="10">
        <f>SUM(ACF55:ACF57)</f>
        <v>516</v>
      </c>
      <c r="ACG58" s="42">
        <f>SUM(ACG55:ACG57)</f>
        <v>0</v>
      </c>
      <c r="ACH58" s="42">
        <f>SUM(ACH55:ACH57)</f>
        <v>0</v>
      </c>
      <c r="ACJ58" s="17" t="s">
        <v>36</v>
      </c>
      <c r="ACK58" s="10">
        <f>SUM(ACK55:ACK57)</f>
        <v>0</v>
      </c>
      <c r="ACL58" s="10">
        <f>SUM(ACL55:ACL57)</f>
        <v>580</v>
      </c>
      <c r="ACM58" s="10">
        <f>SUM(ACM55:ACM57)</f>
        <v>516</v>
      </c>
      <c r="ACN58" s="42">
        <f>SUM(ACN55:ACN57)</f>
        <v>0</v>
      </c>
      <c r="ACO58" s="42">
        <f>SUM(ACO55:ACO57)</f>
        <v>0</v>
      </c>
      <c r="ADE58" s="17" t="s">
        <v>36</v>
      </c>
      <c r="ADF58" s="10">
        <f>SUM(ADF55:ADF57)</f>
        <v>184.5</v>
      </c>
      <c r="ADG58" s="10">
        <f>SUM(ADG55:ADG57)</f>
        <v>328.90000000000003</v>
      </c>
      <c r="ADH58" s="10">
        <f>SUM(ADH55:ADH57)</f>
        <v>666</v>
      </c>
      <c r="ADI58" s="42">
        <f>SUM(ADI55:ADI57)</f>
        <v>20502.949999999997</v>
      </c>
      <c r="ADJ58" s="42">
        <f>SUM(ADJ55:ADJ57)</f>
        <v>41392.5</v>
      </c>
      <c r="ADL58" s="17" t="s">
        <v>36</v>
      </c>
      <c r="ADM58" s="10">
        <f>SUM(ADM55:ADM57)</f>
        <v>184.5</v>
      </c>
      <c r="ADN58" s="10">
        <f>SUM(ADN55:ADN57)</f>
        <v>328.90000000000003</v>
      </c>
      <c r="ADO58" s="10">
        <f>SUM(ADO55:ADO57)</f>
        <v>666</v>
      </c>
      <c r="ADP58" s="42">
        <f>SUM(ADP55:ADP57)</f>
        <v>20502.949999999997</v>
      </c>
      <c r="ADQ58" s="42">
        <f>SUM(ADQ55:ADQ57)</f>
        <v>41392.5</v>
      </c>
      <c r="AEG58" s="43" t="s">
        <v>36</v>
      </c>
      <c r="AEH58" s="12">
        <f>SUM(AEH55:AEH57)</f>
        <v>0.58250000000000002</v>
      </c>
      <c r="AEI58" s="12">
        <f>SUM(AEI55:AEI57)</f>
        <v>420.9</v>
      </c>
      <c r="AEJ58" s="12">
        <f>SUM(AEJ55:AEJ57)</f>
        <v>389</v>
      </c>
      <c r="AEK58" s="14">
        <f>SUM(AEK55:AEK57)</f>
        <v>86.80125000000001</v>
      </c>
      <c r="AEL58" s="14">
        <f>SUM(AEL55:AEL57)</f>
        <v>75.502499999999998</v>
      </c>
      <c r="AEN58" s="43" t="s">
        <v>36</v>
      </c>
      <c r="AEO58" s="12">
        <f>SUM(AEO55:AEO57)</f>
        <v>0.58250000000000002</v>
      </c>
      <c r="AEP58" s="12">
        <f>SUM(AEP55:AEP57)</f>
        <v>420.9</v>
      </c>
      <c r="AEQ58" s="12">
        <f>SUM(AEQ55:AEQ57)</f>
        <v>389</v>
      </c>
      <c r="AER58" s="14">
        <f>SUM(AER55:AER57)</f>
        <v>86.80125000000001</v>
      </c>
      <c r="AES58" s="14">
        <f>SUM(AES55:AES57)</f>
        <v>75.502499999999998</v>
      </c>
      <c r="AGR58" s="43"/>
      <c r="AGS58" s="12"/>
      <c r="AGT58" s="12"/>
      <c r="AGU58" s="12"/>
      <c r="AGV58" s="14"/>
      <c r="AGW58" s="14"/>
    </row>
    <row r="59" spans="43:881" s="10" customFormat="1" ht="14.1" customHeight="1" x14ac:dyDescent="0.2">
      <c r="AQ59" s="78" t="s">
        <v>37</v>
      </c>
      <c r="AR59" s="73">
        <f>+ AVERAGE(AR55:AR57)</f>
        <v>1.1376666666666668</v>
      </c>
      <c r="AS59" s="73">
        <f>+AS58/3</f>
        <v>336.66666666666669</v>
      </c>
      <c r="AT59" s="73">
        <f>+AT58/3</f>
        <v>217.66666666666666</v>
      </c>
      <c r="AU59" s="80">
        <f>+AU58/AR58</f>
        <v>340.60796952827428</v>
      </c>
      <c r="AV59" s="80">
        <f>+AV58/AR58</f>
        <v>219.3738646352183</v>
      </c>
      <c r="AW59" s="73"/>
      <c r="AX59" s="78" t="s">
        <v>37</v>
      </c>
      <c r="AY59" s="73">
        <f>+ AVERAGE(AY55:AY57)</f>
        <v>1.1376666666666668</v>
      </c>
      <c r="AZ59" s="73">
        <f>+AZ58/3</f>
        <v>336.66666666666669</v>
      </c>
      <c r="BA59" s="73">
        <f>+BA58/3</f>
        <v>217.66666666666666</v>
      </c>
      <c r="BB59" s="80">
        <f>+BB58/AY58</f>
        <v>340.60796952827428</v>
      </c>
      <c r="BC59" s="80">
        <f>+BC58/AY58</f>
        <v>219.3738646352183</v>
      </c>
      <c r="BD59" s="73"/>
      <c r="DI59" s="43" t="s">
        <v>37</v>
      </c>
      <c r="DJ59" s="44">
        <f>+DJ58/3</f>
        <v>14.583333333333334</v>
      </c>
      <c r="DK59" s="44">
        <f>+DK58/3</f>
        <v>20.466666666666669</v>
      </c>
      <c r="DL59" s="44">
        <f>+DL58/3</f>
        <v>13.166666666666666</v>
      </c>
      <c r="DM59" s="45">
        <f>+DM58/DJ58</f>
        <v>20.421714285714287</v>
      </c>
      <c r="DN59" s="45">
        <f>+DN58/DJ58</f>
        <v>13.048571428571428</v>
      </c>
      <c r="DP59" s="43" t="s">
        <v>37</v>
      </c>
      <c r="DQ59" s="44">
        <f>+DQ58/3</f>
        <v>14.583333333333334</v>
      </c>
      <c r="DR59" s="44">
        <f>+DR58/3</f>
        <v>20.466666666666669</v>
      </c>
      <c r="DS59" s="44">
        <f>+DS58/3</f>
        <v>13.166666666666666</v>
      </c>
      <c r="DT59" s="45">
        <f>+DT58/DQ58</f>
        <v>20.421714285714287</v>
      </c>
      <c r="DU59" s="45">
        <f>+DU58/DQ58</f>
        <v>13.048571428571428</v>
      </c>
      <c r="EK59" s="43" t="s">
        <v>37</v>
      </c>
      <c r="EL59" s="44">
        <f>+EL58/3</f>
        <v>0.11136666666666667</v>
      </c>
      <c r="EM59" s="44">
        <f>+EM58/3</f>
        <v>135</v>
      </c>
      <c r="EN59" s="44">
        <f>+EN58/3</f>
        <v>128.66666666666666</v>
      </c>
      <c r="EO59" s="45">
        <f>+EO58/EL58</f>
        <v>134.88207123615683</v>
      </c>
      <c r="EP59" s="45">
        <f>+EP58/EL58</f>
        <v>125.61269081113439</v>
      </c>
      <c r="ER59" s="43" t="s">
        <v>37</v>
      </c>
      <c r="ES59" s="44">
        <f>+ES58/3</f>
        <v>0.11136666666666667</v>
      </c>
      <c r="ET59" s="44">
        <f>+ET58/3</f>
        <v>135</v>
      </c>
      <c r="EU59" s="44">
        <f>+EU58/3</f>
        <v>128.66666666666666</v>
      </c>
      <c r="EV59" s="45">
        <f>+EV58/ES58</f>
        <v>134.88207123615683</v>
      </c>
      <c r="EW59" s="45">
        <f>+EW58/ES58</f>
        <v>125.61269081113439</v>
      </c>
      <c r="EY59" s="43" t="s">
        <v>37</v>
      </c>
      <c r="EZ59" s="65">
        <f>AVERAGE(EZ55:EZ57)</f>
        <v>1.4083333333333332</v>
      </c>
      <c r="FA59" s="44">
        <f>AVERAGE(FA55:FA57)</f>
        <v>191.66666666666666</v>
      </c>
      <c r="FB59" s="44">
        <f>+FB58/3</f>
        <v>92</v>
      </c>
      <c r="FC59" s="45">
        <f>+FC58/EZ58</f>
        <v>185.57869822485208</v>
      </c>
      <c r="FD59" s="45">
        <f>+FD58/EZ58</f>
        <v>93.225088757396463</v>
      </c>
      <c r="FF59" s="43" t="s">
        <v>37</v>
      </c>
      <c r="FG59" s="65">
        <f>AVERAGE(FG55:FG57)</f>
        <v>1.4083333333333332</v>
      </c>
      <c r="FH59" s="44">
        <f>AVERAGE(FH55:FH57)</f>
        <v>191.66666666666666</v>
      </c>
      <c r="FI59" s="44">
        <f>+FI58/3</f>
        <v>92</v>
      </c>
      <c r="FJ59" s="45">
        <f>+FJ58/FG58</f>
        <v>185.57869822485208</v>
      </c>
      <c r="FK59" s="45">
        <f>+FK58/FG58</f>
        <v>93.225088757396463</v>
      </c>
      <c r="GO59" s="43" t="s">
        <v>37</v>
      </c>
      <c r="GP59" s="44">
        <f>+AVERAGE(GP55:GP57)</f>
        <v>3.9166666666666665</v>
      </c>
      <c r="GQ59" s="44">
        <f t="shared" ref="GQ59:GR59" si="7">+AVERAGE(GQ55:GQ57)</f>
        <v>88.466666666666654</v>
      </c>
      <c r="GR59" s="44">
        <f t="shared" si="7"/>
        <v>48.666666666666664</v>
      </c>
      <c r="GS59" s="45">
        <f>+GS58/GP58</f>
        <v>86.674723404255303</v>
      </c>
      <c r="GT59" s="45">
        <f>+GT58/GP58</f>
        <v>48.299744680851056</v>
      </c>
      <c r="GV59" s="43" t="s">
        <v>37</v>
      </c>
      <c r="GW59" s="44">
        <f>+AVERAGE(GW55:GW57)</f>
        <v>3.9166666666666665</v>
      </c>
      <c r="GX59" s="44">
        <f t="shared" ref="GX59:GY59" si="8">+AVERAGE(GX55:GX57)</f>
        <v>88.466666666666654</v>
      </c>
      <c r="GY59" s="44">
        <f t="shared" si="8"/>
        <v>48.666666666666664</v>
      </c>
      <c r="GZ59" s="45">
        <f>+GZ58/GW58</f>
        <v>86.674723404255303</v>
      </c>
      <c r="HA59" s="45">
        <f>+HA58/GW58</f>
        <v>48.299744680851056</v>
      </c>
      <c r="LD59" s="43" t="s">
        <v>37</v>
      </c>
      <c r="LE59" s="44" t="e">
        <f>+AVERAGE(LE55:LE57)</f>
        <v>#DIV/0!</v>
      </c>
      <c r="LF59" s="44">
        <f t="shared" ref="LF59:LG59" si="9">+AVERAGE(LF55:LF57)</f>
        <v>120</v>
      </c>
      <c r="LG59" s="44">
        <f t="shared" si="9"/>
        <v>29</v>
      </c>
      <c r="LH59" s="45" t="e">
        <f>+LH58/LE58</f>
        <v>#DIV/0!</v>
      </c>
      <c r="LI59" s="45" t="e">
        <f>+LI58/LE58</f>
        <v>#DIV/0!</v>
      </c>
      <c r="LJ59" s="17"/>
      <c r="LY59" s="43"/>
      <c r="LZ59" s="44"/>
      <c r="MA59" s="44"/>
      <c r="MB59" s="44"/>
      <c r="MC59" s="45"/>
      <c r="MD59" s="45"/>
      <c r="NV59" s="43" t="s">
        <v>36</v>
      </c>
      <c r="NW59" s="12">
        <f>SUM(NW55:NW57)</f>
        <v>1.96</v>
      </c>
      <c r="NX59" s="12"/>
      <c r="NY59" s="12"/>
      <c r="NZ59" s="50">
        <f>+NZ58/NW59</f>
        <v>91.614285714285714</v>
      </c>
      <c r="OA59" s="50">
        <f>+OA58/NW59</f>
        <v>70.172857142857154</v>
      </c>
      <c r="OC59" s="43" t="s">
        <v>36</v>
      </c>
      <c r="OD59" s="12">
        <f>SUM(OD55:OD57)</f>
        <v>1.96</v>
      </c>
      <c r="OE59" s="12"/>
      <c r="OF59" s="12"/>
      <c r="OG59" s="50">
        <f>+OG58/OD59</f>
        <v>91.614285714285714</v>
      </c>
      <c r="OH59" s="50">
        <f>+OH58/OD59</f>
        <v>70.172857142857154</v>
      </c>
      <c r="QG59" s="43" t="s">
        <v>36</v>
      </c>
      <c r="QH59" s="12">
        <f>SUM(QH55:QH57)</f>
        <v>0.122</v>
      </c>
      <c r="QI59" s="12"/>
      <c r="QJ59" s="12"/>
      <c r="QK59" s="50">
        <f>+QK58/QH59</f>
        <v>347.88524590163934</v>
      </c>
      <c r="QL59" s="50">
        <f>+QL58/QH59</f>
        <v>579.11475409836055</v>
      </c>
      <c r="SS59" s="12">
        <v>0.25</v>
      </c>
      <c r="ST59" s="12">
        <v>500</v>
      </c>
      <c r="SU59" s="12">
        <v>512</v>
      </c>
      <c r="SV59" s="48">
        <f>+ST59*SS59</f>
        <v>125</v>
      </c>
      <c r="SW59" s="48">
        <f>+SU59*SS59</f>
        <v>128</v>
      </c>
      <c r="SZ59" s="12">
        <v>0.25</v>
      </c>
      <c r="TA59" s="12">
        <v>500</v>
      </c>
      <c r="TB59" s="12">
        <v>512</v>
      </c>
      <c r="TC59" s="48">
        <f>+TA59*SZ59</f>
        <v>125</v>
      </c>
      <c r="TD59" s="48">
        <f>+TB59*SZ59</f>
        <v>128</v>
      </c>
      <c r="TG59" s="12">
        <v>0.25</v>
      </c>
      <c r="TH59" s="12">
        <v>500</v>
      </c>
      <c r="TI59" s="12">
        <v>512</v>
      </c>
      <c r="TJ59" s="48">
        <f>+TH59*TG59</f>
        <v>125</v>
      </c>
      <c r="TK59" s="48">
        <f>+TI59*TG59</f>
        <v>128</v>
      </c>
      <c r="TN59" s="12">
        <v>0.25</v>
      </c>
      <c r="TO59" s="12">
        <v>500</v>
      </c>
      <c r="TP59" s="12">
        <v>512</v>
      </c>
      <c r="TQ59" s="48">
        <f>+TO59*TN59</f>
        <v>125</v>
      </c>
      <c r="TR59" s="48">
        <f>+TP59*TN59</f>
        <v>128</v>
      </c>
      <c r="ZK59" s="43" t="s">
        <v>37</v>
      </c>
      <c r="ZL59" s="51">
        <f>+ZL58/3</f>
        <v>4.1176666666666675</v>
      </c>
      <c r="ZM59" s="51">
        <f>+ZM58/3</f>
        <v>217.56666666666669</v>
      </c>
      <c r="ZN59" s="51">
        <f>+ZN58/3</f>
        <v>184.36666666666667</v>
      </c>
      <c r="ZO59" s="16">
        <f>+ZO58/ZL58</f>
        <v>237.9442483607221</v>
      </c>
      <c r="ZP59" s="16">
        <f>+ZP58/ZL58</f>
        <v>203.95700639520763</v>
      </c>
      <c r="ZR59" s="43" t="s">
        <v>37</v>
      </c>
      <c r="ZS59" s="51">
        <f>+ZS58/3</f>
        <v>4.1176666666666675</v>
      </c>
      <c r="ZT59" s="51">
        <f>+ZT58/3</f>
        <v>217.56666666666669</v>
      </c>
      <c r="ZU59" s="51">
        <f>+ZU58/3</f>
        <v>184.36666666666667</v>
      </c>
      <c r="ZV59" s="16">
        <f>+ZV58/ZS58</f>
        <v>237.9442483607221</v>
      </c>
      <c r="ZW59" s="16">
        <f>+ZW58/ZS58</f>
        <v>203.95700639520763</v>
      </c>
      <c r="AAM59" s="43"/>
      <c r="AAN59" s="51"/>
      <c r="AAO59" s="51"/>
      <c r="AAP59" s="51"/>
      <c r="AAQ59" s="16"/>
      <c r="AAR59" s="16"/>
      <c r="AAT59" s="43"/>
      <c r="AAU59" s="51"/>
      <c r="AAV59" s="51"/>
      <c r="AAW59" s="51"/>
      <c r="AAX59" s="16"/>
      <c r="AAY59" s="16"/>
      <c r="ACC59" s="17" t="s">
        <v>37</v>
      </c>
      <c r="ACD59" s="44">
        <f>+ACD58/3</f>
        <v>0</v>
      </c>
      <c r="ACE59" s="44">
        <f>+ACE58/3</f>
        <v>193.33333333333334</v>
      </c>
      <c r="ACF59" s="44">
        <f>+ACF58/3</f>
        <v>172</v>
      </c>
      <c r="ACG59" s="45" t="e">
        <f>+ACG58/ACD58</f>
        <v>#DIV/0!</v>
      </c>
      <c r="ACH59" s="45" t="e">
        <f>+ACH58/ACD58</f>
        <v>#DIV/0!</v>
      </c>
      <c r="ACJ59" s="17" t="s">
        <v>37</v>
      </c>
      <c r="ACK59" s="44">
        <f>+ACK58/3</f>
        <v>0</v>
      </c>
      <c r="ACL59" s="44">
        <f>+ACL58/3</f>
        <v>193.33333333333334</v>
      </c>
      <c r="ACM59" s="44">
        <f>+ACM58/3</f>
        <v>172</v>
      </c>
      <c r="ACN59" s="45" t="e">
        <f>+ACN58/ACK58</f>
        <v>#DIV/0!</v>
      </c>
      <c r="ACO59" s="45" t="e">
        <f>+ACO58/ACK58</f>
        <v>#DIV/0!</v>
      </c>
      <c r="ADE59" s="17" t="s">
        <v>37</v>
      </c>
      <c r="ADF59" s="44">
        <f>+ADF58/3</f>
        <v>61.5</v>
      </c>
      <c r="ADG59" s="44">
        <f>+ADG58/3</f>
        <v>109.63333333333334</v>
      </c>
      <c r="ADH59" s="44">
        <f>+ADH58/3</f>
        <v>222</v>
      </c>
      <c r="ADI59" s="45">
        <f>+ADI58/ADF58</f>
        <v>111.12710027100269</v>
      </c>
      <c r="ADJ59" s="45">
        <f>+ADJ58/ADF58</f>
        <v>224.34959349593495</v>
      </c>
      <c r="ADL59" s="17" t="s">
        <v>37</v>
      </c>
      <c r="ADM59" s="44">
        <f>+ADM58/3</f>
        <v>61.5</v>
      </c>
      <c r="ADN59" s="44">
        <f>+ADN58/3</f>
        <v>109.63333333333334</v>
      </c>
      <c r="ADO59" s="44">
        <f>+ADO58/3</f>
        <v>222</v>
      </c>
      <c r="ADP59" s="45">
        <f>+ADP58/ADM58</f>
        <v>111.12710027100269</v>
      </c>
      <c r="ADQ59" s="45">
        <f>+ADQ58/ADM58</f>
        <v>224.34959349593495</v>
      </c>
      <c r="AEG59" s="43" t="s">
        <v>37</v>
      </c>
      <c r="AEH59" s="51">
        <f>+AEH58/3</f>
        <v>0.19416666666666668</v>
      </c>
      <c r="AEI59" s="51">
        <f>+AEI58/3</f>
        <v>140.29999999999998</v>
      </c>
      <c r="AEJ59" s="51">
        <f>+AEJ58/3</f>
        <v>129.66666666666666</v>
      </c>
      <c r="AEK59" s="16">
        <f>+AEK58/AEH58</f>
        <v>149.01502145922748</v>
      </c>
      <c r="AEL59" s="16">
        <f>+AEL58/AEH58</f>
        <v>129.61802575107296</v>
      </c>
      <c r="AEN59" s="43" t="s">
        <v>37</v>
      </c>
      <c r="AEO59" s="51">
        <f>+AEO58/3</f>
        <v>0.19416666666666668</v>
      </c>
      <c r="AEP59" s="51">
        <f>+AEP58/3</f>
        <v>140.29999999999998</v>
      </c>
      <c r="AEQ59" s="51">
        <f>+AEQ58/3</f>
        <v>129.66666666666666</v>
      </c>
      <c r="AER59" s="16">
        <f>+AER58/AEO58</f>
        <v>149.01502145922748</v>
      </c>
      <c r="AES59" s="16">
        <f>+AES58/AEO58</f>
        <v>129.61802575107296</v>
      </c>
      <c r="AGR59" s="43"/>
      <c r="AGS59" s="51"/>
      <c r="AGT59" s="51"/>
      <c r="AGU59" s="51"/>
      <c r="AGV59" s="16"/>
      <c r="AGW59" s="16"/>
    </row>
    <row r="60" spans="43:881" s="10" customFormat="1" ht="14.1" customHeight="1" x14ac:dyDescent="0.2">
      <c r="AQ60" s="185"/>
      <c r="AR60" s="186"/>
      <c r="AS60" s="186"/>
      <c r="AT60" s="186"/>
      <c r="AU60" s="186"/>
      <c r="AV60" s="186"/>
      <c r="AW60" s="187"/>
      <c r="AX60" s="185"/>
      <c r="AY60" s="186"/>
      <c r="AZ60" s="186"/>
      <c r="BA60" s="186"/>
      <c r="BB60" s="186"/>
      <c r="BC60" s="186"/>
      <c r="BD60" s="187"/>
      <c r="JH60" s="10">
        <v>10.4</v>
      </c>
      <c r="JI60" s="10">
        <f>+AVERAGE(JH60:JH63)</f>
        <v>10.25</v>
      </c>
      <c r="JO60" s="10">
        <v>10.4</v>
      </c>
      <c r="JP60" s="10">
        <f>+AVERAGE(JO60:JO63)</f>
        <v>10.25</v>
      </c>
      <c r="NW60" s="12"/>
      <c r="NX60" s="12"/>
      <c r="NY60" s="12"/>
      <c r="NZ60" s="12"/>
      <c r="OA60" s="12"/>
      <c r="OD60" s="12"/>
      <c r="OE60" s="12"/>
      <c r="OF60" s="12"/>
      <c r="OG60" s="12"/>
      <c r="OH60" s="12"/>
      <c r="QH60" s="12"/>
      <c r="QI60" s="12"/>
      <c r="QJ60" s="12"/>
      <c r="QK60" s="12"/>
      <c r="QL60" s="12"/>
      <c r="SS60" s="12">
        <v>0.128</v>
      </c>
      <c r="ST60" s="12">
        <v>168</v>
      </c>
      <c r="SU60" s="12">
        <v>98.8</v>
      </c>
      <c r="SV60" s="48">
        <f>+ST60*SS60</f>
        <v>21.504000000000001</v>
      </c>
      <c r="SW60" s="48">
        <f>+SU60*SS60</f>
        <v>12.6464</v>
      </c>
      <c r="SZ60" s="12">
        <v>0.128</v>
      </c>
      <c r="TA60" s="12">
        <v>168</v>
      </c>
      <c r="TB60" s="12">
        <v>98.8</v>
      </c>
      <c r="TC60" s="48">
        <f>+TA60*SZ60</f>
        <v>21.504000000000001</v>
      </c>
      <c r="TD60" s="48">
        <f>+TB60*SZ60</f>
        <v>12.6464</v>
      </c>
      <c r="TG60" s="12">
        <v>0.128</v>
      </c>
      <c r="TH60" s="12">
        <v>168</v>
      </c>
      <c r="TI60" s="12">
        <v>98.8</v>
      </c>
      <c r="TJ60" s="48">
        <f>+TH60*TG60</f>
        <v>21.504000000000001</v>
      </c>
      <c r="TK60" s="48">
        <f>+TI60*TG60</f>
        <v>12.6464</v>
      </c>
      <c r="TN60" s="12">
        <v>0.128</v>
      </c>
      <c r="TO60" s="12">
        <v>168</v>
      </c>
      <c r="TP60" s="12">
        <v>98.8</v>
      </c>
      <c r="TQ60" s="48">
        <f>+TO60*TN60</f>
        <v>21.504000000000001</v>
      </c>
      <c r="TR60" s="48">
        <f>+TP60*TN60</f>
        <v>12.6464</v>
      </c>
    </row>
    <row r="61" spans="43:881" s="10" customFormat="1" ht="14.1" customHeight="1" x14ac:dyDescent="0.2">
      <c r="AQ61" s="77">
        <v>3</v>
      </c>
      <c r="AR61" s="77" t="s">
        <v>349</v>
      </c>
      <c r="AS61" s="73"/>
      <c r="AT61" s="73"/>
      <c r="AU61" s="73"/>
      <c r="AV61" s="73"/>
      <c r="AW61" s="73"/>
      <c r="AX61" s="77">
        <v>3</v>
      </c>
      <c r="AY61" s="77" t="s">
        <v>349</v>
      </c>
      <c r="AZ61" s="73"/>
      <c r="BA61" s="73"/>
      <c r="BB61" s="73"/>
      <c r="BC61" s="73"/>
      <c r="BD61" s="73"/>
      <c r="DI61" s="42">
        <v>3</v>
      </c>
      <c r="DJ61" s="42" t="s">
        <v>39</v>
      </c>
      <c r="DP61" s="42">
        <v>3</v>
      </c>
      <c r="DQ61" s="42" t="s">
        <v>39</v>
      </c>
      <c r="EK61" s="42">
        <v>3</v>
      </c>
      <c r="EL61" s="42" t="s">
        <v>49</v>
      </c>
      <c r="ER61" s="42">
        <v>3</v>
      </c>
      <c r="ES61" s="42" t="s">
        <v>49</v>
      </c>
      <c r="EY61" s="42">
        <v>3</v>
      </c>
      <c r="EZ61" s="42" t="s">
        <v>445</v>
      </c>
      <c r="FF61" s="42">
        <v>3</v>
      </c>
      <c r="FG61" s="42" t="s">
        <v>445</v>
      </c>
      <c r="GO61" s="42">
        <v>3</v>
      </c>
      <c r="GP61" s="42" t="s">
        <v>54</v>
      </c>
      <c r="GV61" s="42">
        <v>3</v>
      </c>
      <c r="GW61" s="42" t="s">
        <v>54</v>
      </c>
      <c r="JH61" s="10">
        <v>10.4</v>
      </c>
      <c r="JO61" s="10">
        <v>10.4</v>
      </c>
      <c r="LD61" s="42">
        <v>3</v>
      </c>
      <c r="LE61" s="42" t="s">
        <v>455</v>
      </c>
      <c r="NV61" s="42">
        <v>3</v>
      </c>
      <c r="NW61" s="14" t="s">
        <v>88</v>
      </c>
      <c r="NX61" s="12"/>
      <c r="NY61" s="12"/>
      <c r="NZ61" s="12"/>
      <c r="OA61" s="12"/>
      <c r="OC61" s="42">
        <v>3</v>
      </c>
      <c r="OD61" s="14" t="s">
        <v>88</v>
      </c>
      <c r="OE61" s="12"/>
      <c r="OF61" s="12"/>
      <c r="OG61" s="12"/>
      <c r="OH61" s="12"/>
      <c r="QG61" s="42">
        <v>3</v>
      </c>
      <c r="QH61" s="14" t="s">
        <v>88</v>
      </c>
      <c r="QI61" s="12"/>
      <c r="QJ61" s="12"/>
      <c r="QK61" s="12"/>
      <c r="QL61" s="12"/>
      <c r="SS61" s="12">
        <v>0.36699999999999999</v>
      </c>
      <c r="ST61" s="12">
        <v>560</v>
      </c>
      <c r="SU61" s="12">
        <v>377</v>
      </c>
      <c r="SV61" s="48">
        <f>+ST61*SS61</f>
        <v>205.51999999999998</v>
      </c>
      <c r="SW61" s="48">
        <f>+SU61*SS61</f>
        <v>138.35900000000001</v>
      </c>
      <c r="SZ61" s="12">
        <v>0.36699999999999999</v>
      </c>
      <c r="TA61" s="12">
        <v>560</v>
      </c>
      <c r="TB61" s="12">
        <v>377</v>
      </c>
      <c r="TC61" s="48">
        <f>+TA61*SZ61</f>
        <v>205.51999999999998</v>
      </c>
      <c r="TD61" s="48">
        <f>+TB61*SZ61</f>
        <v>138.35900000000001</v>
      </c>
      <c r="TG61" s="12">
        <v>0.36699999999999999</v>
      </c>
      <c r="TH61" s="12">
        <v>560</v>
      </c>
      <c r="TI61" s="12">
        <v>377</v>
      </c>
      <c r="TJ61" s="48">
        <f>+TH61*TG61</f>
        <v>205.51999999999998</v>
      </c>
      <c r="TK61" s="48">
        <f>+TI61*TG61</f>
        <v>138.35900000000001</v>
      </c>
      <c r="TN61" s="12">
        <v>0.36699999999999999</v>
      </c>
      <c r="TO61" s="12">
        <v>560</v>
      </c>
      <c r="TP61" s="12">
        <v>377</v>
      </c>
      <c r="TQ61" s="48">
        <f>+TO61*TN61</f>
        <v>205.51999999999998</v>
      </c>
      <c r="TR61" s="48">
        <f>+TP61*TN61</f>
        <v>138.35900000000001</v>
      </c>
      <c r="AAM61" s="42"/>
      <c r="AAN61" s="14"/>
      <c r="AAO61" s="12"/>
      <c r="AAP61" s="12"/>
      <c r="AAQ61" s="12"/>
      <c r="AAR61" s="12"/>
      <c r="AAT61" s="42"/>
      <c r="AAU61" s="14"/>
      <c r="AAV61" s="12"/>
      <c r="AAW61" s="12"/>
      <c r="AAX61" s="12"/>
      <c r="AAY61" s="12"/>
      <c r="ACC61" s="42">
        <v>3</v>
      </c>
      <c r="ACD61" s="42"/>
      <c r="ACJ61" s="42">
        <v>3</v>
      </c>
      <c r="ACK61" s="42"/>
      <c r="ADE61" s="42">
        <v>3</v>
      </c>
      <c r="ADF61" s="42" t="s">
        <v>459</v>
      </c>
      <c r="ADL61" s="42">
        <v>3</v>
      </c>
      <c r="ADM61" s="42" t="s">
        <v>459</v>
      </c>
      <c r="AEG61" s="42">
        <v>3</v>
      </c>
      <c r="AEH61" s="14" t="s">
        <v>495</v>
      </c>
      <c r="AEI61" s="12"/>
      <c r="AEJ61" s="12"/>
      <c r="AEK61" s="12"/>
      <c r="AEL61" s="12"/>
      <c r="AEN61" s="42">
        <v>3</v>
      </c>
      <c r="AEO61" s="14" t="s">
        <v>495</v>
      </c>
      <c r="AEP61" s="12"/>
      <c r="AEQ61" s="12"/>
      <c r="AER61" s="12"/>
      <c r="AES61" s="12"/>
      <c r="AGR61" s="42"/>
      <c r="AGS61" s="14"/>
      <c r="AGT61" s="12"/>
      <c r="AGU61" s="12"/>
      <c r="AGV61" s="12"/>
      <c r="AGW61" s="12"/>
    </row>
    <row r="62" spans="43:881" s="10" customFormat="1" ht="14.1" customHeight="1" x14ac:dyDescent="0.2">
      <c r="AQ62" s="73"/>
      <c r="AR62" s="70" t="s">
        <v>434</v>
      </c>
      <c r="AS62" s="70" t="s">
        <v>35</v>
      </c>
      <c r="AT62" s="70" t="s">
        <v>0</v>
      </c>
      <c r="AU62" s="70" t="s">
        <v>35</v>
      </c>
      <c r="AV62" s="70" t="s">
        <v>0</v>
      </c>
      <c r="AW62" s="73"/>
      <c r="AX62" s="73"/>
      <c r="AY62" s="134" t="s">
        <v>434</v>
      </c>
      <c r="AZ62" s="134" t="s">
        <v>35</v>
      </c>
      <c r="BA62" s="134" t="s">
        <v>0</v>
      </c>
      <c r="BB62" s="134" t="s">
        <v>35</v>
      </c>
      <c r="BC62" s="134" t="s">
        <v>0</v>
      </c>
      <c r="BD62" s="73"/>
      <c r="DJ62" s="38" t="s">
        <v>433</v>
      </c>
      <c r="DK62" s="38" t="s">
        <v>35</v>
      </c>
      <c r="DL62" s="38" t="s">
        <v>0</v>
      </c>
      <c r="DM62" s="38" t="s">
        <v>35</v>
      </c>
      <c r="DN62" s="38" t="s">
        <v>0</v>
      </c>
      <c r="DQ62" s="38" t="s">
        <v>433</v>
      </c>
      <c r="DR62" s="38" t="s">
        <v>35</v>
      </c>
      <c r="DS62" s="38" t="s">
        <v>0</v>
      </c>
      <c r="DT62" s="38" t="s">
        <v>35</v>
      </c>
      <c r="DU62" s="38" t="s">
        <v>0</v>
      </c>
      <c r="EL62" s="38" t="s">
        <v>433</v>
      </c>
      <c r="EM62" s="38" t="s">
        <v>35</v>
      </c>
      <c r="EN62" s="38" t="s">
        <v>0</v>
      </c>
      <c r="EO62" s="38" t="s">
        <v>35</v>
      </c>
      <c r="EP62" s="38" t="s">
        <v>0</v>
      </c>
      <c r="ES62" s="38" t="s">
        <v>433</v>
      </c>
      <c r="ET62" s="38" t="s">
        <v>35</v>
      </c>
      <c r="EU62" s="38" t="s">
        <v>0</v>
      </c>
      <c r="EV62" s="38" t="s">
        <v>35</v>
      </c>
      <c r="EW62" s="38" t="s">
        <v>0</v>
      </c>
      <c r="EZ62" s="38" t="s">
        <v>433</v>
      </c>
      <c r="FA62" s="38" t="s">
        <v>35</v>
      </c>
      <c r="FB62" s="38" t="s">
        <v>0</v>
      </c>
      <c r="FC62" s="38" t="s">
        <v>35</v>
      </c>
      <c r="FD62" s="38" t="s">
        <v>0</v>
      </c>
      <c r="FG62" s="38" t="s">
        <v>433</v>
      </c>
      <c r="FH62" s="38" t="s">
        <v>35</v>
      </c>
      <c r="FI62" s="38" t="s">
        <v>0</v>
      </c>
      <c r="FJ62" s="38" t="s">
        <v>35</v>
      </c>
      <c r="FK62" s="38" t="s">
        <v>0</v>
      </c>
      <c r="GP62" s="38" t="s">
        <v>433</v>
      </c>
      <c r="GQ62" s="38" t="s">
        <v>35</v>
      </c>
      <c r="GR62" s="38" t="s">
        <v>0</v>
      </c>
      <c r="GS62" s="38" t="s">
        <v>35</v>
      </c>
      <c r="GT62" s="38" t="s">
        <v>0</v>
      </c>
      <c r="GW62" s="38" t="s">
        <v>433</v>
      </c>
      <c r="GX62" s="38" t="s">
        <v>35</v>
      </c>
      <c r="GY62" s="38" t="s">
        <v>0</v>
      </c>
      <c r="GZ62" s="38" t="s">
        <v>35</v>
      </c>
      <c r="HA62" s="38" t="s">
        <v>0</v>
      </c>
      <c r="JH62" s="10">
        <v>17.3</v>
      </c>
      <c r="JO62" s="10">
        <v>17.3</v>
      </c>
      <c r="LE62" s="38" t="s">
        <v>433</v>
      </c>
      <c r="LF62" s="38" t="s">
        <v>35</v>
      </c>
      <c r="LG62" s="38" t="s">
        <v>0</v>
      </c>
      <c r="LH62" s="38" t="s">
        <v>35</v>
      </c>
      <c r="LI62" s="38" t="s">
        <v>0</v>
      </c>
      <c r="NW62" s="13" t="s">
        <v>433</v>
      </c>
      <c r="NX62" s="13" t="s">
        <v>0</v>
      </c>
      <c r="NY62" s="13" t="s">
        <v>35</v>
      </c>
      <c r="NZ62" s="13" t="s">
        <v>0</v>
      </c>
      <c r="OA62" s="13" t="s">
        <v>35</v>
      </c>
      <c r="OD62" s="13" t="s">
        <v>433</v>
      </c>
      <c r="OE62" s="13" t="s">
        <v>0</v>
      </c>
      <c r="OF62" s="13" t="s">
        <v>35</v>
      </c>
      <c r="OG62" s="13" t="s">
        <v>0</v>
      </c>
      <c r="OH62" s="13" t="s">
        <v>35</v>
      </c>
      <c r="QH62" s="13" t="s">
        <v>433</v>
      </c>
      <c r="QI62" s="13" t="s">
        <v>0</v>
      </c>
      <c r="QJ62" s="13" t="s">
        <v>35</v>
      </c>
      <c r="QK62" s="13" t="s">
        <v>0</v>
      </c>
      <c r="QL62" s="13" t="s">
        <v>35</v>
      </c>
      <c r="SR62" s="43" t="s">
        <v>37</v>
      </c>
      <c r="SS62" s="15">
        <f>AVERAGE(SS59:SS61)</f>
        <v>0.24833333333333332</v>
      </c>
      <c r="ST62" s="15">
        <f>AVERAGE(ST59:ST61)</f>
        <v>409.33333333333331</v>
      </c>
      <c r="SU62" s="15">
        <f>AVERAGE(SU59:SU61)</f>
        <v>329.26666666666665</v>
      </c>
      <c r="SV62" s="49">
        <f>SUM(SV59:SV61)</f>
        <v>352.024</v>
      </c>
      <c r="SW62" s="49">
        <f>SUM(SW59:SW61)</f>
        <v>279.00540000000001</v>
      </c>
      <c r="SY62" s="43" t="s">
        <v>37</v>
      </c>
      <c r="SZ62" s="15">
        <f>AVERAGE(SZ59:SZ61)</f>
        <v>0.24833333333333332</v>
      </c>
      <c r="TA62" s="15">
        <f>AVERAGE(TA59:TA61)</f>
        <v>409.33333333333331</v>
      </c>
      <c r="TB62" s="15">
        <f>AVERAGE(TB59:TB61)</f>
        <v>329.26666666666665</v>
      </c>
      <c r="TC62" s="49">
        <f>SUM(TC59:TC61)</f>
        <v>352.024</v>
      </c>
      <c r="TD62" s="49">
        <f>SUM(TD59:TD61)</f>
        <v>279.00540000000001</v>
      </c>
      <c r="TF62" s="43" t="s">
        <v>37</v>
      </c>
      <c r="TG62" s="15">
        <f>AVERAGE(TG59:TG61)</f>
        <v>0.24833333333333332</v>
      </c>
      <c r="TH62" s="15">
        <f>AVERAGE(TH59:TH61)</f>
        <v>409.33333333333331</v>
      </c>
      <c r="TI62" s="15">
        <f>AVERAGE(TI59:TI61)</f>
        <v>329.26666666666665</v>
      </c>
      <c r="TJ62" s="49">
        <f>SUM(TJ59:TJ61)</f>
        <v>352.024</v>
      </c>
      <c r="TK62" s="49">
        <f>SUM(TK59:TK61)</f>
        <v>279.00540000000001</v>
      </c>
      <c r="TM62" s="43" t="s">
        <v>37</v>
      </c>
      <c r="TN62" s="15">
        <f>AVERAGE(TN59:TN61)</f>
        <v>0.24833333333333332</v>
      </c>
      <c r="TO62" s="15">
        <f>AVERAGE(TO59:TO61)</f>
        <v>409.33333333333331</v>
      </c>
      <c r="TP62" s="15">
        <f>AVERAGE(TP59:TP61)</f>
        <v>329.26666666666665</v>
      </c>
      <c r="TQ62" s="49">
        <f>SUM(TQ59:TQ61)</f>
        <v>352.024</v>
      </c>
      <c r="TR62" s="49">
        <f>SUM(TR59:TR61)</f>
        <v>279.00540000000001</v>
      </c>
      <c r="AAN62" s="13"/>
      <c r="AAO62" s="13"/>
      <c r="AAP62" s="13"/>
      <c r="AAQ62" s="13"/>
      <c r="AAR62" s="13"/>
      <c r="AAU62" s="13"/>
      <c r="AAV62" s="13"/>
      <c r="AAW62" s="13"/>
      <c r="AAX62" s="13"/>
      <c r="AAY62" s="13"/>
      <c r="ACD62" s="10" t="s">
        <v>433</v>
      </c>
      <c r="ACE62" s="10" t="s">
        <v>35</v>
      </c>
      <c r="ACF62" s="10" t="s">
        <v>0</v>
      </c>
      <c r="ACG62" s="38" t="s">
        <v>35</v>
      </c>
      <c r="ACH62" s="38" t="s">
        <v>0</v>
      </c>
      <c r="ACK62" s="10" t="s">
        <v>433</v>
      </c>
      <c r="ACL62" s="10" t="s">
        <v>35</v>
      </c>
      <c r="ACM62" s="10" t="s">
        <v>0</v>
      </c>
      <c r="ACN62" s="38" t="s">
        <v>35</v>
      </c>
      <c r="ACO62" s="38" t="s">
        <v>0</v>
      </c>
      <c r="ADF62" s="10" t="s">
        <v>433</v>
      </c>
      <c r="ADG62" s="10" t="s">
        <v>35</v>
      </c>
      <c r="ADH62" s="10" t="s">
        <v>0</v>
      </c>
      <c r="ADI62" s="38" t="s">
        <v>35</v>
      </c>
      <c r="ADJ62" s="38" t="s">
        <v>0</v>
      </c>
      <c r="ADM62" s="10" t="s">
        <v>433</v>
      </c>
      <c r="ADN62" s="10" t="s">
        <v>35</v>
      </c>
      <c r="ADO62" s="10" t="s">
        <v>0</v>
      </c>
      <c r="ADP62" s="38" t="s">
        <v>35</v>
      </c>
      <c r="ADQ62" s="38" t="s">
        <v>0</v>
      </c>
      <c r="AEH62" s="13" t="s">
        <v>434</v>
      </c>
      <c r="AEI62" s="13" t="s">
        <v>0</v>
      </c>
      <c r="AEJ62" s="13" t="s">
        <v>35</v>
      </c>
      <c r="AEK62" s="13" t="s">
        <v>0</v>
      </c>
      <c r="AEL62" s="13" t="s">
        <v>35</v>
      </c>
      <c r="AEO62" s="13" t="s">
        <v>434</v>
      </c>
      <c r="AEP62" s="13" t="s">
        <v>0</v>
      </c>
      <c r="AEQ62" s="13" t="s">
        <v>35</v>
      </c>
      <c r="AER62" s="13" t="s">
        <v>0</v>
      </c>
      <c r="AES62" s="13" t="s">
        <v>35</v>
      </c>
      <c r="AGS62" s="13"/>
      <c r="AGT62" s="13"/>
      <c r="AGU62" s="13"/>
      <c r="AGV62" s="13"/>
      <c r="AGW62" s="13"/>
    </row>
    <row r="63" spans="43:881" s="10" customFormat="1" ht="14.1" customHeight="1" x14ac:dyDescent="0.2">
      <c r="AQ63" s="73"/>
      <c r="AR63" s="73">
        <v>1.2150000000000001</v>
      </c>
      <c r="AS63" s="73">
        <v>246</v>
      </c>
      <c r="AT63" s="73">
        <v>211</v>
      </c>
      <c r="AU63" s="68">
        <f>+AR63*AS63</f>
        <v>298.89000000000004</v>
      </c>
      <c r="AV63" s="68">
        <f>+AR63*AT63</f>
        <v>256.36500000000001</v>
      </c>
      <c r="AW63" s="73"/>
      <c r="AX63" s="73"/>
      <c r="AY63" s="73">
        <v>1.2150000000000001</v>
      </c>
      <c r="AZ63" s="73">
        <v>246</v>
      </c>
      <c r="BA63" s="73">
        <v>211</v>
      </c>
      <c r="BB63" s="68">
        <f>+AY63*AZ63</f>
        <v>298.89000000000004</v>
      </c>
      <c r="BC63" s="68">
        <f>+AY63*BA63</f>
        <v>256.36500000000001</v>
      </c>
      <c r="BD63" s="73"/>
      <c r="DJ63" s="10">
        <v>2.96</v>
      </c>
      <c r="DK63" s="10">
        <v>287</v>
      </c>
      <c r="DL63" s="10">
        <v>188</v>
      </c>
      <c r="DM63" s="10">
        <f>+DK63*DJ63</f>
        <v>849.52</v>
      </c>
      <c r="DN63" s="10">
        <f>+DL63*DJ63</f>
        <v>556.48</v>
      </c>
      <c r="DQ63" s="10">
        <v>2.96</v>
      </c>
      <c r="DR63" s="10">
        <v>287</v>
      </c>
      <c r="DS63" s="10">
        <v>188</v>
      </c>
      <c r="DT63" s="10">
        <f>+DR63*DQ63</f>
        <v>849.52</v>
      </c>
      <c r="DU63" s="10">
        <f>+DS63*DQ63</f>
        <v>556.48</v>
      </c>
      <c r="EL63" s="10">
        <v>3.0363000000000002</v>
      </c>
      <c r="EM63" s="10">
        <v>83.7</v>
      </c>
      <c r="EN63" s="10">
        <v>76</v>
      </c>
      <c r="EO63" s="10">
        <f>+EM63*EL63</f>
        <v>254.13831000000002</v>
      </c>
      <c r="EP63" s="10">
        <f>+EN63*EL63</f>
        <v>230.75880000000001</v>
      </c>
      <c r="ES63" s="10">
        <v>3.0363000000000002</v>
      </c>
      <c r="ET63" s="10">
        <v>83.7</v>
      </c>
      <c r="EU63" s="10">
        <v>76</v>
      </c>
      <c r="EV63" s="10">
        <f>+ET63*ES63</f>
        <v>254.13831000000002</v>
      </c>
      <c r="EW63" s="10">
        <f>+EU63*ES63</f>
        <v>230.75880000000001</v>
      </c>
      <c r="EZ63" s="10">
        <v>0.80700000000000005</v>
      </c>
      <c r="FA63" s="10">
        <v>220</v>
      </c>
      <c r="FB63" s="10">
        <v>172</v>
      </c>
      <c r="FC63" s="10">
        <f>+FA63*EZ63</f>
        <v>177.54000000000002</v>
      </c>
      <c r="FD63" s="10">
        <f>+FB63*EZ63</f>
        <v>138.804</v>
      </c>
      <c r="FG63" s="10">
        <v>0.80700000000000005</v>
      </c>
      <c r="FH63" s="10">
        <v>220</v>
      </c>
      <c r="FI63" s="10">
        <v>172</v>
      </c>
      <c r="FJ63" s="10">
        <f>+FH63*FG63</f>
        <v>177.54000000000002</v>
      </c>
      <c r="FK63" s="10">
        <f>+FI63*FG63</f>
        <v>138.804</v>
      </c>
      <c r="GP63" s="10">
        <v>0.13</v>
      </c>
      <c r="GQ63" s="10">
        <v>36.299999999999997</v>
      </c>
      <c r="GR63" s="10">
        <v>54</v>
      </c>
      <c r="GS63" s="10">
        <f>+GQ63*GP63</f>
        <v>4.7189999999999994</v>
      </c>
      <c r="GT63" s="10">
        <f>+GR63*GP63</f>
        <v>7.0200000000000005</v>
      </c>
      <c r="GW63" s="10">
        <v>0.13</v>
      </c>
      <c r="GX63" s="10">
        <v>36.299999999999997</v>
      </c>
      <c r="GY63" s="10">
        <v>54</v>
      </c>
      <c r="GZ63" s="10">
        <f>+GX63*GW63</f>
        <v>4.7189999999999994</v>
      </c>
      <c r="HA63" s="10">
        <f>+GY63*GW63</f>
        <v>7.0200000000000005</v>
      </c>
      <c r="JH63" s="10">
        <v>2.9</v>
      </c>
      <c r="JO63" s="10">
        <v>2.9</v>
      </c>
      <c r="LF63" s="10">
        <v>190</v>
      </c>
      <c r="LG63" s="10">
        <v>201</v>
      </c>
      <c r="LH63" s="10">
        <f>+LF63*LE63</f>
        <v>0</v>
      </c>
      <c r="LI63" s="10">
        <f>+LG63*LE63</f>
        <v>0</v>
      </c>
      <c r="NW63" s="12">
        <v>1.2749999999999999</v>
      </c>
      <c r="NX63" s="12">
        <v>200</v>
      </c>
      <c r="NY63" s="12">
        <v>138</v>
      </c>
      <c r="NZ63" s="48">
        <f>+NX63*NW63</f>
        <v>254.99999999999997</v>
      </c>
      <c r="OA63" s="48">
        <f>+NY63*NW63</f>
        <v>175.95</v>
      </c>
      <c r="OD63" s="12">
        <v>1.2749999999999999</v>
      </c>
      <c r="OE63" s="12">
        <v>200</v>
      </c>
      <c r="OF63" s="12">
        <v>138</v>
      </c>
      <c r="OG63" s="48">
        <f>+OE63*OD63</f>
        <v>254.99999999999997</v>
      </c>
      <c r="OH63" s="48">
        <f>+OF63*OD63</f>
        <v>175.95</v>
      </c>
      <c r="QH63" s="12">
        <v>0.09</v>
      </c>
      <c r="QI63" s="12">
        <v>79</v>
      </c>
      <c r="QJ63" s="12">
        <v>206</v>
      </c>
      <c r="QK63" s="48">
        <f>+QI63*QH63</f>
        <v>7.1099999999999994</v>
      </c>
      <c r="QL63" s="48">
        <f>+QJ63*QH63</f>
        <v>18.54</v>
      </c>
      <c r="SR63" s="43" t="s">
        <v>36</v>
      </c>
      <c r="SS63" s="12">
        <f>SUM(SS59:SS61)</f>
        <v>0.745</v>
      </c>
      <c r="ST63" s="12"/>
      <c r="SU63" s="12"/>
      <c r="SV63" s="50">
        <f>+SV62/SS63</f>
        <v>472.51543624161076</v>
      </c>
      <c r="SW63" s="50">
        <f>+SW62/SS63</f>
        <v>374.50389261744965</v>
      </c>
      <c r="SY63" s="43" t="s">
        <v>36</v>
      </c>
      <c r="SZ63" s="12">
        <f>SUM(SZ59:SZ61)</f>
        <v>0.745</v>
      </c>
      <c r="TA63" s="12"/>
      <c r="TB63" s="12"/>
      <c r="TC63" s="50">
        <f>+TC62/SZ63</f>
        <v>472.51543624161076</v>
      </c>
      <c r="TD63" s="50">
        <f>+TD62/SZ63</f>
        <v>374.50389261744965</v>
      </c>
      <c r="TF63" s="43" t="s">
        <v>36</v>
      </c>
      <c r="TG63" s="12">
        <f>SUM(TG59:TG61)</f>
        <v>0.745</v>
      </c>
      <c r="TH63" s="12"/>
      <c r="TI63" s="12"/>
      <c r="TJ63" s="50">
        <f>+TJ62/TG63</f>
        <v>472.51543624161076</v>
      </c>
      <c r="TK63" s="50">
        <f>+TK62/TG63</f>
        <v>374.50389261744965</v>
      </c>
      <c r="TM63" s="43" t="s">
        <v>36</v>
      </c>
      <c r="TN63" s="12">
        <f>SUM(TN59:TN61)</f>
        <v>0.745</v>
      </c>
      <c r="TO63" s="12"/>
      <c r="TP63" s="12"/>
      <c r="TQ63" s="50">
        <f>+TQ62/TN63</f>
        <v>472.51543624161076</v>
      </c>
      <c r="TR63" s="50">
        <f>+TR62/TN63</f>
        <v>374.50389261744965</v>
      </c>
      <c r="AAN63" s="12"/>
      <c r="AAO63" s="12"/>
      <c r="AAP63" s="15"/>
      <c r="AAQ63" s="12"/>
      <c r="AAR63" s="12"/>
      <c r="AAU63" s="12"/>
      <c r="AAV63" s="12"/>
      <c r="AAW63" s="15"/>
      <c r="AAX63" s="12"/>
      <c r="AAY63" s="12"/>
      <c r="ACG63" s="10">
        <f>+ACE63*ACD63</f>
        <v>0</v>
      </c>
      <c r="ACH63" s="10">
        <f>+ACF63*ACD63</f>
        <v>0</v>
      </c>
      <c r="ACN63" s="10">
        <f>+ACL63*ACK63</f>
        <v>0</v>
      </c>
      <c r="ACO63" s="10">
        <f>+ACM63*ACK63</f>
        <v>0</v>
      </c>
      <c r="ADF63" s="10">
        <v>6.1909999999999998</v>
      </c>
      <c r="ADG63" s="10">
        <v>247</v>
      </c>
      <c r="ADH63" s="10">
        <v>244</v>
      </c>
      <c r="ADI63" s="10">
        <f>+ADG63*ADF63</f>
        <v>1529.1769999999999</v>
      </c>
      <c r="ADJ63" s="10">
        <f>+ADH63*ADF63</f>
        <v>1510.604</v>
      </c>
      <c r="ADM63" s="10">
        <v>6.1909999999999998</v>
      </c>
      <c r="ADN63" s="10">
        <v>247</v>
      </c>
      <c r="ADO63" s="10">
        <v>244</v>
      </c>
      <c r="ADP63" s="10">
        <f>+ADN63*ADM63</f>
        <v>1529.1769999999999</v>
      </c>
      <c r="ADQ63" s="10">
        <f>+ADO63*ADM63</f>
        <v>1510.604</v>
      </c>
      <c r="AEH63" s="12">
        <f>AVERAGE(2.3,4.1,4.17,5.2)</f>
        <v>3.9424999999999999</v>
      </c>
      <c r="AEI63" s="12">
        <v>183</v>
      </c>
      <c r="AEJ63" s="15">
        <v>207</v>
      </c>
      <c r="AEK63" s="12">
        <f>+AEI63*AEH63</f>
        <v>721.47749999999996</v>
      </c>
      <c r="AEL63" s="12">
        <f>+AEJ63*AEH63</f>
        <v>816.09749999999997</v>
      </c>
      <c r="AEO63" s="12">
        <f>AVERAGE(2.3,4.1,4.17,5.2)</f>
        <v>3.9424999999999999</v>
      </c>
      <c r="AEP63" s="12">
        <v>183</v>
      </c>
      <c r="AEQ63" s="15">
        <v>207</v>
      </c>
      <c r="AER63" s="12">
        <f>+AEP63*AEO63</f>
        <v>721.47749999999996</v>
      </c>
      <c r="AES63" s="12">
        <f>+AEQ63*AEO63</f>
        <v>816.09749999999997</v>
      </c>
      <c r="AGS63" s="12"/>
      <c r="AGT63" s="12"/>
      <c r="AGU63" s="15"/>
      <c r="AGV63" s="12"/>
      <c r="AGW63" s="12"/>
    </row>
    <row r="64" spans="43:881" s="10" customFormat="1" ht="14.1" customHeight="1" x14ac:dyDescent="0.2">
      <c r="AQ64" s="73"/>
      <c r="AR64" s="73">
        <v>1.0489999999999999</v>
      </c>
      <c r="AS64" s="73">
        <v>119</v>
      </c>
      <c r="AT64" s="73">
        <v>64</v>
      </c>
      <c r="AU64" s="68">
        <f>+AR64*AS64</f>
        <v>124.83099999999999</v>
      </c>
      <c r="AV64" s="68">
        <f>+AR64*AT64</f>
        <v>67.135999999999996</v>
      </c>
      <c r="AW64" s="73"/>
      <c r="AX64" s="73"/>
      <c r="AY64" s="73">
        <v>1.0489999999999999</v>
      </c>
      <c r="AZ64" s="73">
        <v>119</v>
      </c>
      <c r="BA64" s="73">
        <v>64</v>
      </c>
      <c r="BB64" s="68">
        <f>+AY64*AZ64</f>
        <v>124.83099999999999</v>
      </c>
      <c r="BC64" s="68">
        <f>+AY64*BA64</f>
        <v>67.135999999999996</v>
      </c>
      <c r="BD64" s="73"/>
      <c r="DJ64" s="10">
        <v>1.81</v>
      </c>
      <c r="DK64" s="10">
        <v>42.1</v>
      </c>
      <c r="DL64" s="10">
        <v>49</v>
      </c>
      <c r="DM64" s="10">
        <f>+DK64*DJ64</f>
        <v>76.201000000000008</v>
      </c>
      <c r="DN64" s="10">
        <f>+DL64*DJ64</f>
        <v>88.69</v>
      </c>
      <c r="DQ64" s="10">
        <v>1.81</v>
      </c>
      <c r="DR64" s="10">
        <v>42.1</v>
      </c>
      <c r="DS64" s="10">
        <v>49</v>
      </c>
      <c r="DT64" s="10">
        <f>+DR64*DQ64</f>
        <v>76.201000000000008</v>
      </c>
      <c r="DU64" s="10">
        <f>+DS64*DQ64</f>
        <v>88.69</v>
      </c>
      <c r="EL64" s="10">
        <v>2.024</v>
      </c>
      <c r="EM64" s="10">
        <v>29.7</v>
      </c>
      <c r="EN64" s="10">
        <v>25</v>
      </c>
      <c r="EO64" s="10">
        <f>+EM64*EL64</f>
        <v>60.1128</v>
      </c>
      <c r="EP64" s="10">
        <f>+EN64*EL64</f>
        <v>50.6</v>
      </c>
      <c r="ES64" s="10">
        <v>2.024</v>
      </c>
      <c r="ET64" s="10">
        <v>29.7</v>
      </c>
      <c r="EU64" s="10">
        <v>25</v>
      </c>
      <c r="EV64" s="10">
        <f>+ET64*ES64</f>
        <v>60.1128</v>
      </c>
      <c r="EW64" s="10">
        <f>+EU64*ES64</f>
        <v>50.6</v>
      </c>
      <c r="EZ64" s="10">
        <v>0.79</v>
      </c>
      <c r="FA64" s="10">
        <v>310</v>
      </c>
      <c r="FB64" s="10">
        <v>524</v>
      </c>
      <c r="FC64" s="10">
        <f>+FA64*EZ64</f>
        <v>244.9</v>
      </c>
      <c r="FD64" s="10">
        <f>+FB64*EZ64</f>
        <v>413.96000000000004</v>
      </c>
      <c r="FG64" s="10">
        <v>0.79</v>
      </c>
      <c r="FH64" s="10">
        <v>310</v>
      </c>
      <c r="FI64" s="10">
        <v>524</v>
      </c>
      <c r="FJ64" s="10">
        <f>+FH64*FG64</f>
        <v>244.9</v>
      </c>
      <c r="FK64" s="10">
        <f>+FI64*FG64</f>
        <v>413.96000000000004</v>
      </c>
      <c r="GP64" s="10">
        <v>0.11</v>
      </c>
      <c r="GQ64" s="10">
        <v>35.700000000000003</v>
      </c>
      <c r="GR64" s="10">
        <v>18</v>
      </c>
      <c r="GS64" s="10">
        <f>+GQ64*GP64</f>
        <v>3.9270000000000005</v>
      </c>
      <c r="GT64" s="10">
        <f>+GR64*GP64</f>
        <v>1.98</v>
      </c>
      <c r="GW64" s="10">
        <v>0.11</v>
      </c>
      <c r="GX64" s="10">
        <v>35.700000000000003</v>
      </c>
      <c r="GY64" s="10">
        <v>18</v>
      </c>
      <c r="GZ64" s="10">
        <f>+GX64*GW64</f>
        <v>3.9270000000000005</v>
      </c>
      <c r="HA64" s="10">
        <f>+GY64*GW64</f>
        <v>1.98</v>
      </c>
      <c r="LF64" s="10">
        <v>110</v>
      </c>
      <c r="LG64" s="10">
        <v>139</v>
      </c>
      <c r="LH64" s="10">
        <f>+LF64*LE64</f>
        <v>0</v>
      </c>
      <c r="LI64" s="10">
        <f>+LG64*LE64</f>
        <v>0</v>
      </c>
      <c r="NW64" s="12">
        <v>1.1819999999999999</v>
      </c>
      <c r="NX64" s="12">
        <v>90</v>
      </c>
      <c r="NY64" s="12">
        <v>48.8</v>
      </c>
      <c r="NZ64" s="48">
        <f>+NX64*NW64</f>
        <v>106.38</v>
      </c>
      <c r="OA64" s="48">
        <f>+NY64*NW64</f>
        <v>57.681599999999996</v>
      </c>
      <c r="OD64" s="12">
        <v>1.1819999999999999</v>
      </c>
      <c r="OE64" s="12">
        <v>90</v>
      </c>
      <c r="OF64" s="12">
        <v>48.8</v>
      </c>
      <c r="OG64" s="48">
        <f>+OE64*OD64</f>
        <v>106.38</v>
      </c>
      <c r="OH64" s="48">
        <f>+OF64*OD64</f>
        <v>57.681599999999996</v>
      </c>
      <c r="QH64" s="12">
        <v>0.01</v>
      </c>
      <c r="QI64" s="12">
        <v>34</v>
      </c>
      <c r="QJ64" s="12">
        <v>138</v>
      </c>
      <c r="QK64" s="48">
        <f>+QI64*QH64</f>
        <v>0.34</v>
      </c>
      <c r="QL64" s="48">
        <f>+QJ64*QH64</f>
        <v>1.3800000000000001</v>
      </c>
      <c r="SS64" s="12"/>
      <c r="ST64" s="12"/>
      <c r="SU64" s="12"/>
      <c r="SV64" s="12"/>
      <c r="SW64" s="12"/>
      <c r="SZ64" s="12"/>
      <c r="TA64" s="12"/>
      <c r="TB64" s="12"/>
      <c r="TC64" s="12"/>
      <c r="TD64" s="12"/>
      <c r="TG64" s="12"/>
      <c r="TH64" s="12"/>
      <c r="TI64" s="12"/>
      <c r="TJ64" s="12"/>
      <c r="TK64" s="12"/>
      <c r="TN64" s="12"/>
      <c r="TO64" s="12"/>
      <c r="TP64" s="12"/>
      <c r="TQ64" s="12"/>
      <c r="TR64" s="12"/>
      <c r="AAN64" s="12"/>
      <c r="AAO64" s="12"/>
      <c r="AAP64" s="15"/>
      <c r="AAQ64" s="12"/>
      <c r="AAR64" s="12"/>
      <c r="AAU64" s="12"/>
      <c r="AAV64" s="12"/>
      <c r="AAW64" s="15"/>
      <c r="AAX64" s="12"/>
      <c r="AAY64" s="12"/>
      <c r="ACG64" s="10">
        <f>+ACE64*ACD64</f>
        <v>0</v>
      </c>
      <c r="ACH64" s="10">
        <f>+ACF64*ACD64</f>
        <v>0</v>
      </c>
      <c r="ACN64" s="10">
        <f>+ACL64*ACK64</f>
        <v>0</v>
      </c>
      <c r="ACO64" s="10">
        <f>+ACM64*ACK64</f>
        <v>0</v>
      </c>
      <c r="ADF64" s="10">
        <v>4.593</v>
      </c>
      <c r="ADG64" s="10">
        <v>241</v>
      </c>
      <c r="ADH64" s="10">
        <v>245</v>
      </c>
      <c r="ADI64" s="10">
        <f>+ADG64*ADF64</f>
        <v>1106.913</v>
      </c>
      <c r="ADJ64" s="10">
        <f>+ADH64*ADF64</f>
        <v>1125.2850000000001</v>
      </c>
      <c r="ADM64" s="10">
        <v>4.593</v>
      </c>
      <c r="ADN64" s="10">
        <v>241</v>
      </c>
      <c r="ADO64" s="10">
        <v>245</v>
      </c>
      <c r="ADP64" s="10">
        <f>+ADN64*ADM64</f>
        <v>1106.913</v>
      </c>
      <c r="ADQ64" s="10">
        <f>+ADO64*ADM64</f>
        <v>1125.2850000000001</v>
      </c>
      <c r="AEH64" s="12">
        <f>AVERAGE(6.4,4.8,4.2,5.5)</f>
        <v>5.2249999999999996</v>
      </c>
      <c r="AEI64" s="12">
        <v>163</v>
      </c>
      <c r="AEJ64" s="15">
        <v>346</v>
      </c>
      <c r="AEK64" s="12">
        <f>+AEI64*AEH64</f>
        <v>851.67499999999995</v>
      </c>
      <c r="AEL64" s="12">
        <f>+AEJ64*AEH64</f>
        <v>1807.85</v>
      </c>
      <c r="AEO64" s="12">
        <f>AVERAGE(6.4,4.8,4.2,5.5)</f>
        <v>5.2249999999999996</v>
      </c>
      <c r="AEP64" s="12">
        <v>163</v>
      </c>
      <c r="AEQ64" s="15">
        <v>346</v>
      </c>
      <c r="AER64" s="12">
        <f>+AEP64*AEO64</f>
        <v>851.67499999999995</v>
      </c>
      <c r="AES64" s="12">
        <f>+AEQ64*AEO64</f>
        <v>1807.85</v>
      </c>
      <c r="AGS64" s="12"/>
      <c r="AGT64" s="12"/>
      <c r="AGU64" s="15"/>
      <c r="AGV64" s="12"/>
      <c r="AGW64" s="12"/>
    </row>
    <row r="65" spans="43:881" s="10" customFormat="1" ht="14.1" customHeight="1" x14ac:dyDescent="0.2">
      <c r="AQ65" s="73"/>
      <c r="AR65" s="73">
        <v>1.026</v>
      </c>
      <c r="AS65" s="73">
        <v>206</v>
      </c>
      <c r="AT65" s="73">
        <v>228</v>
      </c>
      <c r="AU65" s="68">
        <f>+AR65*AS65</f>
        <v>211.35599999999999</v>
      </c>
      <c r="AV65" s="68">
        <f>+AR65*AT65</f>
        <v>233.928</v>
      </c>
      <c r="AW65" s="73"/>
      <c r="AX65" s="73"/>
      <c r="AY65" s="73">
        <v>1.026</v>
      </c>
      <c r="AZ65" s="73">
        <v>206</v>
      </c>
      <c r="BA65" s="73">
        <v>228</v>
      </c>
      <c r="BB65" s="68">
        <f>+AY65*AZ65</f>
        <v>211.35599999999999</v>
      </c>
      <c r="BC65" s="68">
        <f>+AY65*BA65</f>
        <v>233.928</v>
      </c>
      <c r="BD65" s="73"/>
      <c r="DJ65" s="10">
        <v>0.7</v>
      </c>
      <c r="DK65" s="10">
        <v>164</v>
      </c>
      <c r="DL65" s="10">
        <v>104</v>
      </c>
      <c r="DM65" s="10">
        <f>+DK65*DJ65</f>
        <v>114.8</v>
      </c>
      <c r="DN65" s="10">
        <f>+DL65*DJ65</f>
        <v>72.8</v>
      </c>
      <c r="DQ65" s="10">
        <v>0.7</v>
      </c>
      <c r="DR65" s="10">
        <v>164</v>
      </c>
      <c r="DS65" s="10">
        <v>104</v>
      </c>
      <c r="DT65" s="10">
        <f>+DR65*DQ65</f>
        <v>114.8</v>
      </c>
      <c r="DU65" s="10">
        <f>+DS65*DQ65</f>
        <v>72.8</v>
      </c>
      <c r="EL65" s="10">
        <v>2.0630000000000002</v>
      </c>
      <c r="EM65" s="10">
        <v>11.5</v>
      </c>
      <c r="EN65" s="10">
        <v>15.5</v>
      </c>
      <c r="EO65" s="10">
        <f>+EM65*EL65</f>
        <v>23.724500000000003</v>
      </c>
      <c r="EP65" s="10">
        <f>+EN65*EL65</f>
        <v>31.976500000000001</v>
      </c>
      <c r="ES65" s="10">
        <v>2.0630000000000002</v>
      </c>
      <c r="ET65" s="10">
        <v>11.5</v>
      </c>
      <c r="EU65" s="10">
        <v>15.5</v>
      </c>
      <c r="EV65" s="10">
        <f>+ET65*ES65</f>
        <v>23.724500000000003</v>
      </c>
      <c r="EW65" s="10">
        <f>+EU65*ES65</f>
        <v>31.976500000000001</v>
      </c>
      <c r="FC65" s="10">
        <f>+FA65*EZ65</f>
        <v>0</v>
      </c>
      <c r="FD65" s="10">
        <f>+FB65*EZ65</f>
        <v>0</v>
      </c>
      <c r="FJ65" s="10">
        <f>+FH65*FG65</f>
        <v>0</v>
      </c>
      <c r="FK65" s="10">
        <f>+FI65*FG65</f>
        <v>0</v>
      </c>
      <c r="GP65" s="10">
        <v>0.12</v>
      </c>
      <c r="GQ65" s="10">
        <v>21.9</v>
      </c>
      <c r="GR65" s="10">
        <v>13.3</v>
      </c>
      <c r="GS65" s="10">
        <f>+GQ65*GP65</f>
        <v>2.6279999999999997</v>
      </c>
      <c r="GT65" s="10">
        <f>+GR65*GP65</f>
        <v>1.5960000000000001</v>
      </c>
      <c r="GW65" s="10">
        <v>0.12</v>
      </c>
      <c r="GX65" s="10">
        <v>21.9</v>
      </c>
      <c r="GY65" s="10">
        <v>13.3</v>
      </c>
      <c r="GZ65" s="10">
        <f>+GX65*GW65</f>
        <v>2.6279999999999997</v>
      </c>
      <c r="HA65" s="10">
        <f>+GY65*GW65</f>
        <v>1.5960000000000001</v>
      </c>
      <c r="JH65" s="10">
        <v>1.2</v>
      </c>
      <c r="JI65" s="10">
        <f>+AVERAGE(JH65:JH68)</f>
        <v>12.175000000000001</v>
      </c>
      <c r="JO65" s="10">
        <v>1.2</v>
      </c>
      <c r="JP65" s="10">
        <f>+AVERAGE(JO65:JO68)</f>
        <v>12.175000000000001</v>
      </c>
      <c r="LF65" s="10">
        <v>100</v>
      </c>
      <c r="LG65" s="10">
        <v>49</v>
      </c>
      <c r="LH65" s="10">
        <f>+LF65*LE65</f>
        <v>0</v>
      </c>
      <c r="LI65" s="10">
        <f>+LG65*LE65</f>
        <v>0</v>
      </c>
      <c r="NW65" s="12">
        <v>1.0660000000000001</v>
      </c>
      <c r="NX65" s="12">
        <v>16.5</v>
      </c>
      <c r="NY65" s="12">
        <v>24.8</v>
      </c>
      <c r="NZ65" s="48">
        <f>+NX65*NW65</f>
        <v>17.589000000000002</v>
      </c>
      <c r="OA65" s="48">
        <f>+NY65*NW65</f>
        <v>26.436800000000002</v>
      </c>
      <c r="OD65" s="12">
        <v>1.0660000000000001</v>
      </c>
      <c r="OE65" s="12">
        <v>16.5</v>
      </c>
      <c r="OF65" s="12">
        <v>24.8</v>
      </c>
      <c r="OG65" s="48">
        <f>+OE65*OD65</f>
        <v>17.589000000000002</v>
      </c>
      <c r="OH65" s="48">
        <f>+OF65*OD65</f>
        <v>26.436800000000002</v>
      </c>
      <c r="QH65" s="12">
        <v>0.01</v>
      </c>
      <c r="QI65" s="12">
        <v>160</v>
      </c>
      <c r="QJ65" s="12">
        <v>124</v>
      </c>
      <c r="QK65" s="48">
        <f>+QI65*QH65</f>
        <v>1.6</v>
      </c>
      <c r="QL65" s="48">
        <f>+QJ65*QH65</f>
        <v>1.24</v>
      </c>
      <c r="SR65" s="42">
        <v>3</v>
      </c>
      <c r="SS65" s="14" t="s">
        <v>466</v>
      </c>
      <c r="ST65" s="12"/>
      <c r="SU65" s="12"/>
      <c r="SV65" s="12"/>
      <c r="SW65" s="12"/>
      <c r="SY65" s="42">
        <v>3</v>
      </c>
      <c r="SZ65" s="14" t="s">
        <v>466</v>
      </c>
      <c r="TA65" s="12"/>
      <c r="TB65" s="12"/>
      <c r="TC65" s="12"/>
      <c r="TD65" s="12"/>
      <c r="TF65" s="42">
        <v>3</v>
      </c>
      <c r="TG65" s="14" t="s">
        <v>517</v>
      </c>
      <c r="TH65" s="12"/>
      <c r="TI65" s="12"/>
      <c r="TJ65" s="12"/>
      <c r="TK65" s="12"/>
      <c r="TM65" s="42">
        <v>3</v>
      </c>
      <c r="TN65" s="14" t="s">
        <v>517</v>
      </c>
      <c r="TO65" s="12"/>
      <c r="TP65" s="12"/>
      <c r="TQ65" s="12"/>
      <c r="TR65" s="12"/>
      <c r="AAN65" s="12"/>
      <c r="AAO65" s="12"/>
      <c r="AAP65" s="15"/>
      <c r="AAQ65" s="12"/>
      <c r="AAR65" s="12"/>
      <c r="AAU65" s="12"/>
      <c r="AAV65" s="12"/>
      <c r="AAW65" s="15"/>
      <c r="AAX65" s="12"/>
      <c r="AAY65" s="12"/>
      <c r="ACG65" s="10">
        <f>+ACE65*ACD65</f>
        <v>0</v>
      </c>
      <c r="ACH65" s="10">
        <f>+ACF65*ACD65</f>
        <v>0</v>
      </c>
      <c r="ACN65" s="10">
        <f>+ACL65*ACK65</f>
        <v>0</v>
      </c>
      <c r="ACO65" s="10">
        <f>+ACM65*ACK65</f>
        <v>0</v>
      </c>
      <c r="ADF65" s="10">
        <v>3.7349999999999999</v>
      </c>
      <c r="ADG65" s="10">
        <v>63.3</v>
      </c>
      <c r="ADH65" s="10">
        <v>134</v>
      </c>
      <c r="ADI65" s="10">
        <f>+ADG65*ADF65</f>
        <v>236.42549999999997</v>
      </c>
      <c r="ADJ65" s="10">
        <f>+ADH65*ADF65</f>
        <v>500.49</v>
      </c>
      <c r="ADM65" s="10">
        <v>3.7349999999999999</v>
      </c>
      <c r="ADN65" s="10">
        <v>63.3</v>
      </c>
      <c r="ADO65" s="10">
        <v>134</v>
      </c>
      <c r="ADP65" s="10">
        <f>+ADN65*ADM65</f>
        <v>236.42549999999997</v>
      </c>
      <c r="ADQ65" s="10">
        <f>+ADO65*ADM65</f>
        <v>500.49</v>
      </c>
      <c r="AEH65" s="12">
        <f>AVERAGE(3.3,2.7,2.3,2.07)</f>
        <v>2.5925000000000002</v>
      </c>
      <c r="AEI65" s="12">
        <v>168</v>
      </c>
      <c r="AEJ65" s="15">
        <v>273</v>
      </c>
      <c r="AEK65" s="12">
        <f>+AEI65*AEH65</f>
        <v>435.54</v>
      </c>
      <c r="AEL65" s="12">
        <f>+AEJ65*AEH65</f>
        <v>707.75250000000005</v>
      </c>
      <c r="AEO65" s="12">
        <f>AVERAGE(3.3,2.7,2.3,2.07)</f>
        <v>2.5925000000000002</v>
      </c>
      <c r="AEP65" s="12">
        <v>168</v>
      </c>
      <c r="AEQ65" s="15">
        <v>273</v>
      </c>
      <c r="AER65" s="12">
        <f>+AEP65*AEO65</f>
        <v>435.54</v>
      </c>
      <c r="AES65" s="12">
        <f>+AEQ65*AEO65</f>
        <v>707.75250000000005</v>
      </c>
      <c r="AGS65" s="12"/>
      <c r="AGT65" s="12"/>
      <c r="AGU65" s="15"/>
      <c r="AGV65" s="12"/>
      <c r="AGW65" s="12"/>
    </row>
    <row r="66" spans="43:881" s="10" customFormat="1" ht="14.1" customHeight="1" x14ac:dyDescent="0.2">
      <c r="AQ66" s="78" t="s">
        <v>36</v>
      </c>
      <c r="AR66" s="73">
        <f>SUM(AR63:AR65)</f>
        <v>3.29</v>
      </c>
      <c r="AS66" s="73">
        <f>SUM(AS63:AS65)</f>
        <v>571</v>
      </c>
      <c r="AT66" s="73">
        <f>SUM(AT63:AT65)</f>
        <v>503</v>
      </c>
      <c r="AU66" s="79">
        <f>SUM(AU63:AU65)</f>
        <v>635.077</v>
      </c>
      <c r="AV66" s="79">
        <f>SUM(AV63:AV65)</f>
        <v>557.42899999999997</v>
      </c>
      <c r="AW66" s="73"/>
      <c r="AX66" s="78" t="s">
        <v>36</v>
      </c>
      <c r="AY66" s="73">
        <f>SUM(AY63:AY65)</f>
        <v>3.29</v>
      </c>
      <c r="AZ66" s="73">
        <f>SUM(AZ63:AZ65)</f>
        <v>571</v>
      </c>
      <c r="BA66" s="73">
        <f>SUM(BA63:BA65)</f>
        <v>503</v>
      </c>
      <c r="BB66" s="79">
        <f>SUM(BB63:BB65)</f>
        <v>635.077</v>
      </c>
      <c r="BC66" s="79">
        <f>SUM(BC63:BC65)</f>
        <v>557.42899999999997</v>
      </c>
      <c r="BD66" s="73"/>
      <c r="DI66" s="43" t="s">
        <v>36</v>
      </c>
      <c r="DJ66" s="10">
        <f>SUM(DJ63:DJ65)</f>
        <v>5.47</v>
      </c>
      <c r="DK66" s="10">
        <f>SUM(DK63:DK65)</f>
        <v>493.1</v>
      </c>
      <c r="DL66" s="10">
        <f>SUM(DL63:DL65)</f>
        <v>341</v>
      </c>
      <c r="DM66" s="42">
        <f>SUM(DM63:DM65)</f>
        <v>1040.521</v>
      </c>
      <c r="DN66" s="42">
        <f>SUM(DN63:DN65)</f>
        <v>717.97</v>
      </c>
      <c r="DP66" s="43" t="s">
        <v>36</v>
      </c>
      <c r="DQ66" s="10">
        <f>SUM(DQ63:DQ65)</f>
        <v>5.47</v>
      </c>
      <c r="DR66" s="10">
        <f>SUM(DR63:DR65)</f>
        <v>493.1</v>
      </c>
      <c r="DS66" s="10">
        <f>SUM(DS63:DS65)</f>
        <v>341</v>
      </c>
      <c r="DT66" s="42">
        <f>SUM(DT63:DT65)</f>
        <v>1040.521</v>
      </c>
      <c r="DU66" s="42">
        <f>SUM(DU63:DU65)</f>
        <v>717.97</v>
      </c>
      <c r="EK66" s="43" t="s">
        <v>36</v>
      </c>
      <c r="EL66" s="10">
        <f>SUM(EL63:EL65)</f>
        <v>7.1233000000000004</v>
      </c>
      <c r="EM66" s="10">
        <f>SUM(EM63:EM65)</f>
        <v>124.9</v>
      </c>
      <c r="EN66" s="10">
        <f>SUM(EN63:EN65)</f>
        <v>116.5</v>
      </c>
      <c r="EO66" s="42">
        <f>SUM(EO63:EO65)</f>
        <v>337.97561000000002</v>
      </c>
      <c r="EP66" s="42">
        <f>SUM(EP63:EP65)</f>
        <v>313.33530000000002</v>
      </c>
      <c r="ER66" s="43" t="s">
        <v>36</v>
      </c>
      <c r="ES66" s="10">
        <f>SUM(ES63:ES65)</f>
        <v>7.1233000000000004</v>
      </c>
      <c r="ET66" s="10">
        <f>SUM(ET63:ET65)</f>
        <v>124.9</v>
      </c>
      <c r="EU66" s="10">
        <f>SUM(EU63:EU65)</f>
        <v>116.5</v>
      </c>
      <c r="EV66" s="42">
        <f>SUM(EV63:EV65)</f>
        <v>337.97561000000002</v>
      </c>
      <c r="EW66" s="42">
        <f>SUM(EW63:EW65)</f>
        <v>313.33530000000002</v>
      </c>
      <c r="EY66" s="43" t="s">
        <v>36</v>
      </c>
      <c r="EZ66" s="10">
        <f>SUM(EZ63:EZ65)</f>
        <v>1.597</v>
      </c>
      <c r="FA66" s="10">
        <f>SUM(FA63:FA65)</f>
        <v>530</v>
      </c>
      <c r="FB66" s="10">
        <f>SUM(FB63:FB65)</f>
        <v>696</v>
      </c>
      <c r="FC66" s="42">
        <f>SUM(FC63:FC65)</f>
        <v>422.44000000000005</v>
      </c>
      <c r="FD66" s="42">
        <f>SUM(FD63:FD65)</f>
        <v>552.76400000000001</v>
      </c>
      <c r="FF66" s="43" t="s">
        <v>36</v>
      </c>
      <c r="FG66" s="10">
        <f>SUM(FG63:FG65)</f>
        <v>1.597</v>
      </c>
      <c r="FH66" s="10">
        <f>SUM(FH63:FH65)</f>
        <v>530</v>
      </c>
      <c r="FI66" s="10">
        <f>SUM(FI63:FI65)</f>
        <v>696</v>
      </c>
      <c r="FJ66" s="42">
        <f>SUM(FJ63:FJ65)</f>
        <v>422.44000000000005</v>
      </c>
      <c r="FK66" s="42">
        <f>SUM(FK63:FK65)</f>
        <v>552.76400000000001</v>
      </c>
      <c r="GO66" s="43" t="s">
        <v>36</v>
      </c>
      <c r="GP66" s="10">
        <f>SUM(GP63:GP65)</f>
        <v>0.36</v>
      </c>
      <c r="GQ66" s="10">
        <f>SUM(GQ63:GQ65)</f>
        <v>93.9</v>
      </c>
      <c r="GR66" s="10">
        <f>SUM(GR63:GR65)</f>
        <v>85.3</v>
      </c>
      <c r="GS66" s="42">
        <f>SUM(GS63:GS65)</f>
        <v>11.274000000000001</v>
      </c>
      <c r="GT66" s="42">
        <f>SUM(GT63:GT65)</f>
        <v>10.596</v>
      </c>
      <c r="GV66" s="43" t="s">
        <v>36</v>
      </c>
      <c r="GW66" s="10">
        <f>SUM(GW63:GW65)</f>
        <v>0.36</v>
      </c>
      <c r="GX66" s="10">
        <f>SUM(GX63:GX65)</f>
        <v>93.9</v>
      </c>
      <c r="GY66" s="10">
        <f>SUM(GY63:GY65)</f>
        <v>85.3</v>
      </c>
      <c r="GZ66" s="42">
        <f>SUM(GZ63:GZ65)</f>
        <v>11.274000000000001</v>
      </c>
      <c r="HA66" s="42">
        <f>SUM(HA63:HA65)</f>
        <v>10.596</v>
      </c>
      <c r="JH66" s="10">
        <v>1.9</v>
      </c>
      <c r="JO66" s="10">
        <v>1.9</v>
      </c>
      <c r="LD66" s="43" t="s">
        <v>36</v>
      </c>
      <c r="LE66" s="10">
        <f>SUM(LE63:LE65)</f>
        <v>0</v>
      </c>
      <c r="LF66" s="10">
        <f>SUM(LF63:LF65)</f>
        <v>400</v>
      </c>
      <c r="LG66" s="10">
        <f>SUM(LG63:LG65)</f>
        <v>389</v>
      </c>
      <c r="LH66" s="42">
        <f>SUM(LH63:LH65)</f>
        <v>0</v>
      </c>
      <c r="LI66" s="42">
        <f>SUM(LI63:LI65)</f>
        <v>0</v>
      </c>
      <c r="LJ66" s="17"/>
      <c r="NV66" s="43" t="s">
        <v>37</v>
      </c>
      <c r="NW66" s="15">
        <f>AVERAGE(NW63:NW65)</f>
        <v>1.1743333333333332</v>
      </c>
      <c r="NX66" s="15">
        <f>AVERAGE(NX63:NX65)</f>
        <v>102.16666666666667</v>
      </c>
      <c r="NY66" s="15">
        <f>AVERAGE(NY63:NY65)</f>
        <v>70.533333333333346</v>
      </c>
      <c r="NZ66" s="49">
        <f>SUM(NZ63:NZ65)</f>
        <v>378.96899999999999</v>
      </c>
      <c r="OA66" s="49">
        <f>SUM(OA63:OA65)</f>
        <v>260.0684</v>
      </c>
      <c r="OC66" s="43" t="s">
        <v>37</v>
      </c>
      <c r="OD66" s="15">
        <f>AVERAGE(OD63:OD65)</f>
        <v>1.1743333333333332</v>
      </c>
      <c r="OE66" s="15">
        <f>AVERAGE(OE63:OE65)</f>
        <v>102.16666666666667</v>
      </c>
      <c r="OF66" s="15">
        <f>AVERAGE(OF63:OF65)</f>
        <v>70.533333333333346</v>
      </c>
      <c r="OG66" s="49">
        <f>SUM(OG63:OG65)</f>
        <v>378.96899999999999</v>
      </c>
      <c r="OH66" s="49">
        <f>SUM(OH63:OH65)</f>
        <v>260.0684</v>
      </c>
      <c r="QG66" s="43" t="s">
        <v>37</v>
      </c>
      <c r="QH66" s="15">
        <f>AVERAGE(QH63:QH65)</f>
        <v>3.666666666666666E-2</v>
      </c>
      <c r="QI66" s="15">
        <f>AVERAGE(QI63:QI65)</f>
        <v>91</v>
      </c>
      <c r="QJ66" s="15">
        <f>AVERAGE(QJ63:QJ65)</f>
        <v>156</v>
      </c>
      <c r="QK66" s="49">
        <f>SUM(QK63:QK65)</f>
        <v>9.0499999999999989</v>
      </c>
      <c r="QL66" s="49">
        <f>SUM(QL63:QL65)</f>
        <v>21.159999999999997</v>
      </c>
      <c r="SS66" s="13" t="s">
        <v>433</v>
      </c>
      <c r="ST66" s="13" t="s">
        <v>0</v>
      </c>
      <c r="SU66" s="13" t="s">
        <v>35</v>
      </c>
      <c r="SV66" s="13" t="s">
        <v>0</v>
      </c>
      <c r="SW66" s="13" t="s">
        <v>35</v>
      </c>
      <c r="SZ66" s="13" t="s">
        <v>433</v>
      </c>
      <c r="TA66" s="13" t="s">
        <v>0</v>
      </c>
      <c r="TB66" s="13" t="s">
        <v>35</v>
      </c>
      <c r="TC66" s="13" t="s">
        <v>0</v>
      </c>
      <c r="TD66" s="13" t="s">
        <v>35</v>
      </c>
      <c r="TG66" s="13" t="s">
        <v>433</v>
      </c>
      <c r="TH66" s="13" t="s">
        <v>0</v>
      </c>
      <c r="TI66" s="13" t="s">
        <v>35</v>
      </c>
      <c r="TJ66" s="13" t="s">
        <v>0</v>
      </c>
      <c r="TK66" s="13" t="s">
        <v>35</v>
      </c>
      <c r="TN66" s="13" t="s">
        <v>433</v>
      </c>
      <c r="TO66" s="13" t="s">
        <v>0</v>
      </c>
      <c r="TP66" s="13" t="s">
        <v>35</v>
      </c>
      <c r="TQ66" s="13" t="s">
        <v>0</v>
      </c>
      <c r="TR66" s="13" t="s">
        <v>35</v>
      </c>
      <c r="AAM66" s="43"/>
      <c r="AAN66" s="12"/>
      <c r="AAO66" s="12"/>
      <c r="AAP66" s="15"/>
      <c r="AAQ66" s="14"/>
      <c r="AAR66" s="14"/>
      <c r="AAT66" s="43"/>
      <c r="AAU66" s="12"/>
      <c r="AAV66" s="12"/>
      <c r="AAW66" s="15"/>
      <c r="AAX66" s="14"/>
      <c r="AAY66" s="14"/>
      <c r="ACC66" s="17" t="s">
        <v>36</v>
      </c>
      <c r="ACD66" s="10">
        <f>SUM(ACD63:ACD65)</f>
        <v>0</v>
      </c>
      <c r="ACE66" s="10">
        <f>SUM(ACE63:ACE65)</f>
        <v>0</v>
      </c>
      <c r="ACF66" s="10">
        <f>SUM(ACF63:ACF65)</f>
        <v>0</v>
      </c>
      <c r="ACG66" s="42">
        <f>SUM(ACG63:ACG65)</f>
        <v>0</v>
      </c>
      <c r="ACH66" s="42">
        <f>SUM(ACH63:ACH65)</f>
        <v>0</v>
      </c>
      <c r="ACJ66" s="17" t="s">
        <v>36</v>
      </c>
      <c r="ACK66" s="10">
        <f>SUM(ACK63:ACK65)</f>
        <v>0</v>
      </c>
      <c r="ACL66" s="10">
        <f>SUM(ACL63:ACL65)</f>
        <v>0</v>
      </c>
      <c r="ACM66" s="10">
        <f>SUM(ACM63:ACM65)</f>
        <v>0</v>
      </c>
      <c r="ACN66" s="42">
        <f>SUM(ACN63:ACN65)</f>
        <v>0</v>
      </c>
      <c r="ACO66" s="42">
        <f>SUM(ACO63:ACO65)</f>
        <v>0</v>
      </c>
      <c r="ADE66" s="17" t="s">
        <v>36</v>
      </c>
      <c r="ADF66" s="10">
        <f>SUM(ADF63:ADF65)</f>
        <v>14.518999999999998</v>
      </c>
      <c r="ADG66" s="10">
        <f>SUM(ADG63:ADG65)</f>
        <v>551.29999999999995</v>
      </c>
      <c r="ADH66" s="10">
        <f>SUM(ADH63:ADH65)</f>
        <v>623</v>
      </c>
      <c r="ADI66" s="42">
        <f>SUM(ADI63:ADI65)</f>
        <v>2872.5155</v>
      </c>
      <c r="ADJ66" s="42">
        <f>SUM(ADJ63:ADJ65)</f>
        <v>3136.3789999999999</v>
      </c>
      <c r="ADL66" s="17" t="s">
        <v>36</v>
      </c>
      <c r="ADM66" s="10">
        <f>SUM(ADM63:ADM65)</f>
        <v>14.518999999999998</v>
      </c>
      <c r="ADN66" s="10">
        <f>SUM(ADN63:ADN65)</f>
        <v>551.29999999999995</v>
      </c>
      <c r="ADO66" s="10">
        <f>SUM(ADO63:ADO65)</f>
        <v>623</v>
      </c>
      <c r="ADP66" s="42">
        <f>SUM(ADP63:ADP65)</f>
        <v>2872.5155</v>
      </c>
      <c r="ADQ66" s="42">
        <f>SUM(ADQ63:ADQ65)</f>
        <v>3136.3789999999999</v>
      </c>
      <c r="AEG66" s="43" t="s">
        <v>36</v>
      </c>
      <c r="AEH66" s="12">
        <f>SUM(AEH63:AEH65)</f>
        <v>11.760000000000002</v>
      </c>
      <c r="AEI66" s="12">
        <f>SUM(AEI63:AEI65)</f>
        <v>514</v>
      </c>
      <c r="AEJ66" s="15">
        <f>SUM(AEJ63:AEJ65)</f>
        <v>826</v>
      </c>
      <c r="AEK66" s="14">
        <f>SUM(AEK63:AEK65)</f>
        <v>2008.6924999999999</v>
      </c>
      <c r="AEL66" s="14">
        <f>SUM(AEL63:AEL65)</f>
        <v>3331.7</v>
      </c>
      <c r="AEN66" s="43" t="s">
        <v>36</v>
      </c>
      <c r="AEO66" s="12">
        <f>SUM(AEO63:AEO65)</f>
        <v>11.760000000000002</v>
      </c>
      <c r="AEP66" s="12">
        <f>SUM(AEP63:AEP65)</f>
        <v>514</v>
      </c>
      <c r="AEQ66" s="15">
        <f>SUM(AEQ63:AEQ65)</f>
        <v>826</v>
      </c>
      <c r="AER66" s="14">
        <f>SUM(AER63:AER65)</f>
        <v>2008.6924999999999</v>
      </c>
      <c r="AES66" s="14">
        <f>SUM(AES63:AES65)</f>
        <v>3331.7</v>
      </c>
      <c r="AGR66" s="43"/>
      <c r="AGS66" s="12"/>
      <c r="AGT66" s="12"/>
      <c r="AGU66" s="15"/>
      <c r="AGV66" s="14"/>
      <c r="AGW66" s="14"/>
    </row>
    <row r="67" spans="43:881" s="10" customFormat="1" ht="14.1" customHeight="1" x14ac:dyDescent="0.2">
      <c r="AQ67" s="78" t="s">
        <v>37</v>
      </c>
      <c r="AR67" s="73">
        <f>+ AVERAGE(AR63:AR65)</f>
        <v>1.0966666666666667</v>
      </c>
      <c r="AS67" s="73">
        <f>+AS66/3</f>
        <v>190.33333333333334</v>
      </c>
      <c r="AT67" s="73">
        <f>+AT66/3</f>
        <v>167.66666666666666</v>
      </c>
      <c r="AU67" s="80">
        <f>+AU66/AR66</f>
        <v>193.03252279635259</v>
      </c>
      <c r="AV67" s="80">
        <f>+AV66/AR66</f>
        <v>169.43130699088144</v>
      </c>
      <c r="AW67" s="73"/>
      <c r="AX67" s="78" t="s">
        <v>37</v>
      </c>
      <c r="AY67" s="73">
        <f>+ AVERAGE(AY63:AY65)</f>
        <v>1.0966666666666667</v>
      </c>
      <c r="AZ67" s="73">
        <f>+AZ66/3</f>
        <v>190.33333333333334</v>
      </c>
      <c r="BA67" s="73">
        <f>+BA66/3</f>
        <v>167.66666666666666</v>
      </c>
      <c r="BB67" s="80">
        <f>+BB66/AY66</f>
        <v>193.03252279635259</v>
      </c>
      <c r="BC67" s="80">
        <f>+BC66/AY66</f>
        <v>169.43130699088144</v>
      </c>
      <c r="BD67" s="73"/>
      <c r="DI67" s="43" t="s">
        <v>37</v>
      </c>
      <c r="DJ67" s="44">
        <f>+DJ66/3</f>
        <v>1.8233333333333333</v>
      </c>
      <c r="DK67" s="44">
        <f>+DK66/3</f>
        <v>164.36666666666667</v>
      </c>
      <c r="DL67" s="44">
        <f>+DL66/3</f>
        <v>113.66666666666667</v>
      </c>
      <c r="DM67" s="45">
        <f>+DM66/DJ66</f>
        <v>190.22321755027423</v>
      </c>
      <c r="DN67" s="45">
        <f>+DN66/DJ66</f>
        <v>131.25594149908594</v>
      </c>
      <c r="DP67" s="43" t="s">
        <v>37</v>
      </c>
      <c r="DQ67" s="44">
        <f>+DQ66/3</f>
        <v>1.8233333333333333</v>
      </c>
      <c r="DR67" s="44">
        <f>+DR66/3</f>
        <v>164.36666666666667</v>
      </c>
      <c r="DS67" s="44">
        <f>+DS66/3</f>
        <v>113.66666666666667</v>
      </c>
      <c r="DT67" s="45">
        <f>+DT66/DQ66</f>
        <v>190.22321755027423</v>
      </c>
      <c r="DU67" s="45">
        <f>+DU66/DQ66</f>
        <v>131.25594149908594</v>
      </c>
      <c r="EK67" s="43" t="s">
        <v>37</v>
      </c>
      <c r="EL67" s="44">
        <f>+EL66/3</f>
        <v>2.3744333333333336</v>
      </c>
      <c r="EM67" s="44">
        <f>+EM66/3</f>
        <v>41.633333333333333</v>
      </c>
      <c r="EN67" s="44">
        <f>+EN66/3</f>
        <v>38.833333333333336</v>
      </c>
      <c r="EO67" s="45">
        <f>+EO66/EL66</f>
        <v>47.446493900299018</v>
      </c>
      <c r="EP67" s="45">
        <f>+EP66/EL66</f>
        <v>43.987379444920194</v>
      </c>
      <c r="ER67" s="43" t="s">
        <v>37</v>
      </c>
      <c r="ES67" s="44">
        <f>+ES66/3</f>
        <v>2.3744333333333336</v>
      </c>
      <c r="ET67" s="44">
        <f>+ET66/3</f>
        <v>41.633333333333333</v>
      </c>
      <c r="EU67" s="44">
        <f>+EU66/3</f>
        <v>38.833333333333336</v>
      </c>
      <c r="EV67" s="45">
        <f>+EV66/ES66</f>
        <v>47.446493900299018</v>
      </c>
      <c r="EW67" s="45">
        <f>+EW66/ES66</f>
        <v>43.987379444920194</v>
      </c>
      <c r="EY67" s="43" t="s">
        <v>37</v>
      </c>
      <c r="EZ67" s="66">
        <f>AVERAGE(EZ63:EZ65)</f>
        <v>0.79849999999999999</v>
      </c>
      <c r="FA67" s="66">
        <f>AVERAGE(FA63:FA65)</f>
        <v>265</v>
      </c>
      <c r="FB67" s="66">
        <f>AVERAGE(FB63:FB65)</f>
        <v>348</v>
      </c>
      <c r="FC67" s="45">
        <f>+FC66/EZ66</f>
        <v>264.52097683155921</v>
      </c>
      <c r="FD67" s="45">
        <f>+FD66/EZ66</f>
        <v>346.12648716343142</v>
      </c>
      <c r="FF67" s="43" t="s">
        <v>37</v>
      </c>
      <c r="FG67" s="66">
        <f>AVERAGE(FG63:FG65)</f>
        <v>0.79849999999999999</v>
      </c>
      <c r="FH67" s="66">
        <f>AVERAGE(FH63:FH65)</f>
        <v>265</v>
      </c>
      <c r="FI67" s="66">
        <f>AVERAGE(FI63:FI65)</f>
        <v>348</v>
      </c>
      <c r="FJ67" s="45">
        <f>+FJ66/FG66</f>
        <v>264.52097683155921</v>
      </c>
      <c r="FK67" s="45">
        <f>+FK66/FG66</f>
        <v>346.12648716343142</v>
      </c>
      <c r="GO67" s="43" t="s">
        <v>37</v>
      </c>
      <c r="GP67" s="44">
        <f>+AVERAGE(GP63:GP65)</f>
        <v>0.12</v>
      </c>
      <c r="GQ67" s="44">
        <f t="shared" ref="GQ67:GR67" si="10">+AVERAGE(GQ63:GQ65)</f>
        <v>31.3</v>
      </c>
      <c r="GR67" s="44">
        <f t="shared" si="10"/>
        <v>28.433333333333334</v>
      </c>
      <c r="GS67" s="45">
        <f>+GS66/GP66</f>
        <v>31.31666666666667</v>
      </c>
      <c r="GT67" s="45">
        <f>+GT66/GP66</f>
        <v>29.433333333333334</v>
      </c>
      <c r="GV67" s="43" t="s">
        <v>37</v>
      </c>
      <c r="GW67" s="44">
        <f>+AVERAGE(GW63:GW65)</f>
        <v>0.12</v>
      </c>
      <c r="GX67" s="44">
        <f t="shared" ref="GX67:GY67" si="11">+AVERAGE(GX63:GX65)</f>
        <v>31.3</v>
      </c>
      <c r="GY67" s="44">
        <f t="shared" si="11"/>
        <v>28.433333333333334</v>
      </c>
      <c r="GZ67" s="45">
        <f>+GZ66/GW66</f>
        <v>31.31666666666667</v>
      </c>
      <c r="HA67" s="45">
        <f>+HA66/GW66</f>
        <v>29.433333333333334</v>
      </c>
      <c r="JH67" s="10">
        <v>22.8</v>
      </c>
      <c r="JO67" s="10">
        <v>22.8</v>
      </c>
      <c r="LD67" s="43" t="s">
        <v>37</v>
      </c>
      <c r="LE67" s="44" t="e">
        <f>+AVERAGE(LE63:LE65)</f>
        <v>#DIV/0!</v>
      </c>
      <c r="LF67" s="44">
        <f t="shared" ref="LF67:LG67" si="12">+AVERAGE(LF63:LF65)</f>
        <v>133.33333333333334</v>
      </c>
      <c r="LG67" s="44">
        <f t="shared" si="12"/>
        <v>129.66666666666666</v>
      </c>
      <c r="LH67" s="45" t="e">
        <f>+LH66/LE66</f>
        <v>#DIV/0!</v>
      </c>
      <c r="LI67" s="45" t="e">
        <f>+LI66/LE66</f>
        <v>#DIV/0!</v>
      </c>
      <c r="LJ67" s="17"/>
      <c r="NV67" s="43" t="s">
        <v>36</v>
      </c>
      <c r="NW67" s="12">
        <f>SUM(NW63:NW65)</f>
        <v>3.5229999999999997</v>
      </c>
      <c r="NX67" s="12"/>
      <c r="NY67" s="12"/>
      <c r="NZ67" s="50">
        <f>+NZ66/NW67</f>
        <v>107.56996877661085</v>
      </c>
      <c r="OA67" s="50">
        <f>+OA66/NW67</f>
        <v>73.820153278455862</v>
      </c>
      <c r="OC67" s="43" t="s">
        <v>36</v>
      </c>
      <c r="OD67" s="12">
        <f>SUM(OD63:OD65)</f>
        <v>3.5229999999999997</v>
      </c>
      <c r="OE67" s="12"/>
      <c r="OF67" s="12"/>
      <c r="OG67" s="50">
        <f>+OG66/OD67</f>
        <v>107.56996877661085</v>
      </c>
      <c r="OH67" s="50">
        <f>+OH66/OD67</f>
        <v>73.820153278455862</v>
      </c>
      <c r="QG67" s="43" t="s">
        <v>36</v>
      </c>
      <c r="QH67" s="12">
        <f>SUM(QH63:QH65)</f>
        <v>0.10999999999999999</v>
      </c>
      <c r="QI67" s="12"/>
      <c r="QJ67" s="12"/>
      <c r="QK67" s="50">
        <f>+QK66/QH67</f>
        <v>82.272727272727266</v>
      </c>
      <c r="QL67" s="50">
        <f>+QL66/QH67</f>
        <v>192.36363636363635</v>
      </c>
      <c r="SS67" s="12">
        <v>9.9000000000000005E-2</v>
      </c>
      <c r="ST67" s="12">
        <v>94</v>
      </c>
      <c r="SU67" s="12">
        <v>302</v>
      </c>
      <c r="SV67" s="48">
        <f>+ST67*SS67</f>
        <v>9.3060000000000009</v>
      </c>
      <c r="SW67" s="48">
        <f>+SU67*SS67</f>
        <v>29.898</v>
      </c>
      <c r="SZ67" s="12">
        <v>9.9000000000000005E-2</v>
      </c>
      <c r="TA67" s="12">
        <v>94</v>
      </c>
      <c r="TB67" s="12">
        <v>302</v>
      </c>
      <c r="TC67" s="48">
        <f>+TA67*SZ67</f>
        <v>9.3060000000000009</v>
      </c>
      <c r="TD67" s="48">
        <f>+TB67*SZ67</f>
        <v>29.898</v>
      </c>
      <c r="TG67" s="12">
        <v>9.9699999999999997E-2</v>
      </c>
      <c r="TH67" s="12">
        <v>94</v>
      </c>
      <c r="TI67" s="12">
        <v>302</v>
      </c>
      <c r="TJ67" s="48">
        <f>+TH67*TG67</f>
        <v>9.3718000000000004</v>
      </c>
      <c r="TK67" s="48">
        <f>+TI67*TG67</f>
        <v>30.109400000000001</v>
      </c>
      <c r="TN67" s="12">
        <v>9.9699999999999997E-2</v>
      </c>
      <c r="TO67" s="12">
        <v>94</v>
      </c>
      <c r="TP67" s="12">
        <v>302</v>
      </c>
      <c r="TQ67" s="48">
        <f>+TO67*TN67</f>
        <v>9.3718000000000004</v>
      </c>
      <c r="TR67" s="48">
        <f>+TP67*TN67</f>
        <v>30.109400000000001</v>
      </c>
      <c r="AAM67" s="43"/>
      <c r="AAN67" s="12"/>
      <c r="AAO67" s="12"/>
      <c r="AAP67" s="15"/>
      <c r="AAQ67" s="16"/>
      <c r="AAR67" s="16"/>
      <c r="AAT67" s="43"/>
      <c r="AAU67" s="12"/>
      <c r="AAV67" s="12"/>
      <c r="AAW67" s="15"/>
      <c r="AAX67" s="16"/>
      <c r="AAY67" s="16"/>
      <c r="ACC67" s="17" t="s">
        <v>37</v>
      </c>
      <c r="ACD67" s="44">
        <f>+ACD66/3</f>
        <v>0</v>
      </c>
      <c r="ACE67" s="44">
        <f>+ACE66/3</f>
        <v>0</v>
      </c>
      <c r="ACF67" s="44">
        <f>+ACF66/3</f>
        <v>0</v>
      </c>
      <c r="ACG67" s="45" t="e">
        <f>+ACG66/ACD66</f>
        <v>#DIV/0!</v>
      </c>
      <c r="ACH67" s="45" t="e">
        <f>+ACH66/ACD66</f>
        <v>#DIV/0!</v>
      </c>
      <c r="ACJ67" s="17" t="s">
        <v>37</v>
      </c>
      <c r="ACK67" s="44">
        <f>+ACK66/3</f>
        <v>0</v>
      </c>
      <c r="ACL67" s="44">
        <f>+ACL66/3</f>
        <v>0</v>
      </c>
      <c r="ACM67" s="44">
        <f>+ACM66/3</f>
        <v>0</v>
      </c>
      <c r="ACN67" s="45" t="e">
        <f>+ACN66/ACK66</f>
        <v>#DIV/0!</v>
      </c>
      <c r="ACO67" s="45" t="e">
        <f>+ACO66/ACK66</f>
        <v>#DIV/0!</v>
      </c>
      <c r="ADE67" s="17" t="s">
        <v>37</v>
      </c>
      <c r="ADF67" s="44">
        <f>+ADF66/3</f>
        <v>4.8396666666666661</v>
      </c>
      <c r="ADG67" s="44">
        <f>+ADG66/3</f>
        <v>183.76666666666665</v>
      </c>
      <c r="ADH67" s="44">
        <f>+ADH66/3</f>
        <v>207.66666666666666</v>
      </c>
      <c r="ADI67" s="45">
        <f>+ADI66/ADF66</f>
        <v>197.84527171292791</v>
      </c>
      <c r="ADJ67" s="45">
        <f>+ADJ66/ADF66</f>
        <v>216.01894069839523</v>
      </c>
      <c r="ADL67" s="17" t="s">
        <v>37</v>
      </c>
      <c r="ADM67" s="44">
        <f>+ADM66/3</f>
        <v>4.8396666666666661</v>
      </c>
      <c r="ADN67" s="44">
        <f>+ADN66/3</f>
        <v>183.76666666666665</v>
      </c>
      <c r="ADO67" s="44">
        <f>+ADO66/3</f>
        <v>207.66666666666666</v>
      </c>
      <c r="ADP67" s="45">
        <f>+ADP66/ADM66</f>
        <v>197.84527171292791</v>
      </c>
      <c r="ADQ67" s="45">
        <f>+ADQ66/ADM66</f>
        <v>216.01894069839523</v>
      </c>
      <c r="AEG67" s="43" t="s">
        <v>37</v>
      </c>
      <c r="AEH67" s="12">
        <f>+AEH66/3</f>
        <v>3.9200000000000004</v>
      </c>
      <c r="AEI67" s="12">
        <f>+AEI66/3</f>
        <v>171.33333333333334</v>
      </c>
      <c r="AEJ67" s="15">
        <f>+AEJ66/3</f>
        <v>275.33333333333331</v>
      </c>
      <c r="AEK67" s="16">
        <f>+AEK66/AEH66</f>
        <v>170.80718537414964</v>
      </c>
      <c r="AEL67" s="16">
        <f>+AEL66/AEH66</f>
        <v>283.30782312925163</v>
      </c>
      <c r="AEN67" s="43" t="s">
        <v>37</v>
      </c>
      <c r="AEO67" s="12">
        <f>+AEO66/3</f>
        <v>3.9200000000000004</v>
      </c>
      <c r="AEP67" s="12">
        <f>+AEP66/3</f>
        <v>171.33333333333334</v>
      </c>
      <c r="AEQ67" s="15">
        <f>+AEQ66/3</f>
        <v>275.33333333333331</v>
      </c>
      <c r="AER67" s="16">
        <f>+AER66/AEO66</f>
        <v>170.80718537414964</v>
      </c>
      <c r="AES67" s="16">
        <f>+AES66/AEO66</f>
        <v>283.30782312925163</v>
      </c>
      <c r="AGR67" s="43"/>
      <c r="AGS67" s="12"/>
      <c r="AGT67" s="12"/>
      <c r="AGU67" s="15"/>
      <c r="AGV67" s="16"/>
      <c r="AGW67" s="16"/>
    </row>
    <row r="68" spans="43:881" s="10" customFormat="1" ht="14.1" customHeight="1" x14ac:dyDescent="0.2">
      <c r="AQ68" s="185"/>
      <c r="AR68" s="186"/>
      <c r="AS68" s="186"/>
      <c r="AT68" s="186"/>
      <c r="AU68" s="186"/>
      <c r="AV68" s="186"/>
      <c r="AW68" s="187"/>
      <c r="AX68" s="185"/>
      <c r="AY68" s="186"/>
      <c r="AZ68" s="186"/>
      <c r="BA68" s="186"/>
      <c r="BB68" s="186"/>
      <c r="BC68" s="186"/>
      <c r="BD68" s="187"/>
      <c r="JH68" s="10">
        <v>22.8</v>
      </c>
      <c r="JO68" s="10">
        <v>22.8</v>
      </c>
      <c r="NW68" s="12"/>
      <c r="NX68" s="12"/>
      <c r="NY68" s="12"/>
      <c r="NZ68" s="12"/>
      <c r="OA68" s="12"/>
      <c r="OD68" s="12"/>
      <c r="OE68" s="12"/>
      <c r="OF68" s="12"/>
      <c r="OG68" s="12"/>
      <c r="OH68" s="12"/>
      <c r="QH68" s="12"/>
      <c r="QI68" s="12"/>
      <c r="QJ68" s="12"/>
      <c r="QK68" s="12"/>
      <c r="QL68" s="12"/>
      <c r="SS68" s="12">
        <v>3.3000000000000002E-2</v>
      </c>
      <c r="ST68" s="12">
        <v>560</v>
      </c>
      <c r="SU68" s="12">
        <v>677</v>
      </c>
      <c r="SV68" s="48">
        <f>+ST68*SS68</f>
        <v>18.48</v>
      </c>
      <c r="SW68" s="48">
        <f>+SU68*SS68</f>
        <v>22.341000000000001</v>
      </c>
      <c r="SZ68" s="12">
        <v>3.3000000000000002E-2</v>
      </c>
      <c r="TA68" s="12">
        <v>560</v>
      </c>
      <c r="TB68" s="12">
        <v>677</v>
      </c>
      <c r="TC68" s="48">
        <f>+TA68*SZ68</f>
        <v>18.48</v>
      </c>
      <c r="TD68" s="48">
        <f>+TB68*SZ68</f>
        <v>22.341000000000001</v>
      </c>
      <c r="TG68" s="12">
        <v>3.3700000000000001E-2</v>
      </c>
      <c r="TH68" s="12">
        <v>560</v>
      </c>
      <c r="TI68" s="12">
        <v>677</v>
      </c>
      <c r="TJ68" s="48">
        <f>+TH68*TG68</f>
        <v>18.872</v>
      </c>
      <c r="TK68" s="48">
        <f>+TI68*TG68</f>
        <v>22.814900000000002</v>
      </c>
      <c r="TN68" s="12">
        <v>3.3700000000000001E-2</v>
      </c>
      <c r="TO68" s="12">
        <v>560</v>
      </c>
      <c r="TP68" s="12">
        <v>677</v>
      </c>
      <c r="TQ68" s="48">
        <f>+TO68*TN68</f>
        <v>18.872</v>
      </c>
      <c r="TR68" s="48">
        <f>+TP68*TN68</f>
        <v>22.814900000000002</v>
      </c>
      <c r="AAN68" s="12"/>
      <c r="AAO68" s="12"/>
      <c r="AAP68" s="15"/>
      <c r="AAQ68" s="12"/>
      <c r="AAR68" s="12"/>
      <c r="AAU68" s="12"/>
      <c r="AAV68" s="12"/>
      <c r="AAW68" s="15"/>
      <c r="AAX68" s="12"/>
      <c r="AAY68" s="12"/>
      <c r="AEH68" s="12"/>
      <c r="AEI68" s="12"/>
      <c r="AEJ68" s="15"/>
      <c r="AEK68" s="12"/>
      <c r="AEL68" s="12"/>
      <c r="AEO68" s="12"/>
      <c r="AEP68" s="12"/>
      <c r="AEQ68" s="15"/>
      <c r="AER68" s="12"/>
      <c r="AES68" s="12"/>
      <c r="AGS68" s="12"/>
      <c r="AGT68" s="12"/>
      <c r="AGU68" s="15"/>
      <c r="AGV68" s="12"/>
      <c r="AGW68" s="12"/>
    </row>
    <row r="69" spans="43:881" s="10" customFormat="1" ht="14.1" customHeight="1" x14ac:dyDescent="0.2">
      <c r="AQ69" s="77">
        <v>4</v>
      </c>
      <c r="AR69" s="77" t="s">
        <v>359</v>
      </c>
      <c r="AS69" s="73"/>
      <c r="AT69" s="73"/>
      <c r="AU69" s="73"/>
      <c r="AV69" s="73"/>
      <c r="AW69" s="73"/>
      <c r="AX69" s="77">
        <v>4</v>
      </c>
      <c r="AY69" s="77" t="s">
        <v>359</v>
      </c>
      <c r="AZ69" s="73"/>
      <c r="BA69" s="73"/>
      <c r="BB69" s="73"/>
      <c r="BC69" s="73"/>
      <c r="BD69" s="73"/>
      <c r="DI69" s="42">
        <v>4</v>
      </c>
      <c r="DJ69" s="42" t="s">
        <v>40</v>
      </c>
      <c r="DP69" s="42">
        <v>4</v>
      </c>
      <c r="DQ69" s="42" t="s">
        <v>40</v>
      </c>
      <c r="EK69" s="42">
        <v>4</v>
      </c>
      <c r="EL69" s="42" t="s">
        <v>423</v>
      </c>
      <c r="ER69" s="42">
        <v>4</v>
      </c>
      <c r="ES69" s="42" t="s">
        <v>423</v>
      </c>
      <c r="EY69" s="42">
        <v>4</v>
      </c>
      <c r="EZ69" s="42" t="s">
        <v>446</v>
      </c>
      <c r="FF69" s="42">
        <v>4</v>
      </c>
      <c r="FG69" s="42" t="s">
        <v>446</v>
      </c>
      <c r="GO69" s="42">
        <v>4</v>
      </c>
      <c r="GP69" s="42" t="s">
        <v>659</v>
      </c>
      <c r="GV69" s="42">
        <v>4</v>
      </c>
      <c r="GW69" s="42" t="s">
        <v>659</v>
      </c>
      <c r="JH69" s="10">
        <f>+AVERAGE(JH54:JH68)</f>
        <v>13.015384615384619</v>
      </c>
      <c r="JO69" s="10">
        <f>+AVERAGE(JO54:JO68)</f>
        <v>13.015384615384619</v>
      </c>
      <c r="LD69" s="42">
        <v>4</v>
      </c>
      <c r="LE69" s="10" t="s">
        <v>197</v>
      </c>
      <c r="NV69" s="42">
        <v>4</v>
      </c>
      <c r="NW69" s="14" t="s">
        <v>335</v>
      </c>
      <c r="NX69" s="12"/>
      <c r="NY69" s="12"/>
      <c r="NZ69" s="12"/>
      <c r="OA69" s="12"/>
      <c r="OC69" s="42">
        <v>4</v>
      </c>
      <c r="OD69" s="14" t="s">
        <v>335</v>
      </c>
      <c r="OE69" s="12"/>
      <c r="OF69" s="12"/>
      <c r="OG69" s="12"/>
      <c r="OH69" s="12"/>
      <c r="QG69" s="42">
        <v>4</v>
      </c>
      <c r="QH69" s="14" t="s">
        <v>102</v>
      </c>
      <c r="QI69" s="12"/>
      <c r="QJ69" s="12"/>
      <c r="QK69" s="12"/>
      <c r="QL69" s="12"/>
      <c r="SS69" s="12">
        <v>0.06</v>
      </c>
      <c r="ST69" s="12">
        <v>430</v>
      </c>
      <c r="SU69" s="12">
        <v>565</v>
      </c>
      <c r="SV69" s="48">
        <f>+ST69*SS69</f>
        <v>25.8</v>
      </c>
      <c r="SW69" s="48">
        <f>+SU69*SS69</f>
        <v>33.9</v>
      </c>
      <c r="SZ69" s="12">
        <v>0.06</v>
      </c>
      <c r="TA69" s="12">
        <v>430</v>
      </c>
      <c r="TB69" s="12">
        <v>565</v>
      </c>
      <c r="TC69" s="48">
        <f>+TA69*SZ69</f>
        <v>25.8</v>
      </c>
      <c r="TD69" s="48">
        <f>+TB69*SZ69</f>
        <v>33.9</v>
      </c>
      <c r="TG69" s="12">
        <v>6.5600000000000006E-2</v>
      </c>
      <c r="TH69" s="12">
        <v>430</v>
      </c>
      <c r="TI69" s="12">
        <v>565</v>
      </c>
      <c r="TJ69" s="48">
        <f>+TH69*TG69</f>
        <v>28.208000000000002</v>
      </c>
      <c r="TK69" s="48">
        <f>+TI69*TG69</f>
        <v>37.064</v>
      </c>
      <c r="TN69" s="12">
        <v>6.5600000000000006E-2</v>
      </c>
      <c r="TO69" s="12">
        <v>430</v>
      </c>
      <c r="TP69" s="12">
        <v>565</v>
      </c>
      <c r="TQ69" s="48">
        <f>+TO69*TN69</f>
        <v>28.208000000000002</v>
      </c>
      <c r="TR69" s="48">
        <f>+TP69*TN69</f>
        <v>37.064</v>
      </c>
      <c r="AAM69" s="42"/>
      <c r="AAN69" s="14"/>
      <c r="AAO69" s="12"/>
      <c r="AAP69" s="12"/>
      <c r="AAQ69" s="12"/>
      <c r="AAR69" s="12"/>
      <c r="AAT69" s="42"/>
      <c r="AAU69" s="14"/>
      <c r="AAV69" s="12"/>
      <c r="AAW69" s="12"/>
      <c r="AAX69" s="12"/>
      <c r="AAY69" s="12"/>
      <c r="ACC69" s="42">
        <v>4</v>
      </c>
      <c r="ACD69" s="42"/>
      <c r="ACJ69" s="42">
        <v>4</v>
      </c>
      <c r="ACK69" s="42"/>
      <c r="ADE69" s="42">
        <v>4</v>
      </c>
      <c r="ADF69" s="42" t="s">
        <v>460</v>
      </c>
      <c r="ADL69" s="42">
        <v>4</v>
      </c>
      <c r="ADM69" s="42" t="s">
        <v>460</v>
      </c>
      <c r="AEG69" s="42">
        <v>4</v>
      </c>
      <c r="AEH69" s="14" t="s">
        <v>496</v>
      </c>
      <c r="AEI69" s="12"/>
      <c r="AEJ69" s="12"/>
      <c r="AEK69" s="12"/>
      <c r="AEL69" s="12"/>
      <c r="AEN69" s="42">
        <v>4</v>
      </c>
      <c r="AEO69" s="14" t="s">
        <v>496</v>
      </c>
      <c r="AEP69" s="12"/>
      <c r="AEQ69" s="12"/>
      <c r="AER69" s="12"/>
      <c r="AES69" s="12"/>
      <c r="AGR69" s="42"/>
      <c r="AGS69" s="14"/>
      <c r="AGT69" s="12"/>
      <c r="AGU69" s="12"/>
      <c r="AGV69" s="12"/>
      <c r="AGW69" s="12"/>
    </row>
    <row r="70" spans="43:881" s="10" customFormat="1" ht="14.1" customHeight="1" x14ac:dyDescent="0.2">
      <c r="AQ70" s="73"/>
      <c r="AR70" s="70" t="s">
        <v>434</v>
      </c>
      <c r="AS70" s="70" t="s">
        <v>35</v>
      </c>
      <c r="AT70" s="70" t="s">
        <v>0</v>
      </c>
      <c r="AU70" s="70" t="s">
        <v>35</v>
      </c>
      <c r="AV70" s="70" t="s">
        <v>0</v>
      </c>
      <c r="AW70" s="73"/>
      <c r="AX70" s="73"/>
      <c r="AY70" s="134" t="s">
        <v>434</v>
      </c>
      <c r="AZ70" s="134" t="s">
        <v>35</v>
      </c>
      <c r="BA70" s="134" t="s">
        <v>0</v>
      </c>
      <c r="BB70" s="134" t="s">
        <v>35</v>
      </c>
      <c r="BC70" s="134" t="s">
        <v>0</v>
      </c>
      <c r="BD70" s="73"/>
      <c r="DJ70" s="38" t="s">
        <v>433</v>
      </c>
      <c r="DK70" s="38" t="s">
        <v>35</v>
      </c>
      <c r="DL70" s="38" t="s">
        <v>0</v>
      </c>
      <c r="DM70" s="38" t="s">
        <v>35</v>
      </c>
      <c r="DN70" s="38" t="s">
        <v>0</v>
      </c>
      <c r="DQ70" s="38" t="s">
        <v>433</v>
      </c>
      <c r="DR70" s="38" t="s">
        <v>35</v>
      </c>
      <c r="DS70" s="38" t="s">
        <v>0</v>
      </c>
      <c r="DT70" s="38" t="s">
        <v>35</v>
      </c>
      <c r="DU70" s="38" t="s">
        <v>0</v>
      </c>
      <c r="EL70" s="38" t="s">
        <v>433</v>
      </c>
      <c r="EM70" s="38" t="s">
        <v>35</v>
      </c>
      <c r="EN70" s="38" t="s">
        <v>0</v>
      </c>
      <c r="EO70" s="38" t="s">
        <v>35</v>
      </c>
      <c r="EP70" s="38" t="s">
        <v>0</v>
      </c>
      <c r="ES70" s="38" t="s">
        <v>433</v>
      </c>
      <c r="ET70" s="38" t="s">
        <v>35</v>
      </c>
      <c r="EU70" s="38" t="s">
        <v>0</v>
      </c>
      <c r="EV70" s="38" t="s">
        <v>35</v>
      </c>
      <c r="EW70" s="38" t="s">
        <v>0</v>
      </c>
      <c r="EZ70" s="38" t="s">
        <v>433</v>
      </c>
      <c r="FA70" s="38" t="s">
        <v>35</v>
      </c>
      <c r="FB70" s="38" t="s">
        <v>0</v>
      </c>
      <c r="FC70" s="38" t="s">
        <v>35</v>
      </c>
      <c r="FD70" s="38" t="s">
        <v>0</v>
      </c>
      <c r="FG70" s="38" t="s">
        <v>433</v>
      </c>
      <c r="FH70" s="38" t="s">
        <v>35</v>
      </c>
      <c r="FI70" s="38" t="s">
        <v>0</v>
      </c>
      <c r="FJ70" s="38" t="s">
        <v>35</v>
      </c>
      <c r="FK70" s="38" t="s">
        <v>0</v>
      </c>
      <c r="GP70" s="38" t="s">
        <v>433</v>
      </c>
      <c r="GQ70" s="38" t="s">
        <v>35</v>
      </c>
      <c r="GR70" s="38" t="s">
        <v>0</v>
      </c>
      <c r="GS70" s="38" t="s">
        <v>35</v>
      </c>
      <c r="GT70" s="38" t="s">
        <v>0</v>
      </c>
      <c r="GW70" s="38" t="s">
        <v>433</v>
      </c>
      <c r="GX70" s="38" t="s">
        <v>35</v>
      </c>
      <c r="GY70" s="38" t="s">
        <v>0</v>
      </c>
      <c r="GZ70" s="38" t="s">
        <v>35</v>
      </c>
      <c r="HA70" s="38" t="s">
        <v>0</v>
      </c>
      <c r="LE70" s="38" t="s">
        <v>433</v>
      </c>
      <c r="LF70" s="38" t="s">
        <v>35</v>
      </c>
      <c r="LG70" s="38" t="s">
        <v>0</v>
      </c>
      <c r="LH70" s="38" t="s">
        <v>35</v>
      </c>
      <c r="LI70" s="38" t="s">
        <v>0</v>
      </c>
      <c r="NW70" s="13" t="s">
        <v>433</v>
      </c>
      <c r="NX70" s="13" t="s">
        <v>0</v>
      </c>
      <c r="NY70" s="13" t="s">
        <v>35</v>
      </c>
      <c r="NZ70" s="13" t="s">
        <v>0</v>
      </c>
      <c r="OA70" s="13" t="s">
        <v>35</v>
      </c>
      <c r="OD70" s="13" t="s">
        <v>433</v>
      </c>
      <c r="OE70" s="13" t="s">
        <v>0</v>
      </c>
      <c r="OF70" s="13" t="s">
        <v>35</v>
      </c>
      <c r="OG70" s="13" t="s">
        <v>0</v>
      </c>
      <c r="OH70" s="13" t="s">
        <v>35</v>
      </c>
      <c r="QH70" s="13" t="s">
        <v>433</v>
      </c>
      <c r="QI70" s="13" t="s">
        <v>0</v>
      </c>
      <c r="QJ70" s="13" t="s">
        <v>35</v>
      </c>
      <c r="QK70" s="13" t="s">
        <v>0</v>
      </c>
      <c r="QL70" s="13" t="s">
        <v>35</v>
      </c>
      <c r="SR70" s="43" t="s">
        <v>37</v>
      </c>
      <c r="SS70" s="15">
        <f>AVERAGE(SS67:SS69)</f>
        <v>6.4000000000000001E-2</v>
      </c>
      <c r="ST70" s="15">
        <f>AVERAGE(ST67:ST69)</f>
        <v>361.33333333333331</v>
      </c>
      <c r="SU70" s="15">
        <f>AVERAGE(SU67:SU69)</f>
        <v>514.66666666666663</v>
      </c>
      <c r="SV70" s="49">
        <f>SUM(SV67:SV69)</f>
        <v>53.585999999999999</v>
      </c>
      <c r="SW70" s="49">
        <f>SUM(SW67:SW69)</f>
        <v>86.13900000000001</v>
      </c>
      <c r="SY70" s="43" t="s">
        <v>37</v>
      </c>
      <c r="SZ70" s="15">
        <f>AVERAGE(SZ67:SZ69)</f>
        <v>6.4000000000000001E-2</v>
      </c>
      <c r="TA70" s="15">
        <f>AVERAGE(TA67:TA69)</f>
        <v>361.33333333333331</v>
      </c>
      <c r="TB70" s="15">
        <f>AVERAGE(TB67:TB69)</f>
        <v>514.66666666666663</v>
      </c>
      <c r="TC70" s="49">
        <f>SUM(TC67:TC69)</f>
        <v>53.585999999999999</v>
      </c>
      <c r="TD70" s="49">
        <f>SUM(TD67:TD69)</f>
        <v>86.13900000000001</v>
      </c>
      <c r="TF70" s="43" t="s">
        <v>37</v>
      </c>
      <c r="TG70" s="15">
        <f>AVERAGE(TG67:TG69)</f>
        <v>6.6333333333333341E-2</v>
      </c>
      <c r="TH70" s="15">
        <f>AVERAGE(TH67:TH69)</f>
        <v>361.33333333333331</v>
      </c>
      <c r="TI70" s="15">
        <f>AVERAGE(TI67:TI69)</f>
        <v>514.66666666666663</v>
      </c>
      <c r="TJ70" s="49">
        <f>SUM(TJ67:TJ69)</f>
        <v>56.451800000000006</v>
      </c>
      <c r="TK70" s="49">
        <f>SUM(TK67:TK69)</f>
        <v>89.98830000000001</v>
      </c>
      <c r="TM70" s="43" t="s">
        <v>37</v>
      </c>
      <c r="TN70" s="15">
        <f>AVERAGE(TN67:TN69)</f>
        <v>6.6333333333333341E-2</v>
      </c>
      <c r="TO70" s="15">
        <f>AVERAGE(TO67:TO69)</f>
        <v>361.33333333333331</v>
      </c>
      <c r="TP70" s="15">
        <f>AVERAGE(TP67:TP69)</f>
        <v>514.66666666666663</v>
      </c>
      <c r="TQ70" s="49">
        <f>SUM(TQ67:TQ69)</f>
        <v>56.451800000000006</v>
      </c>
      <c r="TR70" s="49">
        <f>SUM(TR67:TR69)</f>
        <v>89.98830000000001</v>
      </c>
      <c r="AAN70" s="13"/>
      <c r="AAO70" s="13"/>
      <c r="AAP70" s="13"/>
      <c r="AAQ70" s="13"/>
      <c r="AAR70" s="13"/>
      <c r="AAU70" s="13"/>
      <c r="AAV70" s="13"/>
      <c r="AAW70" s="13"/>
      <c r="AAX70" s="13"/>
      <c r="AAY70" s="13"/>
      <c r="ACD70" s="10" t="s">
        <v>433</v>
      </c>
      <c r="ACE70" s="10" t="s">
        <v>35</v>
      </c>
      <c r="ACF70" s="10" t="s">
        <v>0</v>
      </c>
      <c r="ACG70" s="38" t="s">
        <v>35</v>
      </c>
      <c r="ACH70" s="38" t="s">
        <v>0</v>
      </c>
      <c r="ACK70" s="10" t="s">
        <v>433</v>
      </c>
      <c r="ACL70" s="10" t="s">
        <v>35</v>
      </c>
      <c r="ACM70" s="10" t="s">
        <v>0</v>
      </c>
      <c r="ACN70" s="38" t="s">
        <v>35</v>
      </c>
      <c r="ACO70" s="38" t="s">
        <v>0</v>
      </c>
      <c r="ADF70" s="10" t="s">
        <v>433</v>
      </c>
      <c r="ADG70" s="10" t="s">
        <v>35</v>
      </c>
      <c r="ADH70" s="10" t="s">
        <v>0</v>
      </c>
      <c r="ADI70" s="38" t="s">
        <v>35</v>
      </c>
      <c r="ADJ70" s="38" t="s">
        <v>0</v>
      </c>
      <c r="ADM70" s="10" t="s">
        <v>433</v>
      </c>
      <c r="ADN70" s="10" t="s">
        <v>35</v>
      </c>
      <c r="ADO70" s="10" t="s">
        <v>0</v>
      </c>
      <c r="ADP70" s="38" t="s">
        <v>35</v>
      </c>
      <c r="ADQ70" s="38" t="s">
        <v>0</v>
      </c>
      <c r="AEH70" s="13" t="s">
        <v>434</v>
      </c>
      <c r="AEI70" s="13" t="s">
        <v>0</v>
      </c>
      <c r="AEJ70" s="13" t="s">
        <v>35</v>
      </c>
      <c r="AEK70" s="13" t="s">
        <v>0</v>
      </c>
      <c r="AEL70" s="13" t="s">
        <v>35</v>
      </c>
      <c r="AEO70" s="13" t="s">
        <v>434</v>
      </c>
      <c r="AEP70" s="13" t="s">
        <v>0</v>
      </c>
      <c r="AEQ70" s="13" t="s">
        <v>35</v>
      </c>
      <c r="AER70" s="13" t="s">
        <v>0</v>
      </c>
      <c r="AES70" s="13" t="s">
        <v>35</v>
      </c>
      <c r="AGS70" s="13"/>
      <c r="AGT70" s="13"/>
      <c r="AGU70" s="13"/>
      <c r="AGV70" s="13"/>
      <c r="AGW70" s="13"/>
    </row>
    <row r="71" spans="43:881" s="10" customFormat="1" ht="14.1" customHeight="1" x14ac:dyDescent="0.2">
      <c r="AQ71" s="73"/>
      <c r="AR71" s="73">
        <v>0.114</v>
      </c>
      <c r="AS71" s="73">
        <v>312</v>
      </c>
      <c r="AT71" s="73">
        <v>150</v>
      </c>
      <c r="AU71" s="68">
        <f>+AR71*AS71</f>
        <v>35.567999999999998</v>
      </c>
      <c r="AV71" s="68">
        <f>+AR71*AT71</f>
        <v>17.100000000000001</v>
      </c>
      <c r="AW71" s="73"/>
      <c r="AX71" s="73"/>
      <c r="AY71" s="73">
        <v>0.114</v>
      </c>
      <c r="AZ71" s="73">
        <v>312</v>
      </c>
      <c r="BA71" s="73">
        <v>150</v>
      </c>
      <c r="BB71" s="68">
        <f>+AY71*AZ71</f>
        <v>35.567999999999998</v>
      </c>
      <c r="BC71" s="68">
        <f>+AY71*BA71</f>
        <v>17.100000000000001</v>
      </c>
      <c r="BD71" s="73"/>
      <c r="DJ71" s="44">
        <v>1.9E-2</v>
      </c>
      <c r="DK71" s="10">
        <v>39.799999999999997</v>
      </c>
      <c r="DL71" s="10">
        <v>66</v>
      </c>
      <c r="DM71" s="10">
        <f>+DK71*DJ71</f>
        <v>0.75619999999999987</v>
      </c>
      <c r="DN71" s="10">
        <f>+DL71*DJ71</f>
        <v>1.254</v>
      </c>
      <c r="DQ71" s="44">
        <v>1.9E-2</v>
      </c>
      <c r="DR71" s="10">
        <v>39.799999999999997</v>
      </c>
      <c r="DS71" s="10">
        <v>66</v>
      </c>
      <c r="DT71" s="10">
        <f>+DR71*DQ71</f>
        <v>0.75619999999999987</v>
      </c>
      <c r="DU71" s="10">
        <f>+DS71*DQ71</f>
        <v>1.254</v>
      </c>
      <c r="EL71" s="44">
        <v>6.7000000000000002E-3</v>
      </c>
      <c r="EM71" s="10">
        <v>228</v>
      </c>
      <c r="EN71" s="10">
        <v>96.7</v>
      </c>
      <c r="EO71" s="10">
        <f>+EM71*EL71</f>
        <v>1.5276000000000001</v>
      </c>
      <c r="EP71" s="10">
        <f>+EN71*EL71</f>
        <v>0.64789000000000008</v>
      </c>
      <c r="ES71" s="44">
        <v>6.7000000000000002E-3</v>
      </c>
      <c r="ET71" s="10">
        <v>228</v>
      </c>
      <c r="EU71" s="10">
        <v>96.7</v>
      </c>
      <c r="EV71" s="10">
        <f>+ET71*ES71</f>
        <v>1.5276000000000001</v>
      </c>
      <c r="EW71" s="10">
        <f>+EU71*ES71</f>
        <v>0.64789000000000008</v>
      </c>
      <c r="FC71" s="10">
        <f>+FA71*EZ71</f>
        <v>0</v>
      </c>
      <c r="FD71" s="10">
        <f>+FB71*EZ71</f>
        <v>0</v>
      </c>
      <c r="FJ71" s="10">
        <f>+FH71*FG71</f>
        <v>0</v>
      </c>
      <c r="FK71" s="10">
        <f>+FI71*FG71</f>
        <v>0</v>
      </c>
      <c r="GP71" s="10">
        <v>6.29</v>
      </c>
      <c r="GQ71" s="10">
        <v>364</v>
      </c>
      <c r="GR71" s="10">
        <v>172</v>
      </c>
      <c r="GS71" s="10">
        <f>+GQ71*GP71</f>
        <v>2289.56</v>
      </c>
      <c r="GT71" s="10">
        <f>+GR71*GP71</f>
        <v>1081.8800000000001</v>
      </c>
      <c r="GW71" s="10">
        <v>6.29</v>
      </c>
      <c r="GX71" s="10">
        <v>364</v>
      </c>
      <c r="GY71" s="10">
        <v>172</v>
      </c>
      <c r="GZ71" s="10">
        <f>+GX71*GW71</f>
        <v>2289.56</v>
      </c>
      <c r="HA71" s="10">
        <f>+GY71*GW71</f>
        <v>1081.8800000000001</v>
      </c>
      <c r="LF71" s="10">
        <v>290</v>
      </c>
      <c r="LG71" s="10">
        <v>77</v>
      </c>
      <c r="LH71" s="10">
        <f>+LF71*LE71</f>
        <v>0</v>
      </c>
      <c r="LI71" s="10">
        <f>+LG71*LE71</f>
        <v>0</v>
      </c>
      <c r="NW71" s="12">
        <v>2.0979999999999999</v>
      </c>
      <c r="NX71" s="12">
        <v>94</v>
      </c>
      <c r="NY71" s="12">
        <v>106</v>
      </c>
      <c r="NZ71" s="48">
        <f>+NX71*NW71</f>
        <v>197.21199999999999</v>
      </c>
      <c r="OA71" s="48">
        <f>+NY71*NW71</f>
        <v>222.38799999999998</v>
      </c>
      <c r="OD71" s="12">
        <v>2.0979999999999999</v>
      </c>
      <c r="OE71" s="12">
        <v>94</v>
      </c>
      <c r="OF71" s="12">
        <v>106</v>
      </c>
      <c r="OG71" s="48">
        <f>+OE71*OD71</f>
        <v>197.21199999999999</v>
      </c>
      <c r="OH71" s="48">
        <f>+OF71*OD71</f>
        <v>222.38799999999998</v>
      </c>
      <c r="QH71" s="12">
        <v>0.28000000000000003</v>
      </c>
      <c r="QI71" s="12">
        <v>96</v>
      </c>
      <c r="QJ71" s="12">
        <v>91.2</v>
      </c>
      <c r="QK71" s="48">
        <f>+QI71*QH71</f>
        <v>26.880000000000003</v>
      </c>
      <c r="QL71" s="48">
        <f>+QJ71*QH71</f>
        <v>25.536000000000005</v>
      </c>
      <c r="SR71" s="43" t="s">
        <v>36</v>
      </c>
      <c r="SS71" s="12">
        <f>SUM(SS67:SS69)</f>
        <v>0.192</v>
      </c>
      <c r="ST71" s="12"/>
      <c r="SU71" s="12"/>
      <c r="SV71" s="50">
        <f>+SV70/SS71</f>
        <v>279.09375</v>
      </c>
      <c r="SW71" s="50">
        <f>+SW70/SS71</f>
        <v>448.64062500000006</v>
      </c>
      <c r="SY71" s="43" t="s">
        <v>36</v>
      </c>
      <c r="SZ71" s="12">
        <f>SUM(SZ67:SZ69)</f>
        <v>0.192</v>
      </c>
      <c r="TA71" s="12"/>
      <c r="TB71" s="12"/>
      <c r="TC71" s="50">
        <f>+TC70/SZ71</f>
        <v>279.09375</v>
      </c>
      <c r="TD71" s="50">
        <f>+TD70/SZ71</f>
        <v>448.64062500000006</v>
      </c>
      <c r="TF71" s="43" t="s">
        <v>36</v>
      </c>
      <c r="TG71" s="12">
        <f>SUM(TG67:TG69)</f>
        <v>0.19900000000000001</v>
      </c>
      <c r="TH71" s="12"/>
      <c r="TI71" s="12"/>
      <c r="TJ71" s="50">
        <f>+TJ70/TG71</f>
        <v>283.67738693467339</v>
      </c>
      <c r="TK71" s="50">
        <f>+TK70/TG71</f>
        <v>452.20251256281409</v>
      </c>
      <c r="TM71" s="43" t="s">
        <v>36</v>
      </c>
      <c r="TN71" s="12">
        <f>SUM(TN67:TN69)</f>
        <v>0.19900000000000001</v>
      </c>
      <c r="TO71" s="12"/>
      <c r="TP71" s="12"/>
      <c r="TQ71" s="50">
        <f>+TQ70/TN71</f>
        <v>283.67738693467339</v>
      </c>
      <c r="TR71" s="50">
        <f>+TR70/TN71</f>
        <v>452.20251256281409</v>
      </c>
      <c r="AAN71" s="12"/>
      <c r="AAO71" s="12"/>
      <c r="AAP71" s="12"/>
      <c r="AAQ71" s="12"/>
      <c r="AAR71" s="12"/>
      <c r="AAU71" s="12"/>
      <c r="AAV71" s="12"/>
      <c r="AAW71" s="12"/>
      <c r="AAX71" s="12"/>
      <c r="AAY71" s="12"/>
      <c r="ACG71" s="10">
        <f>+ACE71*ACD71</f>
        <v>0</v>
      </c>
      <c r="ACH71" s="10">
        <f>+ACF71*ACD71</f>
        <v>0</v>
      </c>
      <c r="ACN71" s="10">
        <f>+ACL71*ACK71</f>
        <v>0</v>
      </c>
      <c r="ACO71" s="10">
        <f>+ACM71*ACK71</f>
        <v>0</v>
      </c>
      <c r="ADF71" s="10">
        <v>7.0469999999999997</v>
      </c>
      <c r="ADG71" s="10">
        <v>338</v>
      </c>
      <c r="ADH71" s="10">
        <v>267</v>
      </c>
      <c r="ADI71" s="10">
        <f>+ADG71*ADF71</f>
        <v>2381.886</v>
      </c>
      <c r="ADJ71" s="10">
        <f>+ADH71*ADF71</f>
        <v>1881.549</v>
      </c>
      <c r="ADM71" s="10">
        <v>7.0469999999999997</v>
      </c>
      <c r="ADN71" s="10">
        <v>338</v>
      </c>
      <c r="ADO71" s="10">
        <v>267</v>
      </c>
      <c r="ADP71" s="10">
        <f>+ADN71*ADM71</f>
        <v>2381.886</v>
      </c>
      <c r="ADQ71" s="10">
        <f>+ADO71*ADM71</f>
        <v>1881.549</v>
      </c>
      <c r="AEH71" s="12">
        <f>AVERAGE(1.95,3.91,3,2.98)</f>
        <v>2.96</v>
      </c>
      <c r="AEI71" s="12">
        <v>142</v>
      </c>
      <c r="AEJ71" s="12">
        <v>196</v>
      </c>
      <c r="AEK71" s="12">
        <f>+AEI71*AEH71</f>
        <v>420.32</v>
      </c>
      <c r="AEL71" s="12">
        <f>+AEJ71*AEH71</f>
        <v>580.16</v>
      </c>
      <c r="AEO71" s="12">
        <f>AVERAGE(1.95,3.91,3,2.98)</f>
        <v>2.96</v>
      </c>
      <c r="AEP71" s="12">
        <v>142</v>
      </c>
      <c r="AEQ71" s="12">
        <v>196</v>
      </c>
      <c r="AER71" s="12">
        <f>+AEP71*AEO71</f>
        <v>420.32</v>
      </c>
      <c r="AES71" s="12">
        <f>+AEQ71*AEO71</f>
        <v>580.16</v>
      </c>
      <c r="AGS71" s="12"/>
      <c r="AGT71" s="12"/>
      <c r="AGU71" s="12"/>
      <c r="AGV71" s="12"/>
      <c r="AGW71" s="12"/>
    </row>
    <row r="72" spans="43:881" s="10" customFormat="1" ht="14.1" customHeight="1" x14ac:dyDescent="0.2">
      <c r="AQ72" s="73"/>
      <c r="AR72" s="73">
        <v>0.1074</v>
      </c>
      <c r="AS72" s="73">
        <v>418</v>
      </c>
      <c r="AT72" s="73">
        <v>223</v>
      </c>
      <c r="AU72" s="68">
        <f>+AR72*AS72</f>
        <v>44.8932</v>
      </c>
      <c r="AV72" s="68">
        <f>+AR72*AT72</f>
        <v>23.950199999999999</v>
      </c>
      <c r="AW72" s="73"/>
      <c r="AX72" s="73"/>
      <c r="AY72" s="73">
        <v>0.1074</v>
      </c>
      <c r="AZ72" s="73">
        <v>418</v>
      </c>
      <c r="BA72" s="73">
        <v>223</v>
      </c>
      <c r="BB72" s="68">
        <f>+AY72*AZ72</f>
        <v>44.8932</v>
      </c>
      <c r="BC72" s="68">
        <f>+AY72*BA72</f>
        <v>23.950199999999999</v>
      </c>
      <c r="BD72" s="73"/>
      <c r="DJ72" s="10">
        <v>0.02</v>
      </c>
      <c r="DK72" s="10">
        <v>29.8</v>
      </c>
      <c r="DL72" s="10">
        <v>59</v>
      </c>
      <c r="DM72" s="10">
        <f>+DK72*DJ72</f>
        <v>0.59599999999999997</v>
      </c>
      <c r="DN72" s="10">
        <f>+DL72*DJ72</f>
        <v>1.18</v>
      </c>
      <c r="DQ72" s="10">
        <v>0.02</v>
      </c>
      <c r="DR72" s="10">
        <v>29.8</v>
      </c>
      <c r="DS72" s="10">
        <v>59</v>
      </c>
      <c r="DT72" s="10">
        <f>+DR72*DQ72</f>
        <v>0.59599999999999997</v>
      </c>
      <c r="DU72" s="10">
        <f>+DS72*DQ72</f>
        <v>1.18</v>
      </c>
      <c r="EL72" s="10">
        <v>9.7000000000000003E-3</v>
      </c>
      <c r="EM72" s="10">
        <v>219</v>
      </c>
      <c r="EN72" s="10">
        <v>188</v>
      </c>
      <c r="EO72" s="10">
        <f>+EM72*EL72</f>
        <v>2.1242999999999999</v>
      </c>
      <c r="EP72" s="10">
        <f>+EN72*EL72</f>
        <v>1.8236000000000001</v>
      </c>
      <c r="ES72" s="10">
        <v>9.7000000000000003E-3</v>
      </c>
      <c r="ET72" s="10">
        <v>219</v>
      </c>
      <c r="EU72" s="10">
        <v>188</v>
      </c>
      <c r="EV72" s="10">
        <f>+ET72*ES72</f>
        <v>2.1242999999999999</v>
      </c>
      <c r="EW72" s="10">
        <f>+EU72*ES72</f>
        <v>1.8236000000000001</v>
      </c>
      <c r="FC72" s="10">
        <f>+FA72*EZ72</f>
        <v>0</v>
      </c>
      <c r="FD72" s="10">
        <f>+FB72*EZ72</f>
        <v>0</v>
      </c>
      <c r="FJ72" s="10">
        <f>+FH72*FG72</f>
        <v>0</v>
      </c>
      <c r="FK72" s="10">
        <f>+FI72*FG72</f>
        <v>0</v>
      </c>
      <c r="GP72" s="10">
        <v>3.5</v>
      </c>
      <c r="GQ72" s="10">
        <v>192</v>
      </c>
      <c r="GR72" s="10">
        <v>100</v>
      </c>
      <c r="GS72" s="10">
        <f>+GQ72*GP72</f>
        <v>672</v>
      </c>
      <c r="GT72" s="10">
        <f>+GR72*GP72</f>
        <v>350</v>
      </c>
      <c r="GW72" s="10">
        <v>3.5</v>
      </c>
      <c r="GX72" s="10">
        <v>192</v>
      </c>
      <c r="GY72" s="10">
        <v>100</v>
      </c>
      <c r="GZ72" s="10">
        <f>+GX72*GW72</f>
        <v>672</v>
      </c>
      <c r="HA72" s="10">
        <f>+GY72*GW72</f>
        <v>350</v>
      </c>
      <c r="LF72" s="10">
        <v>170</v>
      </c>
      <c r="LG72" s="10">
        <v>41</v>
      </c>
      <c r="LH72" s="10">
        <f>+LF72*LE72</f>
        <v>0</v>
      </c>
      <c r="LI72" s="10">
        <f>+LG72*LE72</f>
        <v>0</v>
      </c>
      <c r="NW72" s="12">
        <v>1.968</v>
      </c>
      <c r="NX72" s="12">
        <v>76</v>
      </c>
      <c r="NY72" s="12">
        <v>68.5</v>
      </c>
      <c r="NZ72" s="48">
        <f>+NX72*NW72</f>
        <v>149.56799999999998</v>
      </c>
      <c r="OA72" s="48">
        <f>+NY72*NW72</f>
        <v>134.80799999999999</v>
      </c>
      <c r="OD72" s="12">
        <v>1.968</v>
      </c>
      <c r="OE72" s="12">
        <v>76</v>
      </c>
      <c r="OF72" s="12">
        <v>68.5</v>
      </c>
      <c r="OG72" s="48">
        <f>+OE72*OD72</f>
        <v>149.56799999999998</v>
      </c>
      <c r="OH72" s="48">
        <f>+OF72*OD72</f>
        <v>134.80799999999999</v>
      </c>
      <c r="QH72" s="12">
        <v>0.15</v>
      </c>
      <c r="QI72" s="12">
        <v>51</v>
      </c>
      <c r="QJ72" s="12">
        <v>65.8</v>
      </c>
      <c r="QK72" s="48">
        <f>+QI72*QH72</f>
        <v>7.6499999999999995</v>
      </c>
      <c r="QL72" s="48">
        <f>+QJ72*QH72</f>
        <v>9.8699999999999992</v>
      </c>
      <c r="SS72" s="12"/>
      <c r="ST72" s="12"/>
      <c r="SU72" s="12"/>
      <c r="SV72" s="12"/>
      <c r="SW72" s="12"/>
      <c r="SZ72" s="12"/>
      <c r="TA72" s="12"/>
      <c r="TB72" s="12"/>
      <c r="TC72" s="12"/>
      <c r="TD72" s="12"/>
      <c r="TG72" s="12"/>
      <c r="TH72" s="12"/>
      <c r="TI72" s="12"/>
      <c r="TJ72" s="12"/>
      <c r="TK72" s="12"/>
      <c r="TN72" s="12"/>
      <c r="TO72" s="12"/>
      <c r="TP72" s="12"/>
      <c r="TQ72" s="12"/>
      <c r="TR72" s="12"/>
      <c r="AAN72" s="12"/>
      <c r="AAO72" s="12"/>
      <c r="AAP72" s="12"/>
      <c r="AAQ72" s="12"/>
      <c r="AAR72" s="12"/>
      <c r="AAU72" s="12"/>
      <c r="AAV72" s="12"/>
      <c r="AAW72" s="12"/>
      <c r="AAX72" s="12"/>
      <c r="AAY72" s="12"/>
      <c r="ACG72" s="10">
        <f>+ACE72*ACD72</f>
        <v>0</v>
      </c>
      <c r="ACH72" s="10">
        <f>+ACF72*ACD72</f>
        <v>0</v>
      </c>
      <c r="ACN72" s="10">
        <f>+ACL72*ACK72</f>
        <v>0</v>
      </c>
      <c r="ACO72" s="10">
        <f>+ACM72*ACK72</f>
        <v>0</v>
      </c>
      <c r="ADF72" s="10">
        <v>6.3010000000000002</v>
      </c>
      <c r="ADG72" s="10">
        <v>196</v>
      </c>
      <c r="ADH72" s="10">
        <v>130</v>
      </c>
      <c r="ADI72" s="10">
        <f>+ADG72*ADF72</f>
        <v>1234.9960000000001</v>
      </c>
      <c r="ADJ72" s="10">
        <f>+ADH72*ADF72</f>
        <v>819.13</v>
      </c>
      <c r="ADM72" s="10">
        <v>6.3010000000000002</v>
      </c>
      <c r="ADN72" s="10">
        <v>196</v>
      </c>
      <c r="ADO72" s="10">
        <v>130</v>
      </c>
      <c r="ADP72" s="10">
        <f>+ADN72*ADM72</f>
        <v>1234.9960000000001</v>
      </c>
      <c r="ADQ72" s="10">
        <f>+ADO72*ADM72</f>
        <v>819.13</v>
      </c>
      <c r="AEH72" s="12">
        <f>AVERAGE(5,4.35,2.85,3.95)</f>
        <v>4.0374999999999996</v>
      </c>
      <c r="AEI72" s="12">
        <v>124</v>
      </c>
      <c r="AEJ72" s="12">
        <v>207</v>
      </c>
      <c r="AEK72" s="12">
        <f>+AEI72*AEH72</f>
        <v>500.65</v>
      </c>
      <c r="AEL72" s="12">
        <f>+AEJ72*AEH72</f>
        <v>835.76249999999993</v>
      </c>
      <c r="AEO72" s="12">
        <f>AVERAGE(5,4.35,2.85,3.95)</f>
        <v>4.0374999999999996</v>
      </c>
      <c r="AEP72" s="12">
        <v>124</v>
      </c>
      <c r="AEQ72" s="12">
        <v>207</v>
      </c>
      <c r="AER72" s="12">
        <f>+AEP72*AEO72</f>
        <v>500.65</v>
      </c>
      <c r="AES72" s="12">
        <f>+AEQ72*AEO72</f>
        <v>835.76249999999993</v>
      </c>
      <c r="AGS72" s="12"/>
      <c r="AGT72" s="12"/>
      <c r="AGU72" s="12"/>
      <c r="AGV72" s="12"/>
      <c r="AGW72" s="12"/>
    </row>
    <row r="73" spans="43:881" s="10" customFormat="1" ht="14.1" customHeight="1" x14ac:dyDescent="0.2">
      <c r="AQ73" s="73"/>
      <c r="AR73" s="73">
        <v>9.11E-2</v>
      </c>
      <c r="AS73" s="73">
        <v>249</v>
      </c>
      <c r="AT73" s="73">
        <v>129</v>
      </c>
      <c r="AU73" s="68">
        <f>+AR73*AS73</f>
        <v>22.683900000000001</v>
      </c>
      <c r="AV73" s="68">
        <f>+AR73*AT73</f>
        <v>11.751900000000001</v>
      </c>
      <c r="AW73" s="73"/>
      <c r="AX73" s="73"/>
      <c r="AY73" s="73">
        <v>9.11E-2</v>
      </c>
      <c r="AZ73" s="73">
        <v>249</v>
      </c>
      <c r="BA73" s="73">
        <v>129</v>
      </c>
      <c r="BB73" s="68">
        <f>+AY73*AZ73</f>
        <v>22.683900000000001</v>
      </c>
      <c r="BC73" s="68">
        <f>+AY73*BA73</f>
        <v>11.751900000000001</v>
      </c>
      <c r="BD73" s="73"/>
      <c r="DJ73" s="10">
        <v>1.4E-2</v>
      </c>
      <c r="DK73" s="10">
        <v>54.3</v>
      </c>
      <c r="DL73" s="10">
        <v>280</v>
      </c>
      <c r="DM73" s="10">
        <f>+DK73*DJ73</f>
        <v>0.76019999999999999</v>
      </c>
      <c r="DN73" s="10">
        <f>+DL73*DJ73</f>
        <v>3.92</v>
      </c>
      <c r="DQ73" s="10">
        <v>1.4E-2</v>
      </c>
      <c r="DR73" s="10">
        <v>54.3</v>
      </c>
      <c r="DS73" s="10">
        <v>280</v>
      </c>
      <c r="DT73" s="10">
        <f>+DR73*DQ73</f>
        <v>0.76019999999999999</v>
      </c>
      <c r="DU73" s="10">
        <f>+DS73*DQ73</f>
        <v>3.92</v>
      </c>
      <c r="EL73" s="10">
        <v>8.5000000000000006E-3</v>
      </c>
      <c r="EM73" s="10">
        <v>144</v>
      </c>
      <c r="EN73" s="10">
        <v>152</v>
      </c>
      <c r="EO73" s="10">
        <f>+EM73*EL73</f>
        <v>1.2240000000000002</v>
      </c>
      <c r="EP73" s="10">
        <f>+EN73*EL73</f>
        <v>1.292</v>
      </c>
      <c r="ES73" s="10">
        <v>8.5000000000000006E-3</v>
      </c>
      <c r="ET73" s="10">
        <v>144</v>
      </c>
      <c r="EU73" s="10">
        <v>152</v>
      </c>
      <c r="EV73" s="10">
        <f>+ET73*ES73</f>
        <v>1.2240000000000002</v>
      </c>
      <c r="EW73" s="10">
        <f>+EU73*ES73</f>
        <v>1.292</v>
      </c>
      <c r="FC73" s="10">
        <f>+FA73*EZ73</f>
        <v>0</v>
      </c>
      <c r="FD73" s="10">
        <f>+FB73*EZ73</f>
        <v>0</v>
      </c>
      <c r="FJ73" s="10">
        <f>+FH73*FG73</f>
        <v>0</v>
      </c>
      <c r="FK73" s="10">
        <f>+FI73*FG73</f>
        <v>0</v>
      </c>
      <c r="GP73" s="10">
        <v>3.73</v>
      </c>
      <c r="GQ73" s="10">
        <v>171</v>
      </c>
      <c r="GR73" s="10">
        <v>64</v>
      </c>
      <c r="GS73" s="10">
        <f>+GQ73*GP73</f>
        <v>637.83000000000004</v>
      </c>
      <c r="GT73" s="10">
        <f>+GR73*GP73</f>
        <v>238.72</v>
      </c>
      <c r="GW73" s="10">
        <v>3.73</v>
      </c>
      <c r="GX73" s="10">
        <v>171</v>
      </c>
      <c r="GY73" s="10">
        <v>64</v>
      </c>
      <c r="GZ73" s="10">
        <f>+GX73*GW73</f>
        <v>637.83000000000004</v>
      </c>
      <c r="HA73" s="10">
        <f>+GY73*GW73</f>
        <v>238.72</v>
      </c>
      <c r="LF73" s="10">
        <v>140</v>
      </c>
      <c r="LG73" s="10">
        <v>23</v>
      </c>
      <c r="LH73" s="10">
        <f>+LF73*LE73</f>
        <v>0</v>
      </c>
      <c r="LI73" s="10">
        <f>+LG73*LE73</f>
        <v>0</v>
      </c>
      <c r="NW73" s="12">
        <v>2.0470000000000002</v>
      </c>
      <c r="NX73" s="12">
        <v>126</v>
      </c>
      <c r="NY73" s="12">
        <v>77.599999999999994</v>
      </c>
      <c r="NZ73" s="48">
        <f>+NX73*NW73</f>
        <v>257.92200000000003</v>
      </c>
      <c r="OA73" s="48">
        <f>+NY73*NW73</f>
        <v>158.84719999999999</v>
      </c>
      <c r="OD73" s="12">
        <v>2.0470000000000002</v>
      </c>
      <c r="OE73" s="12">
        <v>126</v>
      </c>
      <c r="OF73" s="12">
        <v>77.599999999999994</v>
      </c>
      <c r="OG73" s="48">
        <f>+OE73*OD73</f>
        <v>257.92200000000003</v>
      </c>
      <c r="OH73" s="48">
        <f>+OF73*OD73</f>
        <v>158.84719999999999</v>
      </c>
      <c r="QH73" s="12">
        <v>0.1</v>
      </c>
      <c r="QI73" s="12">
        <v>29</v>
      </c>
      <c r="QJ73" s="12">
        <v>21.7</v>
      </c>
      <c r="QK73" s="48">
        <f>+QI73*QH73</f>
        <v>2.9000000000000004</v>
      </c>
      <c r="QL73" s="48">
        <f>+QJ73*QH73</f>
        <v>2.17</v>
      </c>
      <c r="SR73" s="42">
        <v>4</v>
      </c>
      <c r="SS73" s="14" t="s">
        <v>466</v>
      </c>
      <c r="ST73" s="12"/>
      <c r="SU73" s="12"/>
      <c r="SV73" s="12"/>
      <c r="SW73" s="12"/>
      <c r="SY73" s="42">
        <v>4</v>
      </c>
      <c r="SZ73" s="14" t="s">
        <v>466</v>
      </c>
      <c r="TA73" s="12"/>
      <c r="TB73" s="12"/>
      <c r="TC73" s="12"/>
      <c r="TD73" s="12"/>
      <c r="TF73" s="42">
        <v>4</v>
      </c>
      <c r="TG73" s="14" t="s">
        <v>518</v>
      </c>
      <c r="TH73" s="12"/>
      <c r="TI73" s="12"/>
      <c r="TJ73" s="12"/>
      <c r="TK73" s="12"/>
      <c r="TM73" s="42">
        <v>4</v>
      </c>
      <c r="TN73" s="14" t="s">
        <v>518</v>
      </c>
      <c r="TO73" s="12"/>
      <c r="TP73" s="12"/>
      <c r="TQ73" s="12"/>
      <c r="TR73" s="12"/>
      <c r="AAN73" s="12"/>
      <c r="AAO73" s="12"/>
      <c r="AAP73" s="12"/>
      <c r="AAQ73" s="12"/>
      <c r="AAR73" s="12"/>
      <c r="AAU73" s="12"/>
      <c r="AAV73" s="12"/>
      <c r="AAW73" s="12"/>
      <c r="AAX73" s="12"/>
      <c r="AAY73" s="12"/>
      <c r="ACG73" s="10">
        <f>+ACE73*ACD73</f>
        <v>0</v>
      </c>
      <c r="ACH73" s="10">
        <f>+ACF73*ACD73</f>
        <v>0</v>
      </c>
      <c r="ACN73" s="10">
        <f>+ACL73*ACK73</f>
        <v>0</v>
      </c>
      <c r="ACO73" s="10">
        <f>+ACM73*ACK73</f>
        <v>0</v>
      </c>
      <c r="ADF73" s="10">
        <v>3.0459999999999998</v>
      </c>
      <c r="ADG73" s="10">
        <v>38.4</v>
      </c>
      <c r="ADH73" s="10">
        <v>44</v>
      </c>
      <c r="ADI73" s="10">
        <f>+ADG73*ADF73</f>
        <v>116.96639999999999</v>
      </c>
      <c r="ADJ73" s="10">
        <f>+ADH73*ADF73</f>
        <v>134.024</v>
      </c>
      <c r="ADM73" s="10">
        <v>3.0459999999999998</v>
      </c>
      <c r="ADN73" s="10">
        <v>38.4</v>
      </c>
      <c r="ADO73" s="10">
        <v>44</v>
      </c>
      <c r="ADP73" s="10">
        <f>+ADN73*ADM73</f>
        <v>116.96639999999999</v>
      </c>
      <c r="ADQ73" s="10">
        <f>+ADO73*ADM73</f>
        <v>134.024</v>
      </c>
      <c r="AEH73" s="12">
        <f>AVERAGE(2.92,2.2,1.9,1.75)</f>
        <v>2.1924999999999999</v>
      </c>
      <c r="AEI73" s="12">
        <v>93.3</v>
      </c>
      <c r="AEJ73" s="12">
        <v>202</v>
      </c>
      <c r="AEK73" s="12">
        <f>+AEI73*AEH73</f>
        <v>204.56025</v>
      </c>
      <c r="AEL73" s="12">
        <f>+AEJ73*AEH73</f>
        <v>442.88499999999999</v>
      </c>
      <c r="AEO73" s="12">
        <f>AVERAGE(2.92,2.2,1.9,1.75)</f>
        <v>2.1924999999999999</v>
      </c>
      <c r="AEP73" s="12">
        <v>93.3</v>
      </c>
      <c r="AEQ73" s="12">
        <v>202</v>
      </c>
      <c r="AER73" s="12">
        <f>+AEP73*AEO73</f>
        <v>204.56025</v>
      </c>
      <c r="AES73" s="12">
        <f>+AEQ73*AEO73</f>
        <v>442.88499999999999</v>
      </c>
      <c r="AGS73" s="12"/>
      <c r="AGT73" s="12"/>
      <c r="AGU73" s="12"/>
      <c r="AGV73" s="12"/>
      <c r="AGW73" s="12"/>
    </row>
    <row r="74" spans="43:881" s="10" customFormat="1" ht="14.1" customHeight="1" x14ac:dyDescent="0.2">
      <c r="AQ74" s="78" t="s">
        <v>36</v>
      </c>
      <c r="AR74" s="73">
        <f>SUM(AR71:AR73)</f>
        <v>0.3125</v>
      </c>
      <c r="AS74" s="73">
        <f>SUM(AS71:AS73)</f>
        <v>979</v>
      </c>
      <c r="AT74" s="73">
        <f>SUM(AT71:AT73)</f>
        <v>502</v>
      </c>
      <c r="AU74" s="79">
        <f>SUM(AU71:AU73)</f>
        <v>103.14509999999999</v>
      </c>
      <c r="AV74" s="79">
        <f>SUM(AV71:AV73)</f>
        <v>52.802100000000003</v>
      </c>
      <c r="AW74" s="73"/>
      <c r="AX74" s="78" t="s">
        <v>36</v>
      </c>
      <c r="AY74" s="73">
        <f>SUM(AY71:AY73)</f>
        <v>0.3125</v>
      </c>
      <c r="AZ74" s="73">
        <f>SUM(AZ71:AZ73)</f>
        <v>979</v>
      </c>
      <c r="BA74" s="73">
        <f>SUM(BA71:BA73)</f>
        <v>502</v>
      </c>
      <c r="BB74" s="79">
        <f>SUM(BB71:BB73)</f>
        <v>103.14509999999999</v>
      </c>
      <c r="BC74" s="79">
        <f>SUM(BC71:BC73)</f>
        <v>52.802100000000003</v>
      </c>
      <c r="BD74" s="73"/>
      <c r="DI74" s="43" t="s">
        <v>36</v>
      </c>
      <c r="DJ74" s="10">
        <f>SUM(DJ71:DJ73)</f>
        <v>5.2999999999999999E-2</v>
      </c>
      <c r="DK74" s="10">
        <f>SUM(DK71:DK73)</f>
        <v>123.89999999999999</v>
      </c>
      <c r="DL74" s="10">
        <f>SUM(DL71:DL73)</f>
        <v>405</v>
      </c>
      <c r="DM74" s="42">
        <f>SUM(DM71:DM73)</f>
        <v>2.1124000000000001</v>
      </c>
      <c r="DN74" s="42">
        <f>SUM(DN71:DN73)</f>
        <v>6.3540000000000001</v>
      </c>
      <c r="DP74" s="43" t="s">
        <v>36</v>
      </c>
      <c r="DQ74" s="10">
        <f>SUM(DQ71:DQ73)</f>
        <v>5.2999999999999999E-2</v>
      </c>
      <c r="DR74" s="10">
        <f>SUM(DR71:DR73)</f>
        <v>123.89999999999999</v>
      </c>
      <c r="DS74" s="10">
        <f>SUM(DS71:DS73)</f>
        <v>405</v>
      </c>
      <c r="DT74" s="42">
        <f>SUM(DT71:DT73)</f>
        <v>2.1124000000000001</v>
      </c>
      <c r="DU74" s="42">
        <f>SUM(DU71:DU73)</f>
        <v>6.3540000000000001</v>
      </c>
      <c r="EK74" s="43" t="s">
        <v>36</v>
      </c>
      <c r="EL74" s="10">
        <f>SUM(EL71:EL73)</f>
        <v>2.4900000000000002E-2</v>
      </c>
      <c r="EM74" s="10">
        <f>SUM(EM71:EM73)</f>
        <v>591</v>
      </c>
      <c r="EN74" s="10">
        <f>SUM(EN71:EN73)</f>
        <v>436.7</v>
      </c>
      <c r="EO74" s="42">
        <f>SUM(EO71:EO73)</f>
        <v>4.8758999999999997</v>
      </c>
      <c r="EP74" s="42">
        <f>SUM(EP71:EP73)</f>
        <v>3.76349</v>
      </c>
      <c r="ER74" s="43" t="s">
        <v>36</v>
      </c>
      <c r="ES74" s="10">
        <f>SUM(ES71:ES73)</f>
        <v>2.4900000000000002E-2</v>
      </c>
      <c r="ET74" s="10">
        <f>SUM(ET71:ET73)</f>
        <v>591</v>
      </c>
      <c r="EU74" s="10">
        <f>SUM(EU71:EU73)</f>
        <v>436.7</v>
      </c>
      <c r="EV74" s="42">
        <f>SUM(EV71:EV73)</f>
        <v>4.8758999999999997</v>
      </c>
      <c r="EW74" s="42">
        <f>SUM(EW71:EW73)</f>
        <v>3.76349</v>
      </c>
      <c r="EY74" s="43" t="s">
        <v>36</v>
      </c>
      <c r="EZ74" s="10">
        <f>SUM(EZ71:EZ73)</f>
        <v>0</v>
      </c>
      <c r="FA74" s="10">
        <f>SUM(FA71:FA73)</f>
        <v>0</v>
      </c>
      <c r="FB74" s="10">
        <f>SUM(FB71:FB73)</f>
        <v>0</v>
      </c>
      <c r="FC74" s="42">
        <f>SUM(FC71:FC73)</f>
        <v>0</v>
      </c>
      <c r="FD74" s="42">
        <f>SUM(FD71:FD73)</f>
        <v>0</v>
      </c>
      <c r="FF74" s="43" t="s">
        <v>36</v>
      </c>
      <c r="FG74" s="10">
        <f>SUM(FG71:FG73)</f>
        <v>0</v>
      </c>
      <c r="FH74" s="10">
        <f>SUM(FH71:FH73)</f>
        <v>0</v>
      </c>
      <c r="FI74" s="10">
        <f>SUM(FI71:FI73)</f>
        <v>0</v>
      </c>
      <c r="FJ74" s="42">
        <f>SUM(FJ71:FJ73)</f>
        <v>0</v>
      </c>
      <c r="FK74" s="42">
        <f>SUM(FK71:FK73)</f>
        <v>0</v>
      </c>
      <c r="GO74" s="43" t="s">
        <v>36</v>
      </c>
      <c r="GP74" s="10">
        <f>SUM(GP71:GP73)</f>
        <v>13.52</v>
      </c>
      <c r="GQ74" s="10">
        <f>SUM(GQ71:GQ73)</f>
        <v>727</v>
      </c>
      <c r="GR74" s="10">
        <f>SUM(GR71:GR73)</f>
        <v>336</v>
      </c>
      <c r="GS74" s="42">
        <f>SUM(GS71:GS73)</f>
        <v>3599.39</v>
      </c>
      <c r="GT74" s="42">
        <f>SUM(GT71:GT73)</f>
        <v>1670.6000000000001</v>
      </c>
      <c r="GV74" s="43" t="s">
        <v>36</v>
      </c>
      <c r="GW74" s="10">
        <f>SUM(GW71:GW73)</f>
        <v>13.52</v>
      </c>
      <c r="GX74" s="10">
        <f>SUM(GX71:GX73)</f>
        <v>727</v>
      </c>
      <c r="GY74" s="10">
        <f>SUM(GY71:GY73)</f>
        <v>336</v>
      </c>
      <c r="GZ74" s="42">
        <f>SUM(GZ71:GZ73)</f>
        <v>3599.39</v>
      </c>
      <c r="HA74" s="42">
        <f>SUM(HA71:HA73)</f>
        <v>1670.6000000000001</v>
      </c>
      <c r="LD74" s="43" t="s">
        <v>36</v>
      </c>
      <c r="LE74" s="10">
        <f>SUM(LE71:LE73)</f>
        <v>0</v>
      </c>
      <c r="LF74" s="10">
        <f>SUM(LF71:LF73)</f>
        <v>600</v>
      </c>
      <c r="LG74" s="10">
        <f>SUM(LG71:LG73)</f>
        <v>141</v>
      </c>
      <c r="LH74" s="42">
        <f>SUM(LH71:LH73)</f>
        <v>0</v>
      </c>
      <c r="LI74" s="42">
        <f>SUM(LI71:LI73)</f>
        <v>0</v>
      </c>
      <c r="LJ74" s="17"/>
      <c r="NV74" s="43" t="s">
        <v>37</v>
      </c>
      <c r="NW74" s="15">
        <f>AVERAGE(NW71:NW73)</f>
        <v>2.0376666666666665</v>
      </c>
      <c r="NX74" s="15">
        <f>AVERAGE(NX71:NX73)</f>
        <v>98.666666666666671</v>
      </c>
      <c r="NY74" s="15">
        <f>AVERAGE(NY71:NY73)</f>
        <v>84.033333333333331</v>
      </c>
      <c r="NZ74" s="49">
        <f>SUM(NZ71:NZ73)</f>
        <v>604.702</v>
      </c>
      <c r="OA74" s="49">
        <f>SUM(OA71:OA73)</f>
        <v>516.04319999999996</v>
      </c>
      <c r="OC74" s="43" t="s">
        <v>37</v>
      </c>
      <c r="OD74" s="15">
        <f>AVERAGE(OD71:OD73)</f>
        <v>2.0376666666666665</v>
      </c>
      <c r="OE74" s="15">
        <f>AVERAGE(OE71:OE73)</f>
        <v>98.666666666666671</v>
      </c>
      <c r="OF74" s="15">
        <f>AVERAGE(OF71:OF73)</f>
        <v>84.033333333333331</v>
      </c>
      <c r="OG74" s="49">
        <f>SUM(OG71:OG73)</f>
        <v>604.702</v>
      </c>
      <c r="OH74" s="49">
        <f>SUM(OH71:OH73)</f>
        <v>516.04319999999996</v>
      </c>
      <c r="QG74" s="43" t="s">
        <v>37</v>
      </c>
      <c r="QH74" s="15">
        <f>AVERAGE(QH71:QH73)</f>
        <v>0.17666666666666667</v>
      </c>
      <c r="QI74" s="15">
        <f>AVERAGE(QI71:QI73)</f>
        <v>58.666666666666664</v>
      </c>
      <c r="QJ74" s="15">
        <f>AVERAGE(QJ71:QJ73)</f>
        <v>59.566666666666663</v>
      </c>
      <c r="QK74" s="49">
        <f>SUM(QK71:QK73)</f>
        <v>37.43</v>
      </c>
      <c r="QL74" s="49">
        <f>SUM(QL71:QL73)</f>
        <v>37.576000000000008</v>
      </c>
      <c r="SS74" s="13" t="s">
        <v>433</v>
      </c>
      <c r="ST74" s="13" t="s">
        <v>0</v>
      </c>
      <c r="SU74" s="13" t="s">
        <v>35</v>
      </c>
      <c r="SV74" s="13" t="s">
        <v>0</v>
      </c>
      <c r="SW74" s="13" t="s">
        <v>35</v>
      </c>
      <c r="SZ74" s="13" t="s">
        <v>433</v>
      </c>
      <c r="TA74" s="13" t="s">
        <v>0</v>
      </c>
      <c r="TB74" s="13" t="s">
        <v>35</v>
      </c>
      <c r="TC74" s="13" t="s">
        <v>0</v>
      </c>
      <c r="TD74" s="13" t="s">
        <v>35</v>
      </c>
      <c r="TG74" s="13" t="s">
        <v>433</v>
      </c>
      <c r="TH74" s="13" t="s">
        <v>0</v>
      </c>
      <c r="TI74" s="13" t="s">
        <v>35</v>
      </c>
      <c r="TJ74" s="13" t="s">
        <v>0</v>
      </c>
      <c r="TK74" s="13" t="s">
        <v>35</v>
      </c>
      <c r="TN74" s="13" t="s">
        <v>433</v>
      </c>
      <c r="TO74" s="13" t="s">
        <v>0</v>
      </c>
      <c r="TP74" s="13" t="s">
        <v>35</v>
      </c>
      <c r="TQ74" s="13" t="s">
        <v>0</v>
      </c>
      <c r="TR74" s="13" t="s">
        <v>35</v>
      </c>
      <c r="AAM74" s="43"/>
      <c r="AAN74" s="12"/>
      <c r="AAO74" s="12"/>
      <c r="AAP74" s="12"/>
      <c r="AAQ74" s="14"/>
      <c r="AAR74" s="14"/>
      <c r="AAT74" s="43"/>
      <c r="AAU74" s="12"/>
      <c r="AAV74" s="12"/>
      <c r="AAW74" s="12"/>
      <c r="AAX74" s="14"/>
      <c r="AAY74" s="14"/>
      <c r="ACC74" s="17" t="s">
        <v>36</v>
      </c>
      <c r="ACD74" s="10">
        <f>SUM(ACD71:ACD73)</f>
        <v>0</v>
      </c>
      <c r="ACE74" s="10">
        <f>SUM(ACE71:ACE73)</f>
        <v>0</v>
      </c>
      <c r="ACF74" s="10">
        <f>SUM(ACF71:ACF73)</f>
        <v>0</v>
      </c>
      <c r="ACG74" s="42">
        <f>SUM(ACG71:ACG73)</f>
        <v>0</v>
      </c>
      <c r="ACH74" s="42">
        <f>SUM(ACH71:ACH73)</f>
        <v>0</v>
      </c>
      <c r="ACJ74" s="17" t="s">
        <v>36</v>
      </c>
      <c r="ACK74" s="10">
        <f>SUM(ACK71:ACK73)</f>
        <v>0</v>
      </c>
      <c r="ACL74" s="10">
        <f>SUM(ACL71:ACL73)</f>
        <v>0</v>
      </c>
      <c r="ACM74" s="10">
        <f>SUM(ACM71:ACM73)</f>
        <v>0</v>
      </c>
      <c r="ACN74" s="42">
        <f>SUM(ACN71:ACN73)</f>
        <v>0</v>
      </c>
      <c r="ACO74" s="42">
        <f>SUM(ACO71:ACO73)</f>
        <v>0</v>
      </c>
      <c r="ADE74" s="17" t="s">
        <v>36</v>
      </c>
      <c r="ADF74" s="10">
        <f>SUM(ADF71:ADF73)</f>
        <v>16.393999999999998</v>
      </c>
      <c r="ADG74" s="10">
        <f>SUM(ADG71:ADG73)</f>
        <v>572.4</v>
      </c>
      <c r="ADH74" s="10">
        <f>SUM(ADH71:ADH73)</f>
        <v>441</v>
      </c>
      <c r="ADI74" s="42">
        <f>SUM(ADI71:ADI73)</f>
        <v>3733.8483999999999</v>
      </c>
      <c r="ADJ74" s="42">
        <f>SUM(ADJ71:ADJ73)</f>
        <v>2834.703</v>
      </c>
      <c r="ADL74" s="17" t="s">
        <v>36</v>
      </c>
      <c r="ADM74" s="10">
        <f>SUM(ADM71:ADM73)</f>
        <v>16.393999999999998</v>
      </c>
      <c r="ADN74" s="10">
        <f>SUM(ADN71:ADN73)</f>
        <v>572.4</v>
      </c>
      <c r="ADO74" s="10">
        <f>SUM(ADO71:ADO73)</f>
        <v>441</v>
      </c>
      <c r="ADP74" s="42">
        <f>SUM(ADP71:ADP73)</f>
        <v>3733.8483999999999</v>
      </c>
      <c r="ADQ74" s="42">
        <f>SUM(ADQ71:ADQ73)</f>
        <v>2834.703</v>
      </c>
      <c r="AEG74" s="43" t="s">
        <v>36</v>
      </c>
      <c r="AEH74" s="12">
        <f>SUM(AEH71:AEH73)</f>
        <v>9.19</v>
      </c>
      <c r="AEI74" s="12">
        <f>SUM(AEI71:AEI73)</f>
        <v>359.3</v>
      </c>
      <c r="AEJ74" s="12">
        <f>SUM(AEJ71:AEJ73)</f>
        <v>605</v>
      </c>
      <c r="AEK74" s="14">
        <f>SUM(AEK71:AEK73)</f>
        <v>1125.53025</v>
      </c>
      <c r="AEL74" s="14">
        <f>SUM(AEL71:AEL73)</f>
        <v>1858.8074999999999</v>
      </c>
      <c r="AEN74" s="43" t="s">
        <v>36</v>
      </c>
      <c r="AEO74" s="12">
        <f>SUM(AEO71:AEO73)</f>
        <v>9.19</v>
      </c>
      <c r="AEP74" s="12">
        <f>SUM(AEP71:AEP73)</f>
        <v>359.3</v>
      </c>
      <c r="AEQ74" s="12">
        <f>SUM(AEQ71:AEQ73)</f>
        <v>605</v>
      </c>
      <c r="AER74" s="14">
        <f>SUM(AER71:AER73)</f>
        <v>1125.53025</v>
      </c>
      <c r="AES74" s="14">
        <f>SUM(AES71:AES73)</f>
        <v>1858.8074999999999</v>
      </c>
      <c r="AGR74" s="43"/>
      <c r="AGS74" s="12"/>
      <c r="AGT74" s="12"/>
      <c r="AGU74" s="12"/>
      <c r="AGV74" s="14"/>
      <c r="AGW74" s="14"/>
    </row>
    <row r="75" spans="43:881" s="10" customFormat="1" ht="14.1" customHeight="1" x14ac:dyDescent="0.2">
      <c r="AQ75" s="78" t="s">
        <v>37</v>
      </c>
      <c r="AR75" s="73">
        <f>+ AVERAGE(AR71:AR73)</f>
        <v>0.10416666666666667</v>
      </c>
      <c r="AS75" s="73">
        <f>+AS74/3</f>
        <v>326.33333333333331</v>
      </c>
      <c r="AT75" s="73">
        <f>+AT74/3</f>
        <v>167.33333333333334</v>
      </c>
      <c r="AU75" s="80">
        <f>+AU74/AR74</f>
        <v>330.06431999999995</v>
      </c>
      <c r="AV75" s="80">
        <f>+AV74/AR74</f>
        <v>168.96672000000001</v>
      </c>
      <c r="AW75" s="73"/>
      <c r="AX75" s="78" t="s">
        <v>37</v>
      </c>
      <c r="AY75" s="73">
        <f>+ AVERAGE(AY71:AY73)</f>
        <v>0.10416666666666667</v>
      </c>
      <c r="AZ75" s="73">
        <f>+AZ74/3</f>
        <v>326.33333333333331</v>
      </c>
      <c r="BA75" s="73">
        <f>+BA74/3</f>
        <v>167.33333333333334</v>
      </c>
      <c r="BB75" s="80">
        <f>+BB74/AY74</f>
        <v>330.06431999999995</v>
      </c>
      <c r="BC75" s="80">
        <f>+BC74/AY74</f>
        <v>168.96672000000001</v>
      </c>
      <c r="BD75" s="73"/>
      <c r="DI75" s="43" t="s">
        <v>37</v>
      </c>
      <c r="DJ75" s="44">
        <f>+DJ74/3</f>
        <v>1.7666666666666667E-2</v>
      </c>
      <c r="DK75" s="44">
        <f>+DK74/3</f>
        <v>41.3</v>
      </c>
      <c r="DL75" s="44">
        <f>+DL74/3</f>
        <v>135</v>
      </c>
      <c r="DM75" s="45">
        <f>+DM74/DJ74</f>
        <v>39.856603773584908</v>
      </c>
      <c r="DN75" s="45">
        <f>+DN74/DJ74</f>
        <v>119.88679245283019</v>
      </c>
      <c r="DP75" s="43" t="s">
        <v>37</v>
      </c>
      <c r="DQ75" s="44">
        <f>+DQ74/3</f>
        <v>1.7666666666666667E-2</v>
      </c>
      <c r="DR75" s="44">
        <f>+DR74/3</f>
        <v>41.3</v>
      </c>
      <c r="DS75" s="44">
        <f>+DS74/3</f>
        <v>135</v>
      </c>
      <c r="DT75" s="45">
        <f>+DT74/DQ74</f>
        <v>39.856603773584908</v>
      </c>
      <c r="DU75" s="45">
        <f>+DU74/DQ74</f>
        <v>119.88679245283019</v>
      </c>
      <c r="EK75" s="43" t="s">
        <v>37</v>
      </c>
      <c r="EL75" s="44">
        <f>+EL74/3</f>
        <v>8.3000000000000001E-3</v>
      </c>
      <c r="EM75" s="44">
        <f>+EM74/3</f>
        <v>197</v>
      </c>
      <c r="EN75" s="44">
        <f>+EN74/3</f>
        <v>145.56666666666666</v>
      </c>
      <c r="EO75" s="45">
        <f>+EO74/EL74</f>
        <v>195.81927710843371</v>
      </c>
      <c r="EP75" s="45">
        <f>+EP74/EL74</f>
        <v>151.1441767068273</v>
      </c>
      <c r="ER75" s="43" t="s">
        <v>37</v>
      </c>
      <c r="ES75" s="44">
        <f>+ES74/3</f>
        <v>8.3000000000000001E-3</v>
      </c>
      <c r="ET75" s="44">
        <f>+ET74/3</f>
        <v>197</v>
      </c>
      <c r="EU75" s="44">
        <f>+EU74/3</f>
        <v>145.56666666666666</v>
      </c>
      <c r="EV75" s="45">
        <f>+EV74/ES74</f>
        <v>195.81927710843371</v>
      </c>
      <c r="EW75" s="45">
        <f>+EW74/ES74</f>
        <v>151.1441767068273</v>
      </c>
      <c r="EY75" s="43" t="s">
        <v>37</v>
      </c>
      <c r="EZ75" s="66" t="e">
        <f>AVERAGE(EZ71:EZ73)</f>
        <v>#DIV/0!</v>
      </c>
      <c r="FA75" s="66" t="e">
        <f>AVERAGE(FA71:FA73)</f>
        <v>#DIV/0!</v>
      </c>
      <c r="FB75" s="66" t="e">
        <f>AVERAGE(FB71:FB73)</f>
        <v>#DIV/0!</v>
      </c>
      <c r="FC75" s="45" t="e">
        <f>+FC74/EZ74</f>
        <v>#DIV/0!</v>
      </c>
      <c r="FD75" s="45" t="e">
        <f>+FD74/EZ74</f>
        <v>#DIV/0!</v>
      </c>
      <c r="FF75" s="43" t="s">
        <v>37</v>
      </c>
      <c r="FG75" s="66" t="e">
        <f>AVERAGE(FG71:FG73)</f>
        <v>#DIV/0!</v>
      </c>
      <c r="FH75" s="66" t="e">
        <f>AVERAGE(FH71:FH73)</f>
        <v>#DIV/0!</v>
      </c>
      <c r="FI75" s="66" t="e">
        <f>AVERAGE(FI71:FI73)</f>
        <v>#DIV/0!</v>
      </c>
      <c r="FJ75" s="45" t="e">
        <f>+FJ74/FG74</f>
        <v>#DIV/0!</v>
      </c>
      <c r="FK75" s="45" t="e">
        <f>+FK74/FG74</f>
        <v>#DIV/0!</v>
      </c>
      <c r="GO75" s="43" t="s">
        <v>37</v>
      </c>
      <c r="GP75" s="44">
        <f>+AVERAGE(GP71:GP73)</f>
        <v>4.5066666666666668</v>
      </c>
      <c r="GQ75" s="44">
        <f t="shared" ref="GQ75:GR75" si="13">+AVERAGE(GQ71:GQ73)</f>
        <v>242.33333333333334</v>
      </c>
      <c r="GR75" s="44">
        <f t="shared" si="13"/>
        <v>112</v>
      </c>
      <c r="GS75" s="45">
        <f>+GS74/GP74</f>
        <v>266.22707100591714</v>
      </c>
      <c r="GT75" s="45">
        <f>+GT74/GP74</f>
        <v>123.56508875739647</v>
      </c>
      <c r="GV75" s="43" t="s">
        <v>37</v>
      </c>
      <c r="GW75" s="44">
        <f>+AVERAGE(GW71:GW73)</f>
        <v>4.5066666666666668</v>
      </c>
      <c r="GX75" s="44">
        <f t="shared" ref="GX75:GY75" si="14">+AVERAGE(GX71:GX73)</f>
        <v>242.33333333333334</v>
      </c>
      <c r="GY75" s="44">
        <f t="shared" si="14"/>
        <v>112</v>
      </c>
      <c r="GZ75" s="45">
        <v>90</v>
      </c>
      <c r="HA75" s="45">
        <v>90</v>
      </c>
      <c r="LD75" s="43" t="s">
        <v>37</v>
      </c>
      <c r="LE75" s="44" t="e">
        <f>+AVERAGE(LE71:LE73)</f>
        <v>#DIV/0!</v>
      </c>
      <c r="LF75" s="44">
        <f t="shared" ref="LF75:LG75" si="15">+AVERAGE(LF71:LF73)</f>
        <v>200</v>
      </c>
      <c r="LG75" s="44">
        <f t="shared" si="15"/>
        <v>47</v>
      </c>
      <c r="LH75" s="45" t="e">
        <f>+LH74/LE74</f>
        <v>#DIV/0!</v>
      </c>
      <c r="LI75" s="45" t="e">
        <f>+LI74/LE74</f>
        <v>#DIV/0!</v>
      </c>
      <c r="LJ75" s="17"/>
      <c r="NV75" s="43" t="s">
        <v>36</v>
      </c>
      <c r="NW75" s="12">
        <f>SUM(NW71:NW73)</f>
        <v>6.1129999999999995</v>
      </c>
      <c r="NX75" s="15"/>
      <c r="NY75" s="15"/>
      <c r="NZ75" s="50">
        <f>+NZ74/NW75</f>
        <v>98.920660886635048</v>
      </c>
      <c r="OA75" s="50">
        <f>+OA74/NW75</f>
        <v>84.417340094879762</v>
      </c>
      <c r="OC75" s="43" t="s">
        <v>36</v>
      </c>
      <c r="OD75" s="12">
        <f>SUM(OD71:OD73)</f>
        <v>6.1129999999999995</v>
      </c>
      <c r="OE75" s="15"/>
      <c r="OF75" s="15"/>
      <c r="OG75" s="50">
        <f>+OG74/OD75</f>
        <v>98.920660886635048</v>
      </c>
      <c r="OH75" s="50">
        <f>+OH74/OD75</f>
        <v>84.417340094879762</v>
      </c>
      <c r="QG75" s="43" t="s">
        <v>36</v>
      </c>
      <c r="QH75" s="12">
        <f>SUM(QH71:QH73)</f>
        <v>0.53</v>
      </c>
      <c r="QI75" s="15"/>
      <c r="QJ75" s="15"/>
      <c r="QK75" s="50">
        <f>+QK74/QH75</f>
        <v>70.622641509433961</v>
      </c>
      <c r="QL75" s="50">
        <f>+QL74/QH75</f>
        <v>70.898113207547183</v>
      </c>
      <c r="SS75" s="12">
        <v>8.1000000000000003E-2</v>
      </c>
      <c r="ST75" s="12">
        <v>186</v>
      </c>
      <c r="SU75" s="12">
        <v>285</v>
      </c>
      <c r="SV75" s="48">
        <f>+ST75*SS75</f>
        <v>15.066000000000001</v>
      </c>
      <c r="SW75" s="48">
        <f>+SU75*SS75</f>
        <v>23.085000000000001</v>
      </c>
      <c r="SZ75" s="12">
        <v>8.1000000000000003E-2</v>
      </c>
      <c r="TA75" s="12">
        <v>186</v>
      </c>
      <c r="TB75" s="12">
        <v>285</v>
      </c>
      <c r="TC75" s="48">
        <f>+TA75*SZ75</f>
        <v>15.066000000000001</v>
      </c>
      <c r="TD75" s="48">
        <f>+TB75*SZ75</f>
        <v>23.085000000000001</v>
      </c>
      <c r="TG75" s="12">
        <v>8.1000000000000003E-2</v>
      </c>
      <c r="TH75" s="12">
        <v>186</v>
      </c>
      <c r="TI75" s="12">
        <v>285</v>
      </c>
      <c r="TJ75" s="48">
        <f>+TH75*TG75</f>
        <v>15.066000000000001</v>
      </c>
      <c r="TK75" s="48">
        <f>+TI75*TG75</f>
        <v>23.085000000000001</v>
      </c>
      <c r="TN75" s="12">
        <v>8.1000000000000003E-2</v>
      </c>
      <c r="TO75" s="12">
        <v>186</v>
      </c>
      <c r="TP75" s="12">
        <v>285</v>
      </c>
      <c r="TQ75" s="48">
        <f>+TO75*TN75</f>
        <v>15.066000000000001</v>
      </c>
      <c r="TR75" s="48">
        <f>+TP75*TN75</f>
        <v>23.085000000000001</v>
      </c>
      <c r="AAM75" s="43"/>
      <c r="AAN75" s="51"/>
      <c r="AAO75" s="51"/>
      <c r="AAP75" s="51"/>
      <c r="AAQ75" s="16"/>
      <c r="AAR75" s="16"/>
      <c r="AAT75" s="43"/>
      <c r="AAU75" s="51"/>
      <c r="AAV75" s="51"/>
      <c r="AAW75" s="51"/>
      <c r="AAX75" s="16"/>
      <c r="AAY75" s="16"/>
      <c r="ACC75" s="17" t="s">
        <v>37</v>
      </c>
      <c r="ACD75" s="44">
        <f>+ACD74/3</f>
        <v>0</v>
      </c>
      <c r="ACE75" s="44">
        <f>+ACE74/3</f>
        <v>0</v>
      </c>
      <c r="ACF75" s="44">
        <f>+ACF74/3</f>
        <v>0</v>
      </c>
      <c r="ACG75" s="45" t="e">
        <f>+ACG74/ACD74</f>
        <v>#DIV/0!</v>
      </c>
      <c r="ACH75" s="45" t="e">
        <f>+ACH74/ACD74</f>
        <v>#DIV/0!</v>
      </c>
      <c r="ACJ75" s="17" t="s">
        <v>37</v>
      </c>
      <c r="ACK75" s="44">
        <f>+ACK74/3</f>
        <v>0</v>
      </c>
      <c r="ACL75" s="44">
        <f>+ACL74/3</f>
        <v>0</v>
      </c>
      <c r="ACM75" s="44">
        <f>+ACM74/3</f>
        <v>0</v>
      </c>
      <c r="ACN75" s="45" t="e">
        <f>+ACN74/ACK74</f>
        <v>#DIV/0!</v>
      </c>
      <c r="ACO75" s="45" t="e">
        <f>+ACO74/ACK74</f>
        <v>#DIV/0!</v>
      </c>
      <c r="ADE75" s="17" t="s">
        <v>37</v>
      </c>
      <c r="ADF75" s="44">
        <f>+ADF74/3</f>
        <v>5.4646666666666661</v>
      </c>
      <c r="ADG75" s="44">
        <f>+ADG74/3</f>
        <v>190.79999999999998</v>
      </c>
      <c r="ADH75" s="44">
        <f>+ADH74/3</f>
        <v>147</v>
      </c>
      <c r="ADI75" s="45">
        <f>+ADI74/ADF74</f>
        <v>227.75700866170553</v>
      </c>
      <c r="ADJ75" s="45">
        <f>+ADJ74/ADF74</f>
        <v>172.91100402586315</v>
      </c>
      <c r="ADL75" s="17" t="s">
        <v>37</v>
      </c>
      <c r="ADM75" s="44">
        <f>+ADM74/3</f>
        <v>5.4646666666666661</v>
      </c>
      <c r="ADN75" s="44">
        <f>+ADN74/3</f>
        <v>190.79999999999998</v>
      </c>
      <c r="ADO75" s="44">
        <f>+ADO74/3</f>
        <v>147</v>
      </c>
      <c r="ADP75" s="45">
        <f>+ADP74/ADM74</f>
        <v>227.75700866170553</v>
      </c>
      <c r="ADQ75" s="45">
        <f>+ADQ74/ADM74</f>
        <v>172.91100402586315</v>
      </c>
      <c r="AEG75" s="43" t="s">
        <v>37</v>
      </c>
      <c r="AEH75" s="51">
        <f>+AEH74/3</f>
        <v>3.063333333333333</v>
      </c>
      <c r="AEI75" s="51">
        <f>+AEI74/3</f>
        <v>119.76666666666667</v>
      </c>
      <c r="AEJ75" s="51">
        <f>+AEJ74/3</f>
        <v>201.66666666666666</v>
      </c>
      <c r="AEK75" s="16">
        <f>+AEK74/AEH74</f>
        <v>122.47336779107727</v>
      </c>
      <c r="AEL75" s="16">
        <f>+AEL74/AEH74</f>
        <v>202.26414581066376</v>
      </c>
      <c r="AEN75" s="43" t="s">
        <v>37</v>
      </c>
      <c r="AEO75" s="51">
        <f>+AEO74/3</f>
        <v>3.063333333333333</v>
      </c>
      <c r="AEP75" s="51">
        <f>+AEP74/3</f>
        <v>119.76666666666667</v>
      </c>
      <c r="AEQ75" s="51">
        <f>+AEQ74/3</f>
        <v>201.66666666666666</v>
      </c>
      <c r="AER75" s="16">
        <f>+AER74/AEO74</f>
        <v>122.47336779107727</v>
      </c>
      <c r="AES75" s="16">
        <f>+AES74/AEO74</f>
        <v>202.26414581066376</v>
      </c>
      <c r="AGR75" s="43"/>
      <c r="AGS75" s="51"/>
      <c r="AGT75" s="51"/>
      <c r="AGU75" s="51"/>
      <c r="AGV75" s="16"/>
      <c r="AGW75" s="16"/>
    </row>
    <row r="76" spans="43:881" s="10" customFormat="1" ht="14.1" customHeight="1" x14ac:dyDescent="0.2">
      <c r="AQ76" s="185"/>
      <c r="AR76" s="186"/>
      <c r="AS76" s="186"/>
      <c r="AT76" s="186"/>
      <c r="AU76" s="186"/>
      <c r="AV76" s="186"/>
      <c r="AW76" s="187"/>
      <c r="AX76" s="185"/>
      <c r="AY76" s="186"/>
      <c r="AZ76" s="186"/>
      <c r="BA76" s="186"/>
      <c r="BB76" s="186"/>
      <c r="BC76" s="186"/>
      <c r="BD76" s="187"/>
      <c r="QH76" s="12"/>
      <c r="QI76" s="12"/>
      <c r="QJ76" s="12"/>
      <c r="QK76" s="12"/>
      <c r="QL76" s="12"/>
      <c r="SS76" s="12">
        <v>5.0999999999999997E-2</v>
      </c>
      <c r="ST76" s="12">
        <v>480</v>
      </c>
      <c r="SU76" s="12">
        <v>793</v>
      </c>
      <c r="SV76" s="48">
        <f>+ST76*SS76</f>
        <v>24.479999999999997</v>
      </c>
      <c r="SW76" s="48">
        <f>+SU76*SS76</f>
        <v>40.442999999999998</v>
      </c>
      <c r="SZ76" s="12">
        <v>5.0999999999999997E-2</v>
      </c>
      <c r="TA76" s="12">
        <v>480</v>
      </c>
      <c r="TB76" s="12">
        <v>793</v>
      </c>
      <c r="TC76" s="48">
        <f>+TA76*SZ76</f>
        <v>24.479999999999997</v>
      </c>
      <c r="TD76" s="48">
        <f>+TB76*SZ76</f>
        <v>40.442999999999998</v>
      </c>
      <c r="TG76" s="12">
        <v>5.0999999999999997E-2</v>
      </c>
      <c r="TH76" s="12">
        <v>480</v>
      </c>
      <c r="TI76" s="12">
        <v>793</v>
      </c>
      <c r="TJ76" s="48">
        <f>+TH76*TG76</f>
        <v>24.479999999999997</v>
      </c>
      <c r="TK76" s="48">
        <f>+TI76*TG76</f>
        <v>40.442999999999998</v>
      </c>
      <c r="TN76" s="12">
        <v>5.0999999999999997E-2</v>
      </c>
      <c r="TO76" s="12">
        <v>480</v>
      </c>
      <c r="TP76" s="12">
        <v>793</v>
      </c>
      <c r="TQ76" s="48">
        <f>+TO76*TN76</f>
        <v>24.479999999999997</v>
      </c>
      <c r="TR76" s="48">
        <f>+TP76*TN76</f>
        <v>40.442999999999998</v>
      </c>
    </row>
    <row r="77" spans="43:881" s="10" customFormat="1" ht="14.1" customHeight="1" x14ac:dyDescent="0.2">
      <c r="AQ77" s="77">
        <v>5</v>
      </c>
      <c r="AR77" s="77" t="s">
        <v>353</v>
      </c>
      <c r="AS77" s="73"/>
      <c r="AT77" s="73"/>
      <c r="AU77" s="73"/>
      <c r="AV77" s="73"/>
      <c r="AW77" s="73"/>
      <c r="AX77" s="77">
        <v>5</v>
      </c>
      <c r="AY77" s="77" t="s">
        <v>353</v>
      </c>
      <c r="AZ77" s="73"/>
      <c r="BA77" s="73"/>
      <c r="BB77" s="73"/>
      <c r="BC77" s="73"/>
      <c r="BD77" s="73"/>
      <c r="DI77" s="42">
        <v>5</v>
      </c>
      <c r="DJ77" s="42" t="s">
        <v>41</v>
      </c>
      <c r="DP77" s="42">
        <v>5</v>
      </c>
      <c r="DQ77" s="42" t="s">
        <v>41</v>
      </c>
      <c r="EK77" s="42">
        <v>5</v>
      </c>
      <c r="EL77" s="42" t="s">
        <v>424</v>
      </c>
      <c r="ER77" s="42">
        <v>5</v>
      </c>
      <c r="ES77" s="42" t="s">
        <v>424</v>
      </c>
      <c r="EY77" s="42">
        <v>5</v>
      </c>
      <c r="EZ77" s="42" t="s">
        <v>447</v>
      </c>
      <c r="FF77" s="42">
        <v>5</v>
      </c>
      <c r="FG77" s="42" t="s">
        <v>447</v>
      </c>
      <c r="GO77" s="42">
        <v>5</v>
      </c>
      <c r="GP77" s="42" t="s">
        <v>660</v>
      </c>
      <c r="GV77" s="42">
        <v>5</v>
      </c>
      <c r="GW77" s="42" t="s">
        <v>660</v>
      </c>
      <c r="LD77" s="42">
        <v>5</v>
      </c>
      <c r="LE77" s="42" t="s">
        <v>456</v>
      </c>
      <c r="NW77" s="184" t="s">
        <v>513</v>
      </c>
      <c r="NX77" s="184"/>
      <c r="NY77" s="184"/>
      <c r="NZ77" s="184"/>
      <c r="OA77" s="184"/>
      <c r="OD77" s="184" t="s">
        <v>513</v>
      </c>
      <c r="OE77" s="184"/>
      <c r="OF77" s="184"/>
      <c r="OG77" s="184"/>
      <c r="OH77" s="184"/>
      <c r="QG77" s="42">
        <v>5</v>
      </c>
      <c r="QH77" s="14" t="s">
        <v>675</v>
      </c>
      <c r="QI77" s="12"/>
      <c r="QJ77" s="12"/>
      <c r="QK77" s="12"/>
      <c r="QL77" s="12"/>
      <c r="SS77" s="12">
        <v>6.7000000000000004E-2</v>
      </c>
      <c r="ST77" s="12">
        <v>373</v>
      </c>
      <c r="SU77" s="12">
        <v>763</v>
      </c>
      <c r="SV77" s="48">
        <f>+ST77*SS77</f>
        <v>24.991000000000003</v>
      </c>
      <c r="SW77" s="48">
        <f>+SU77*SS77</f>
        <v>51.121000000000002</v>
      </c>
      <c r="SZ77" s="12">
        <v>6.7000000000000004E-2</v>
      </c>
      <c r="TA77" s="12">
        <v>373</v>
      </c>
      <c r="TB77" s="12">
        <v>763</v>
      </c>
      <c r="TC77" s="48">
        <f>+TA77*SZ77</f>
        <v>24.991000000000003</v>
      </c>
      <c r="TD77" s="48">
        <f>+TB77*SZ77</f>
        <v>51.121000000000002</v>
      </c>
      <c r="TG77" s="12">
        <v>6.7699999999999996E-2</v>
      </c>
      <c r="TH77" s="12">
        <v>373</v>
      </c>
      <c r="TI77" s="12">
        <v>763</v>
      </c>
      <c r="TJ77" s="48">
        <f>+TH77*TG77</f>
        <v>25.252099999999999</v>
      </c>
      <c r="TK77" s="48">
        <f>+TI77*TG77</f>
        <v>51.655099999999997</v>
      </c>
      <c r="TN77" s="12">
        <v>6.7699999999999996E-2</v>
      </c>
      <c r="TO77" s="12">
        <v>373</v>
      </c>
      <c r="TP77" s="12">
        <v>763</v>
      </c>
      <c r="TQ77" s="48">
        <f>+TO77*TN77</f>
        <v>25.252099999999999</v>
      </c>
      <c r="TR77" s="48">
        <f>+TP77*TN77</f>
        <v>51.655099999999997</v>
      </c>
      <c r="AAM77" s="42"/>
      <c r="AAN77" s="14"/>
      <c r="AAO77" s="12"/>
      <c r="AAP77" s="12"/>
      <c r="AAQ77" s="12"/>
      <c r="AAR77" s="12"/>
      <c r="AAT77" s="42"/>
      <c r="AAU77" s="14"/>
      <c r="AAV77" s="12"/>
      <c r="AAW77" s="12"/>
      <c r="AAX77" s="12"/>
      <c r="AAY77" s="12"/>
      <c r="ADE77" s="42">
        <v>5</v>
      </c>
      <c r="ADF77" s="42" t="s">
        <v>461</v>
      </c>
      <c r="ADL77" s="42">
        <v>5</v>
      </c>
      <c r="ADM77" s="42" t="s">
        <v>461</v>
      </c>
      <c r="AEG77" s="42">
        <v>5</v>
      </c>
      <c r="AEH77" s="14" t="s">
        <v>497</v>
      </c>
      <c r="AEI77" s="12"/>
      <c r="AEJ77" s="12"/>
      <c r="AEK77" s="12"/>
      <c r="AEL77" s="12"/>
      <c r="AEN77" s="42">
        <v>5</v>
      </c>
      <c r="AEO77" s="14" t="s">
        <v>497</v>
      </c>
      <c r="AEP77" s="12"/>
      <c r="AEQ77" s="12"/>
      <c r="AER77" s="12"/>
      <c r="AES77" s="12"/>
      <c r="AGR77" s="42"/>
      <c r="AGS77" s="14"/>
      <c r="AGT77" s="12"/>
      <c r="AGU77" s="12"/>
      <c r="AGV77" s="12"/>
      <c r="AGW77" s="12"/>
    </row>
    <row r="78" spans="43:881" s="10" customFormat="1" ht="14.1" customHeight="1" x14ac:dyDescent="0.2">
      <c r="AQ78" s="73"/>
      <c r="AR78" s="70" t="s">
        <v>434</v>
      </c>
      <c r="AS78" s="70" t="s">
        <v>35</v>
      </c>
      <c r="AT78" s="70" t="s">
        <v>0</v>
      </c>
      <c r="AU78" s="70" t="s">
        <v>35</v>
      </c>
      <c r="AV78" s="70" t="s">
        <v>0</v>
      </c>
      <c r="AW78" s="73"/>
      <c r="AX78" s="73"/>
      <c r="AY78" s="134" t="s">
        <v>434</v>
      </c>
      <c r="AZ78" s="134" t="s">
        <v>35</v>
      </c>
      <c r="BA78" s="134" t="s">
        <v>0</v>
      </c>
      <c r="BB78" s="134" t="s">
        <v>35</v>
      </c>
      <c r="BC78" s="134" t="s">
        <v>0</v>
      </c>
      <c r="BD78" s="73"/>
      <c r="DJ78" s="38" t="s">
        <v>433</v>
      </c>
      <c r="DK78" s="38" t="s">
        <v>35</v>
      </c>
      <c r="DL78" s="38" t="s">
        <v>0</v>
      </c>
      <c r="DM78" s="38" t="s">
        <v>35</v>
      </c>
      <c r="DN78" s="38" t="s">
        <v>0</v>
      </c>
      <c r="DQ78" s="38" t="s">
        <v>433</v>
      </c>
      <c r="DR78" s="38" t="s">
        <v>35</v>
      </c>
      <c r="DS78" s="38" t="s">
        <v>0</v>
      </c>
      <c r="DT78" s="38" t="s">
        <v>35</v>
      </c>
      <c r="DU78" s="38" t="s">
        <v>0</v>
      </c>
      <c r="EL78" s="38" t="s">
        <v>433</v>
      </c>
      <c r="EM78" s="38" t="s">
        <v>35</v>
      </c>
      <c r="EN78" s="38" t="s">
        <v>0</v>
      </c>
      <c r="EO78" s="38" t="s">
        <v>35</v>
      </c>
      <c r="EP78" s="38" t="s">
        <v>0</v>
      </c>
      <c r="ES78" s="38" t="s">
        <v>433</v>
      </c>
      <c r="ET78" s="38" t="s">
        <v>35</v>
      </c>
      <c r="EU78" s="38" t="s">
        <v>0</v>
      </c>
      <c r="EV78" s="38" t="s">
        <v>35</v>
      </c>
      <c r="EW78" s="38" t="s">
        <v>0</v>
      </c>
      <c r="EZ78" s="38" t="s">
        <v>433</v>
      </c>
      <c r="FA78" s="38" t="s">
        <v>35</v>
      </c>
      <c r="FB78" s="38" t="s">
        <v>0</v>
      </c>
      <c r="FC78" s="38" t="s">
        <v>35</v>
      </c>
      <c r="FD78" s="38" t="s">
        <v>0</v>
      </c>
      <c r="FG78" s="38" t="s">
        <v>433</v>
      </c>
      <c r="FH78" s="38" t="s">
        <v>35</v>
      </c>
      <c r="FI78" s="38" t="s">
        <v>0</v>
      </c>
      <c r="FJ78" s="38" t="s">
        <v>35</v>
      </c>
      <c r="FK78" s="38" t="s">
        <v>0</v>
      </c>
      <c r="GP78" s="38" t="s">
        <v>433</v>
      </c>
      <c r="GQ78" s="38" t="s">
        <v>35</v>
      </c>
      <c r="GR78" s="38" t="s">
        <v>0</v>
      </c>
      <c r="GS78" s="38" t="s">
        <v>35</v>
      </c>
      <c r="GT78" s="38" t="s">
        <v>0</v>
      </c>
      <c r="GW78" s="38" t="s">
        <v>433</v>
      </c>
      <c r="GX78" s="38" t="s">
        <v>35</v>
      </c>
      <c r="GY78" s="38" t="s">
        <v>0</v>
      </c>
      <c r="GZ78" s="38" t="s">
        <v>35</v>
      </c>
      <c r="HA78" s="38" t="s">
        <v>0</v>
      </c>
      <c r="LE78" s="38" t="s">
        <v>433</v>
      </c>
      <c r="LF78" s="38" t="s">
        <v>35</v>
      </c>
      <c r="LG78" s="38" t="s">
        <v>0</v>
      </c>
      <c r="LH78" s="38" t="s">
        <v>35</v>
      </c>
      <c r="LI78" s="38" t="s">
        <v>0</v>
      </c>
      <c r="NV78" s="42">
        <v>1</v>
      </c>
      <c r="NW78" s="14" t="s">
        <v>514</v>
      </c>
      <c r="NX78" s="12"/>
      <c r="NY78" s="12"/>
      <c r="NZ78" s="12"/>
      <c r="OA78" s="12"/>
      <c r="OC78" s="42">
        <v>1</v>
      </c>
      <c r="OD78" s="14" t="s">
        <v>514</v>
      </c>
      <c r="OE78" s="12"/>
      <c r="OF78" s="12"/>
      <c r="OG78" s="12"/>
      <c r="OH78" s="12"/>
      <c r="QH78" s="13" t="s">
        <v>433</v>
      </c>
      <c r="QI78" s="13" t="s">
        <v>0</v>
      </c>
      <c r="QJ78" s="13" t="s">
        <v>35</v>
      </c>
      <c r="QK78" s="13" t="s">
        <v>0</v>
      </c>
      <c r="QL78" s="13" t="s">
        <v>35</v>
      </c>
      <c r="SR78" s="43" t="s">
        <v>37</v>
      </c>
      <c r="SS78" s="15">
        <f>AVERAGE(SS75:SS77)</f>
        <v>6.6333333333333341E-2</v>
      </c>
      <c r="ST78" s="15">
        <f>AVERAGE(ST75:ST77)</f>
        <v>346.33333333333331</v>
      </c>
      <c r="SU78" s="15">
        <f>AVERAGE(SU75:SU77)</f>
        <v>613.66666666666663</v>
      </c>
      <c r="SV78" s="49">
        <f>SUM(SV75:SV77)</f>
        <v>64.537000000000006</v>
      </c>
      <c r="SW78" s="49">
        <f>SUM(SW75:SW77)</f>
        <v>114.649</v>
      </c>
      <c r="SY78" s="43" t="s">
        <v>37</v>
      </c>
      <c r="SZ78" s="15">
        <f>AVERAGE(SZ75:SZ77)</f>
        <v>6.6333333333333341E-2</v>
      </c>
      <c r="TA78" s="15">
        <f>AVERAGE(TA75:TA77)</f>
        <v>346.33333333333331</v>
      </c>
      <c r="TB78" s="15">
        <f>AVERAGE(TB75:TB77)</f>
        <v>613.66666666666663</v>
      </c>
      <c r="TC78" s="49">
        <f>SUM(TC75:TC77)</f>
        <v>64.537000000000006</v>
      </c>
      <c r="TD78" s="49">
        <f>SUM(TD75:TD77)</f>
        <v>114.649</v>
      </c>
      <c r="TF78" s="43" t="s">
        <v>37</v>
      </c>
      <c r="TG78" s="15">
        <f>AVERAGE(TG75:TG77)</f>
        <v>6.6566666666666663E-2</v>
      </c>
      <c r="TH78" s="15">
        <f>AVERAGE(TH75:TH77)</f>
        <v>346.33333333333331</v>
      </c>
      <c r="TI78" s="15">
        <f>AVERAGE(TI75:TI77)</f>
        <v>613.66666666666663</v>
      </c>
      <c r="TJ78" s="49">
        <f>SUM(TJ75:TJ77)</f>
        <v>64.798100000000005</v>
      </c>
      <c r="TK78" s="49">
        <f>SUM(TK75:TK77)</f>
        <v>115.1831</v>
      </c>
      <c r="TM78" s="43" t="s">
        <v>37</v>
      </c>
      <c r="TN78" s="15">
        <f>AVERAGE(TN75:TN77)</f>
        <v>6.6566666666666663E-2</v>
      </c>
      <c r="TO78" s="15">
        <f>AVERAGE(TO75:TO77)</f>
        <v>346.33333333333331</v>
      </c>
      <c r="TP78" s="15">
        <f>AVERAGE(TP75:TP77)</f>
        <v>613.66666666666663</v>
      </c>
      <c r="TQ78" s="49">
        <f>SUM(TQ75:TQ77)</f>
        <v>64.798100000000005</v>
      </c>
      <c r="TR78" s="49">
        <f>SUM(TR75:TR77)</f>
        <v>115.1831</v>
      </c>
      <c r="AAN78" s="13"/>
      <c r="AAO78" s="13"/>
      <c r="AAP78" s="13"/>
      <c r="AAQ78" s="13"/>
      <c r="AAR78" s="13"/>
      <c r="AAU78" s="13"/>
      <c r="AAV78" s="13"/>
      <c r="AAW78" s="13"/>
      <c r="AAX78" s="13"/>
      <c r="AAY78" s="13"/>
      <c r="ADF78" s="10" t="s">
        <v>433</v>
      </c>
      <c r="ADG78" s="10" t="s">
        <v>35</v>
      </c>
      <c r="ADH78" s="10" t="s">
        <v>0</v>
      </c>
      <c r="ADI78" s="38" t="s">
        <v>35</v>
      </c>
      <c r="ADJ78" s="38" t="s">
        <v>0</v>
      </c>
      <c r="ADM78" s="10" t="s">
        <v>433</v>
      </c>
      <c r="ADN78" s="10" t="s">
        <v>35</v>
      </c>
      <c r="ADO78" s="10" t="s">
        <v>0</v>
      </c>
      <c r="ADP78" s="38" t="s">
        <v>35</v>
      </c>
      <c r="ADQ78" s="38" t="s">
        <v>0</v>
      </c>
      <c r="AEH78" s="13" t="s">
        <v>434</v>
      </c>
      <c r="AEI78" s="13" t="s">
        <v>0</v>
      </c>
      <c r="AEJ78" s="13" t="s">
        <v>35</v>
      </c>
      <c r="AEK78" s="13" t="s">
        <v>0</v>
      </c>
      <c r="AEL78" s="13" t="s">
        <v>35</v>
      </c>
      <c r="AEO78" s="13" t="s">
        <v>434</v>
      </c>
      <c r="AEP78" s="13" t="s">
        <v>0</v>
      </c>
      <c r="AEQ78" s="13" t="s">
        <v>35</v>
      </c>
      <c r="AER78" s="13" t="s">
        <v>0</v>
      </c>
      <c r="AES78" s="13" t="s">
        <v>35</v>
      </c>
      <c r="AGS78" s="13"/>
      <c r="AGT78" s="13"/>
      <c r="AGU78" s="13"/>
      <c r="AGV78" s="13"/>
      <c r="AGW78" s="13"/>
    </row>
    <row r="79" spans="43:881" s="10" customFormat="1" ht="14.1" customHeight="1" x14ac:dyDescent="0.2">
      <c r="AQ79" s="73"/>
      <c r="AR79" s="73">
        <v>12.266999999999999</v>
      </c>
      <c r="AS79" s="73">
        <v>295</v>
      </c>
      <c r="AT79" s="73">
        <v>178</v>
      </c>
      <c r="AU79" s="68">
        <f>+AR79*AS79</f>
        <v>3618.7649999999999</v>
      </c>
      <c r="AV79" s="68">
        <f>+AR79*AT79</f>
        <v>2183.5259999999998</v>
      </c>
      <c r="AW79" s="73"/>
      <c r="AX79" s="73"/>
      <c r="AY79" s="73">
        <v>12.266999999999999</v>
      </c>
      <c r="AZ79" s="73">
        <v>295</v>
      </c>
      <c r="BA79" s="73">
        <v>178</v>
      </c>
      <c r="BB79" s="68">
        <f>+AY79*AZ79</f>
        <v>3618.7649999999999</v>
      </c>
      <c r="BC79" s="68">
        <f>+AY79*BA79</f>
        <v>2183.5259999999998</v>
      </c>
      <c r="BD79" s="73"/>
      <c r="DJ79" s="10">
        <v>1.34</v>
      </c>
      <c r="DK79" s="10">
        <v>399</v>
      </c>
      <c r="DL79" s="10">
        <v>415</v>
      </c>
      <c r="DM79" s="10">
        <f>+DK79*DJ79</f>
        <v>534.66000000000008</v>
      </c>
      <c r="DN79" s="10">
        <f>+DL79*DJ79</f>
        <v>556.1</v>
      </c>
      <c r="DQ79" s="10">
        <v>1.34</v>
      </c>
      <c r="DR79" s="10">
        <v>399</v>
      </c>
      <c r="DS79" s="10">
        <v>415</v>
      </c>
      <c r="DT79" s="10">
        <f>+DR79*DQ79</f>
        <v>534.66000000000008</v>
      </c>
      <c r="DU79" s="10">
        <f>+DS79*DQ79</f>
        <v>556.1</v>
      </c>
      <c r="EL79" s="10">
        <v>1.38E-2</v>
      </c>
      <c r="EM79" s="10">
        <v>387</v>
      </c>
      <c r="EN79" s="10">
        <v>337</v>
      </c>
      <c r="EO79" s="10">
        <f>+EM79*EL79</f>
        <v>5.3406000000000002</v>
      </c>
      <c r="EP79" s="10">
        <f>+EN79*EL79</f>
        <v>4.6505999999999998</v>
      </c>
      <c r="ES79" s="10">
        <v>1.38E-2</v>
      </c>
      <c r="ET79" s="10">
        <v>387</v>
      </c>
      <c r="EU79" s="10">
        <v>337</v>
      </c>
      <c r="EV79" s="10">
        <f>+ET79*ES79</f>
        <v>5.3406000000000002</v>
      </c>
      <c r="EW79" s="10">
        <f>+EU79*ES79</f>
        <v>4.6505999999999998</v>
      </c>
      <c r="EZ79" s="10">
        <v>6.3170000000000002</v>
      </c>
      <c r="FA79" s="10">
        <v>200</v>
      </c>
      <c r="FB79" s="10">
        <v>72</v>
      </c>
      <c r="FC79" s="10">
        <f>+FA79*EZ79</f>
        <v>1263.4000000000001</v>
      </c>
      <c r="FD79" s="10">
        <f>+FB79*EZ79</f>
        <v>454.82400000000001</v>
      </c>
      <c r="FG79" s="10">
        <v>6.3170000000000002</v>
      </c>
      <c r="FH79" s="10">
        <v>200</v>
      </c>
      <c r="FI79" s="10">
        <v>72</v>
      </c>
      <c r="FJ79" s="10">
        <f>+FH79*FG79</f>
        <v>1263.4000000000001</v>
      </c>
      <c r="FK79" s="10">
        <f>+FI79*FG79</f>
        <v>454.82400000000001</v>
      </c>
      <c r="GP79" s="10">
        <v>5.93</v>
      </c>
      <c r="GQ79" s="10">
        <v>252</v>
      </c>
      <c r="GR79" s="10">
        <v>187</v>
      </c>
      <c r="GS79" s="10">
        <f>+GQ79*GP79</f>
        <v>1494.36</v>
      </c>
      <c r="GT79" s="10">
        <f>+GR79*GP79</f>
        <v>1108.9099999999999</v>
      </c>
      <c r="GW79" s="10">
        <v>5.93</v>
      </c>
      <c r="GX79" s="10">
        <v>252</v>
      </c>
      <c r="GY79" s="10">
        <v>187</v>
      </c>
      <c r="GZ79" s="10">
        <f>+GX79*GW79</f>
        <v>1494.36</v>
      </c>
      <c r="HA79" s="10">
        <f>+GY79*GW79</f>
        <v>1108.9099999999999</v>
      </c>
      <c r="LF79" s="10">
        <v>260</v>
      </c>
      <c r="LG79" s="10">
        <v>119</v>
      </c>
      <c r="LH79" s="10">
        <f>+LF79*LE79</f>
        <v>0</v>
      </c>
      <c r="LI79" s="10">
        <f>+LG79*LE79</f>
        <v>0</v>
      </c>
      <c r="NW79" s="13" t="s">
        <v>433</v>
      </c>
      <c r="NX79" s="13" t="s">
        <v>0</v>
      </c>
      <c r="NY79" s="13" t="s">
        <v>35</v>
      </c>
      <c r="NZ79" s="13" t="s">
        <v>0</v>
      </c>
      <c r="OA79" s="13" t="s">
        <v>35</v>
      </c>
      <c r="OD79" s="13" t="s">
        <v>433</v>
      </c>
      <c r="OE79" s="13" t="s">
        <v>0</v>
      </c>
      <c r="OF79" s="13" t="s">
        <v>35</v>
      </c>
      <c r="OG79" s="13" t="s">
        <v>0</v>
      </c>
      <c r="OH79" s="13" t="s">
        <v>35</v>
      </c>
      <c r="QH79" s="12">
        <v>6.1</v>
      </c>
      <c r="QI79" s="12">
        <v>23</v>
      </c>
      <c r="QJ79" s="12">
        <v>57.8</v>
      </c>
      <c r="QK79" s="48">
        <f>+QI79*QH79</f>
        <v>140.29999999999998</v>
      </c>
      <c r="QL79" s="48">
        <f>+QJ79*QH79</f>
        <v>352.58</v>
      </c>
      <c r="SR79" s="43" t="s">
        <v>36</v>
      </c>
      <c r="SS79" s="12">
        <f>SUM(SS75:SS77)</f>
        <v>0.19900000000000001</v>
      </c>
      <c r="ST79" s="15"/>
      <c r="SU79" s="15"/>
      <c r="SV79" s="50">
        <f>+SV78/SS79</f>
        <v>324.3065326633166</v>
      </c>
      <c r="SW79" s="50">
        <f>+SW78/SS79</f>
        <v>576.1256281407035</v>
      </c>
      <c r="SY79" s="43" t="s">
        <v>36</v>
      </c>
      <c r="SZ79" s="12">
        <f>SUM(SZ75:SZ77)</f>
        <v>0.19900000000000001</v>
      </c>
      <c r="TA79" s="15"/>
      <c r="TB79" s="15"/>
      <c r="TC79" s="50">
        <f>+TC78/SZ79</f>
        <v>324.3065326633166</v>
      </c>
      <c r="TD79" s="50">
        <f>+TD78/SZ79</f>
        <v>576.1256281407035</v>
      </c>
      <c r="TF79" s="43" t="s">
        <v>36</v>
      </c>
      <c r="TG79" s="12">
        <f>SUM(TG75:TG77)</f>
        <v>0.19969999999999999</v>
      </c>
      <c r="TH79" s="15"/>
      <c r="TI79" s="15"/>
      <c r="TJ79" s="50">
        <f>+TJ78/TG79</f>
        <v>324.47721582373566</v>
      </c>
      <c r="TK79" s="50">
        <f>+TK78/TG79</f>
        <v>576.78067100650981</v>
      </c>
      <c r="TM79" s="43" t="s">
        <v>36</v>
      </c>
      <c r="TN79" s="12">
        <f>SUM(TN75:TN77)</f>
        <v>0.19969999999999999</v>
      </c>
      <c r="TO79" s="15"/>
      <c r="TP79" s="15"/>
      <c r="TQ79" s="50">
        <f>+TQ78/TN79</f>
        <v>324.47721582373566</v>
      </c>
      <c r="TR79" s="50">
        <f>+TR78/TN79</f>
        <v>576.78067100650981</v>
      </c>
      <c r="AAN79" s="12"/>
      <c r="AAO79" s="12"/>
      <c r="AAP79" s="15"/>
      <c r="AAQ79" s="12"/>
      <c r="AAR79" s="12"/>
      <c r="AAU79" s="12"/>
      <c r="AAV79" s="12"/>
      <c r="AAW79" s="15"/>
      <c r="AAX79" s="12"/>
      <c r="AAY79" s="12"/>
      <c r="ADF79" s="10">
        <v>0.51500000000000001</v>
      </c>
      <c r="ADG79" s="10">
        <v>372</v>
      </c>
      <c r="ADH79" s="10">
        <v>316</v>
      </c>
      <c r="ADI79" s="10">
        <f>+ADG79*ADF79</f>
        <v>191.58</v>
      </c>
      <c r="ADJ79" s="10">
        <f>+ADH79*ADF79</f>
        <v>162.74</v>
      </c>
      <c r="ADM79" s="10">
        <v>0.51500000000000001</v>
      </c>
      <c r="ADN79" s="10">
        <v>372</v>
      </c>
      <c r="ADO79" s="10">
        <v>316</v>
      </c>
      <c r="ADP79" s="10">
        <f>+ADN79*ADM79</f>
        <v>191.58</v>
      </c>
      <c r="ADQ79" s="10">
        <f>+ADO79*ADM79</f>
        <v>162.74</v>
      </c>
      <c r="AEH79" s="12">
        <f>AVERAGE(0.14,0.21,0.24,0.27)</f>
        <v>0.215</v>
      </c>
      <c r="AEI79" s="12">
        <v>224</v>
      </c>
      <c r="AEJ79" s="15">
        <v>238</v>
      </c>
      <c r="AEK79" s="12">
        <f>+AEI79*AEH79</f>
        <v>48.16</v>
      </c>
      <c r="AEL79" s="12">
        <f>+AEJ79*AEH79</f>
        <v>51.17</v>
      </c>
      <c r="AEO79" s="12">
        <f>AVERAGE(0.14,0.21,0.24,0.27)</f>
        <v>0.215</v>
      </c>
      <c r="AEP79" s="12">
        <v>224</v>
      </c>
      <c r="AEQ79" s="15">
        <v>238</v>
      </c>
      <c r="AER79" s="12">
        <f>+AEP79*AEO79</f>
        <v>48.16</v>
      </c>
      <c r="AES79" s="12">
        <f>+AEQ79*AEO79</f>
        <v>51.17</v>
      </c>
      <c r="AGS79" s="12"/>
      <c r="AGT79" s="12"/>
      <c r="AGU79" s="15"/>
      <c r="AGV79" s="12"/>
      <c r="AGW79" s="12"/>
    </row>
    <row r="80" spans="43:881" s="10" customFormat="1" ht="14.1" customHeight="1" x14ac:dyDescent="0.2">
      <c r="AQ80" s="73"/>
      <c r="AR80" s="73">
        <v>8.8339999999999996</v>
      </c>
      <c r="AS80" s="73">
        <v>249</v>
      </c>
      <c r="AT80" s="73">
        <v>160</v>
      </c>
      <c r="AU80" s="68">
        <f>+AR80*AS80</f>
        <v>2199.6659999999997</v>
      </c>
      <c r="AV80" s="68">
        <f>+AR80*AT80</f>
        <v>1413.44</v>
      </c>
      <c r="AW80" s="73"/>
      <c r="AX80" s="73"/>
      <c r="AY80" s="73">
        <v>8.8339999999999996</v>
      </c>
      <c r="AZ80" s="73">
        <v>249</v>
      </c>
      <c r="BA80" s="73">
        <v>160</v>
      </c>
      <c r="BB80" s="68">
        <f>+AY80*AZ80</f>
        <v>2199.6659999999997</v>
      </c>
      <c r="BC80" s="68">
        <f>+AY80*BA80</f>
        <v>1413.44</v>
      </c>
      <c r="BD80" s="73"/>
      <c r="DJ80" s="10">
        <v>1.69</v>
      </c>
      <c r="DK80" s="10">
        <v>59</v>
      </c>
      <c r="DL80" s="10">
        <v>55</v>
      </c>
      <c r="DM80" s="10">
        <f>+DK80*DJ80</f>
        <v>99.71</v>
      </c>
      <c r="DN80" s="10">
        <f>+DL80*DJ80</f>
        <v>92.95</v>
      </c>
      <c r="DQ80" s="10">
        <v>1.69</v>
      </c>
      <c r="DR80" s="10">
        <v>59</v>
      </c>
      <c r="DS80" s="10">
        <v>55</v>
      </c>
      <c r="DT80" s="10">
        <f>+DR80*DQ80</f>
        <v>99.71</v>
      </c>
      <c r="DU80" s="10">
        <f>+DS80*DQ80</f>
        <v>92.95</v>
      </c>
      <c r="EL80" s="10">
        <v>1.37E-2</v>
      </c>
      <c r="EM80" s="10">
        <v>234</v>
      </c>
      <c r="EN80" s="10">
        <v>160</v>
      </c>
      <c r="EO80" s="10">
        <f>+EM80*EL80</f>
        <v>3.2058</v>
      </c>
      <c r="EP80" s="10">
        <f>+EN80*EL80</f>
        <v>2.1920000000000002</v>
      </c>
      <c r="ES80" s="10">
        <v>1.37E-2</v>
      </c>
      <c r="ET80" s="10">
        <v>234</v>
      </c>
      <c r="EU80" s="10">
        <v>160</v>
      </c>
      <c r="EV80" s="10">
        <f>+ET80*ES80</f>
        <v>3.2058</v>
      </c>
      <c r="EW80" s="10">
        <f>+EU80*ES80</f>
        <v>2.1920000000000002</v>
      </c>
      <c r="EZ80" s="10">
        <v>5.7759999999999998</v>
      </c>
      <c r="FA80" s="10">
        <v>45</v>
      </c>
      <c r="FB80" s="10">
        <v>68</v>
      </c>
      <c r="FC80" s="10">
        <f>+FA80*EZ80</f>
        <v>259.92</v>
      </c>
      <c r="FD80" s="10">
        <f>+FB80*EZ80</f>
        <v>392.76799999999997</v>
      </c>
      <c r="FG80" s="10">
        <v>5.7759999999999998</v>
      </c>
      <c r="FH80" s="10">
        <v>45</v>
      </c>
      <c r="FI80" s="10">
        <v>68</v>
      </c>
      <c r="FJ80" s="10">
        <f>+FH80*FG80</f>
        <v>259.92</v>
      </c>
      <c r="FK80" s="10">
        <f>+FI80*FG80</f>
        <v>392.76799999999997</v>
      </c>
      <c r="GP80" s="10">
        <v>3.98</v>
      </c>
      <c r="GQ80" s="10">
        <v>268</v>
      </c>
      <c r="GR80" s="10">
        <v>149</v>
      </c>
      <c r="GS80" s="10">
        <f>+GQ80*GP80</f>
        <v>1066.6400000000001</v>
      </c>
      <c r="GT80" s="10">
        <f>+GR80*GP80</f>
        <v>593.02</v>
      </c>
      <c r="GW80" s="10">
        <v>3.98</v>
      </c>
      <c r="GX80" s="10">
        <v>268</v>
      </c>
      <c r="GY80" s="10">
        <v>149</v>
      </c>
      <c r="GZ80" s="10">
        <f>+GX80*GW80</f>
        <v>1066.6400000000001</v>
      </c>
      <c r="HA80" s="10">
        <f>+GY80*GW80</f>
        <v>593.02</v>
      </c>
      <c r="LF80" s="10">
        <v>190</v>
      </c>
      <c r="LG80" s="10">
        <v>97</v>
      </c>
      <c r="LH80" s="10">
        <f>+LF80*LE80</f>
        <v>0</v>
      </c>
      <c r="LI80" s="10">
        <f>+LG80*LE80</f>
        <v>0</v>
      </c>
      <c r="NW80" s="12">
        <v>1.1117999999999999</v>
      </c>
      <c r="NX80" s="12">
        <v>40</v>
      </c>
      <c r="NY80" s="12">
        <v>36.799999999999997</v>
      </c>
      <c r="NZ80" s="48">
        <f>+NX80*NW80</f>
        <v>44.471999999999994</v>
      </c>
      <c r="OA80" s="48">
        <f>+NY80*NW80</f>
        <v>40.914239999999992</v>
      </c>
      <c r="OD80" s="12">
        <v>1.1117999999999999</v>
      </c>
      <c r="OE80" s="12">
        <v>40</v>
      </c>
      <c r="OF80" s="12">
        <v>36.799999999999997</v>
      </c>
      <c r="OG80" s="48">
        <f>+OE80*OD80</f>
        <v>44.471999999999994</v>
      </c>
      <c r="OH80" s="48">
        <f>+OF80*OD80</f>
        <v>40.914239999999992</v>
      </c>
      <c r="QH80" s="12">
        <v>4.8899999999999997</v>
      </c>
      <c r="QI80" s="12">
        <v>13</v>
      </c>
      <c r="QJ80" s="12">
        <v>64</v>
      </c>
      <c r="QK80" s="48">
        <f>+QI80*QH80</f>
        <v>63.569999999999993</v>
      </c>
      <c r="QL80" s="48">
        <f>+QJ80*QH80</f>
        <v>312.95999999999998</v>
      </c>
      <c r="SS80" s="12"/>
      <c r="ST80" s="12"/>
      <c r="SU80" s="12"/>
      <c r="SV80" s="12"/>
      <c r="SW80" s="12"/>
      <c r="SZ80" s="12"/>
      <c r="TA80" s="12"/>
      <c r="TB80" s="12"/>
      <c r="TC80" s="12"/>
      <c r="TD80" s="12"/>
      <c r="TG80" s="12"/>
      <c r="TH80" s="12"/>
      <c r="TI80" s="12"/>
      <c r="TJ80" s="12"/>
      <c r="TK80" s="12"/>
      <c r="TN80" s="12"/>
      <c r="TO80" s="12"/>
      <c r="TP80" s="12"/>
      <c r="TQ80" s="12"/>
      <c r="TR80" s="12"/>
      <c r="AAN80" s="12"/>
      <c r="AAO80" s="12"/>
      <c r="AAP80" s="15"/>
      <c r="AAQ80" s="12"/>
      <c r="AAR80" s="12"/>
      <c r="AAU80" s="12"/>
      <c r="AAV80" s="12"/>
      <c r="AAW80" s="15"/>
      <c r="AAX80" s="12"/>
      <c r="AAY80" s="12"/>
      <c r="ADF80" s="10">
        <v>0.182</v>
      </c>
      <c r="ADG80" s="10">
        <v>148</v>
      </c>
      <c r="ADH80" s="10">
        <v>228</v>
      </c>
      <c r="ADI80" s="10">
        <f>+ADG80*ADF80</f>
        <v>26.936</v>
      </c>
      <c r="ADJ80" s="10">
        <f>+ADH80*ADF80</f>
        <v>41.496000000000002</v>
      </c>
      <c r="ADM80" s="10">
        <v>0.182</v>
      </c>
      <c r="ADN80" s="10">
        <v>148</v>
      </c>
      <c r="ADO80" s="10">
        <v>228</v>
      </c>
      <c r="ADP80" s="10">
        <f>+ADN80*ADM80</f>
        <v>26.936</v>
      </c>
      <c r="ADQ80" s="10">
        <f>+ADO80*ADM80</f>
        <v>41.496000000000002</v>
      </c>
      <c r="AEH80" s="12">
        <f>AVERAGE(0.34,0.26,0.25,0.28)</f>
        <v>0.28250000000000003</v>
      </c>
      <c r="AEI80" s="12">
        <v>218</v>
      </c>
      <c r="AEJ80" s="15">
        <v>329</v>
      </c>
      <c r="AEK80" s="12">
        <f>+AEI80*AEH80</f>
        <v>61.585000000000008</v>
      </c>
      <c r="AEL80" s="12">
        <f>+AEJ80*AEH80</f>
        <v>92.94250000000001</v>
      </c>
      <c r="AEO80" s="12">
        <f>AVERAGE(0.34,0.26,0.25,0.28)</f>
        <v>0.28250000000000003</v>
      </c>
      <c r="AEP80" s="12">
        <v>218</v>
      </c>
      <c r="AEQ80" s="15">
        <v>329</v>
      </c>
      <c r="AER80" s="12">
        <f>+AEP80*AEO80</f>
        <v>61.585000000000008</v>
      </c>
      <c r="AES80" s="12">
        <f>+AEQ80*AEO80</f>
        <v>92.94250000000001</v>
      </c>
      <c r="AGS80" s="12"/>
      <c r="AGT80" s="12"/>
      <c r="AGU80" s="15"/>
      <c r="AGV80" s="12"/>
      <c r="AGW80" s="12"/>
    </row>
    <row r="81" spans="43:881" s="10" customFormat="1" ht="14.1" customHeight="1" x14ac:dyDescent="0.2">
      <c r="AQ81" s="73"/>
      <c r="AR81" s="73">
        <v>9.3629999999999995</v>
      </c>
      <c r="AS81" s="73">
        <v>142</v>
      </c>
      <c r="AT81" s="73">
        <v>64.400000000000006</v>
      </c>
      <c r="AU81" s="68">
        <f>+AR81*AS81</f>
        <v>1329.5459999999998</v>
      </c>
      <c r="AV81" s="68">
        <f>+AR81*AT81</f>
        <v>602.97720000000004</v>
      </c>
      <c r="AW81" s="73"/>
      <c r="AX81" s="73"/>
      <c r="AY81" s="73">
        <v>9.3629999999999995</v>
      </c>
      <c r="AZ81" s="73">
        <v>142</v>
      </c>
      <c r="BA81" s="73">
        <v>64.400000000000006</v>
      </c>
      <c r="BB81" s="68">
        <f>+AY81*AZ81</f>
        <v>1329.5459999999998</v>
      </c>
      <c r="BC81" s="68">
        <f>+AY81*BA81</f>
        <v>602.97720000000004</v>
      </c>
      <c r="BD81" s="73"/>
      <c r="DJ81" s="10">
        <v>0.6</v>
      </c>
      <c r="DK81" s="10">
        <v>205</v>
      </c>
      <c r="DL81" s="10">
        <v>200</v>
      </c>
      <c r="DM81" s="10">
        <f>+DK81*DJ81</f>
        <v>123</v>
      </c>
      <c r="DN81" s="10">
        <f>+DL81*DJ81</f>
        <v>120</v>
      </c>
      <c r="DQ81" s="10">
        <v>0.6</v>
      </c>
      <c r="DR81" s="10">
        <v>205</v>
      </c>
      <c r="DS81" s="10">
        <v>200</v>
      </c>
      <c r="DT81" s="10">
        <f>+DR81*DQ81</f>
        <v>123</v>
      </c>
      <c r="DU81" s="10">
        <f>+DS81*DQ81</f>
        <v>120</v>
      </c>
      <c r="EL81" s="10">
        <v>6.7999999999999996E-3</v>
      </c>
      <c r="EM81" s="10">
        <v>198</v>
      </c>
      <c r="EN81" s="10">
        <v>140</v>
      </c>
      <c r="EO81" s="10">
        <f>+EM81*EL81</f>
        <v>1.3463999999999998</v>
      </c>
      <c r="EP81" s="10">
        <f>+EN81*EL81</f>
        <v>0.95199999999999996</v>
      </c>
      <c r="ES81" s="10">
        <v>6.7999999999999996E-3</v>
      </c>
      <c r="ET81" s="10">
        <v>198</v>
      </c>
      <c r="EU81" s="10">
        <v>140</v>
      </c>
      <c r="EV81" s="10">
        <f>+ET81*ES81</f>
        <v>1.3463999999999998</v>
      </c>
      <c r="EW81" s="10">
        <f>+EU81*ES81</f>
        <v>0.95199999999999996</v>
      </c>
      <c r="FC81" s="10">
        <f>+FA81*EZ81</f>
        <v>0</v>
      </c>
      <c r="FD81" s="10">
        <f>+FB81*EZ81</f>
        <v>0</v>
      </c>
      <c r="FJ81" s="10">
        <f>+FH81*FG81</f>
        <v>0</v>
      </c>
      <c r="FK81" s="10">
        <f>+FI81*FG81</f>
        <v>0</v>
      </c>
      <c r="GP81" s="10">
        <v>3.76</v>
      </c>
      <c r="GQ81" s="10">
        <v>97.7</v>
      </c>
      <c r="GR81" s="10">
        <v>44.3</v>
      </c>
      <c r="GS81" s="10">
        <f>+GQ81*GP81</f>
        <v>367.35199999999998</v>
      </c>
      <c r="GT81" s="10">
        <f>+GR81*GP81</f>
        <v>166.56799999999998</v>
      </c>
      <c r="GW81" s="10">
        <v>3.76</v>
      </c>
      <c r="GX81" s="10">
        <v>97.7</v>
      </c>
      <c r="GY81" s="10">
        <v>44.3</v>
      </c>
      <c r="GZ81" s="10">
        <f>+GX81*GW81</f>
        <v>367.35199999999998</v>
      </c>
      <c r="HA81" s="10">
        <f>+GY81*GW81</f>
        <v>166.56799999999998</v>
      </c>
      <c r="LF81" s="10">
        <v>110</v>
      </c>
      <c r="LG81" s="10">
        <v>73</v>
      </c>
      <c r="LH81" s="10">
        <f>+LF81*LE81</f>
        <v>0</v>
      </c>
      <c r="LI81" s="10">
        <f>+LG81*LE81</f>
        <v>0</v>
      </c>
      <c r="NW81" s="12">
        <v>0.69379999999999997</v>
      </c>
      <c r="NX81" s="12">
        <v>21.7</v>
      </c>
      <c r="NY81" s="12">
        <v>12.2</v>
      </c>
      <c r="NZ81" s="48">
        <f>+NX81*NW81</f>
        <v>15.055459999999998</v>
      </c>
      <c r="OA81" s="48">
        <f>+NY81*NW81</f>
        <v>8.4643599999999992</v>
      </c>
      <c r="OD81" s="12">
        <v>0.69379999999999997</v>
      </c>
      <c r="OE81" s="12">
        <v>21.7</v>
      </c>
      <c r="OF81" s="12">
        <v>12.2</v>
      </c>
      <c r="OG81" s="48">
        <f>+OE81*OD81</f>
        <v>15.055459999999998</v>
      </c>
      <c r="OH81" s="48">
        <f>+OF81*OD81</f>
        <v>8.4643599999999992</v>
      </c>
      <c r="QH81" s="12">
        <v>2.99</v>
      </c>
      <c r="QI81" s="12">
        <v>22</v>
      </c>
      <c r="QJ81" s="12">
        <v>53.2</v>
      </c>
      <c r="QK81" s="48">
        <f>+QI81*QH81</f>
        <v>65.78</v>
      </c>
      <c r="QL81" s="48">
        <f>+QJ81*QH81</f>
        <v>159.06800000000001</v>
      </c>
      <c r="SR81" s="42">
        <v>5</v>
      </c>
      <c r="SS81" s="14" t="s">
        <v>467</v>
      </c>
      <c r="ST81" s="12"/>
      <c r="SU81" s="12"/>
      <c r="SV81" s="12"/>
      <c r="SW81" s="12"/>
      <c r="SY81" s="42">
        <v>5</v>
      </c>
      <c r="SZ81" s="14" t="s">
        <v>467</v>
      </c>
      <c r="TA81" s="12"/>
      <c r="TB81" s="12"/>
      <c r="TC81" s="12"/>
      <c r="TD81" s="12"/>
      <c r="TF81" s="42">
        <v>5</v>
      </c>
      <c r="TG81" s="14" t="s">
        <v>467</v>
      </c>
      <c r="TH81" s="12"/>
      <c r="TI81" s="12"/>
      <c r="TJ81" s="12"/>
      <c r="TK81" s="12"/>
      <c r="TM81" s="42">
        <v>5</v>
      </c>
      <c r="TN81" s="14" t="s">
        <v>467</v>
      </c>
      <c r="TO81" s="12"/>
      <c r="TP81" s="12"/>
      <c r="TQ81" s="12"/>
      <c r="TR81" s="12"/>
      <c r="AAN81" s="12"/>
      <c r="AAO81" s="12"/>
      <c r="AAP81" s="15"/>
      <c r="AAQ81" s="12"/>
      <c r="AAR81" s="12"/>
      <c r="AAU81" s="12"/>
      <c r="AAV81" s="12"/>
      <c r="AAW81" s="15"/>
      <c r="AAX81" s="12"/>
      <c r="AAY81" s="12"/>
      <c r="ADF81" s="10">
        <v>0.16900000000000001</v>
      </c>
      <c r="ADG81" s="10">
        <v>26.2</v>
      </c>
      <c r="ADH81" s="10">
        <v>55</v>
      </c>
      <c r="ADI81" s="10">
        <f>+ADG81*ADF81</f>
        <v>4.4278000000000004</v>
      </c>
      <c r="ADJ81" s="10">
        <f>+ADH81*ADF81</f>
        <v>9.2949999999999999</v>
      </c>
      <c r="ADM81" s="10">
        <v>0.16900000000000001</v>
      </c>
      <c r="ADN81" s="10">
        <v>26.2</v>
      </c>
      <c r="ADO81" s="10">
        <v>55</v>
      </c>
      <c r="ADP81" s="10">
        <f>+ADN81*ADM81</f>
        <v>4.4278000000000004</v>
      </c>
      <c r="ADQ81" s="10">
        <f>+ADO81*ADM81</f>
        <v>9.2949999999999999</v>
      </c>
      <c r="AEH81" s="12">
        <f>AVERAGE(0.22,0.2,0.15,0.12)</f>
        <v>0.17250000000000001</v>
      </c>
      <c r="AEI81" s="12">
        <v>106</v>
      </c>
      <c r="AEJ81" s="15">
        <v>188</v>
      </c>
      <c r="AEK81" s="12">
        <f>+AEI81*AEH81</f>
        <v>18.285</v>
      </c>
      <c r="AEL81" s="12">
        <f>+AEJ81*AEH81</f>
        <v>32.43</v>
      </c>
      <c r="AEO81" s="12">
        <f>AVERAGE(0.22,0.2,0.15,0.12)</f>
        <v>0.17250000000000001</v>
      </c>
      <c r="AEP81" s="12">
        <v>106</v>
      </c>
      <c r="AEQ81" s="15">
        <v>188</v>
      </c>
      <c r="AER81" s="12">
        <f>+AEP81*AEO81</f>
        <v>18.285</v>
      </c>
      <c r="AES81" s="12">
        <f>+AEQ81*AEO81</f>
        <v>32.43</v>
      </c>
      <c r="AGS81" s="12"/>
      <c r="AGT81" s="12"/>
      <c r="AGU81" s="15"/>
      <c r="AGV81" s="12"/>
      <c r="AGW81" s="12"/>
    </row>
    <row r="82" spans="43:881" s="10" customFormat="1" ht="14.1" customHeight="1" x14ac:dyDescent="0.2">
      <c r="AQ82" s="78" t="s">
        <v>36</v>
      </c>
      <c r="AR82" s="73">
        <f>SUM(AR79:AR81)</f>
        <v>30.463999999999999</v>
      </c>
      <c r="AS82" s="73">
        <f>SUM(AS79:AS81)</f>
        <v>686</v>
      </c>
      <c r="AT82" s="73">
        <f>SUM(AT79:AT81)</f>
        <v>402.4</v>
      </c>
      <c r="AU82" s="79">
        <f>SUM(AU79:AU81)</f>
        <v>7147.976999999999</v>
      </c>
      <c r="AV82" s="79">
        <f>SUM(AV79:AV81)</f>
        <v>4199.9431999999997</v>
      </c>
      <c r="AW82" s="73"/>
      <c r="AX82" s="78" t="s">
        <v>36</v>
      </c>
      <c r="AY82" s="73">
        <f>SUM(AY79:AY81)</f>
        <v>30.463999999999999</v>
      </c>
      <c r="AZ82" s="73">
        <f>SUM(AZ79:AZ81)</f>
        <v>686</v>
      </c>
      <c r="BA82" s="73">
        <f>SUM(BA79:BA81)</f>
        <v>402.4</v>
      </c>
      <c r="BB82" s="79">
        <f>SUM(BB79:BB81)</f>
        <v>7147.976999999999</v>
      </c>
      <c r="BC82" s="79">
        <f>SUM(BC79:BC81)</f>
        <v>4199.9431999999997</v>
      </c>
      <c r="BD82" s="73"/>
      <c r="DI82" s="43" t="s">
        <v>36</v>
      </c>
      <c r="DJ82" s="10">
        <f>SUM(DJ79:DJ81)</f>
        <v>3.6300000000000003</v>
      </c>
      <c r="DK82" s="10">
        <f>SUM(DK79:DK81)</f>
        <v>663</v>
      </c>
      <c r="DL82" s="10">
        <f>SUM(DL79:DL81)</f>
        <v>670</v>
      </c>
      <c r="DM82" s="42">
        <f>SUM(DM79:DM81)</f>
        <v>757.37000000000012</v>
      </c>
      <c r="DN82" s="42">
        <f>SUM(DN79:DN81)</f>
        <v>769.05000000000007</v>
      </c>
      <c r="DP82" s="43" t="s">
        <v>36</v>
      </c>
      <c r="DQ82" s="10">
        <f>SUM(DQ79:DQ81)</f>
        <v>3.6300000000000003</v>
      </c>
      <c r="DR82" s="10">
        <f>SUM(DR79:DR81)</f>
        <v>663</v>
      </c>
      <c r="DS82" s="10">
        <f>SUM(DS79:DS81)</f>
        <v>670</v>
      </c>
      <c r="DT82" s="42">
        <f>SUM(DT79:DT81)</f>
        <v>757.37000000000012</v>
      </c>
      <c r="DU82" s="42">
        <f>SUM(DU79:DU81)</f>
        <v>769.05000000000007</v>
      </c>
      <c r="EK82" s="43" t="s">
        <v>36</v>
      </c>
      <c r="EL82" s="10">
        <f>SUM(EL79:EL81)</f>
        <v>3.4299999999999997E-2</v>
      </c>
      <c r="EM82" s="10">
        <f>SUM(EM79:EM81)</f>
        <v>819</v>
      </c>
      <c r="EN82" s="10">
        <f>SUM(EN79:EN81)</f>
        <v>637</v>
      </c>
      <c r="EO82" s="42">
        <f>SUM(EO79:EO81)</f>
        <v>9.8927999999999994</v>
      </c>
      <c r="EP82" s="42">
        <f>SUM(EP79:EP81)</f>
        <v>7.7946</v>
      </c>
      <c r="ER82" s="43" t="s">
        <v>36</v>
      </c>
      <c r="ES82" s="10">
        <f>SUM(ES79:ES81)</f>
        <v>3.4299999999999997E-2</v>
      </c>
      <c r="ET82" s="10">
        <f>SUM(ET79:ET81)</f>
        <v>819</v>
      </c>
      <c r="EU82" s="10">
        <f>SUM(EU79:EU81)</f>
        <v>637</v>
      </c>
      <c r="EV82" s="42">
        <f>SUM(EV79:EV81)</f>
        <v>9.8927999999999994</v>
      </c>
      <c r="EW82" s="42">
        <f>SUM(EW79:EW81)</f>
        <v>7.7946</v>
      </c>
      <c r="EY82" s="43" t="s">
        <v>36</v>
      </c>
      <c r="EZ82" s="10">
        <f>SUM(EZ79:EZ81)</f>
        <v>12.093</v>
      </c>
      <c r="FA82" s="10">
        <f>SUM(FA79:FA81)</f>
        <v>245</v>
      </c>
      <c r="FB82" s="10">
        <f>SUM(FB79:FB81)</f>
        <v>140</v>
      </c>
      <c r="FC82" s="42">
        <f>SUM(FC79:FC81)</f>
        <v>1523.3200000000002</v>
      </c>
      <c r="FD82" s="42">
        <f>SUM(FD79:FD81)</f>
        <v>847.59199999999998</v>
      </c>
      <c r="FF82" s="43" t="s">
        <v>36</v>
      </c>
      <c r="FG82" s="10">
        <f>SUM(FG79:FG81)</f>
        <v>12.093</v>
      </c>
      <c r="FH82" s="10">
        <f>SUM(FH79:FH81)</f>
        <v>245</v>
      </c>
      <c r="FI82" s="10">
        <f>SUM(FI79:FI81)</f>
        <v>140</v>
      </c>
      <c r="FJ82" s="42">
        <f>SUM(FJ79:FJ81)</f>
        <v>1523.3200000000002</v>
      </c>
      <c r="FK82" s="42">
        <f>SUM(FK79:FK81)</f>
        <v>847.59199999999998</v>
      </c>
      <c r="GO82" s="43" t="s">
        <v>36</v>
      </c>
      <c r="GP82" s="10">
        <f>SUM(GP79:GP81)</f>
        <v>13.67</v>
      </c>
      <c r="GQ82" s="10">
        <f>SUM(GQ79:GQ81)</f>
        <v>617.70000000000005</v>
      </c>
      <c r="GR82" s="10">
        <f>SUM(GR79:GR81)</f>
        <v>380.3</v>
      </c>
      <c r="GS82" s="42">
        <f>SUM(GS79:GS81)</f>
        <v>2928.3519999999999</v>
      </c>
      <c r="GT82" s="42">
        <f>SUM(GT79:GT81)</f>
        <v>1868.4979999999998</v>
      </c>
      <c r="GV82" s="43" t="s">
        <v>36</v>
      </c>
      <c r="GW82" s="10">
        <f>SUM(GW79:GW81)</f>
        <v>13.67</v>
      </c>
      <c r="GX82" s="10">
        <f>SUM(GX79:GX81)</f>
        <v>617.70000000000005</v>
      </c>
      <c r="GY82" s="10">
        <f>SUM(GY79:GY81)</f>
        <v>380.3</v>
      </c>
      <c r="GZ82" s="42">
        <f>SUM(GZ79:GZ81)</f>
        <v>2928.3519999999999</v>
      </c>
      <c r="HA82" s="42">
        <f>SUM(HA79:HA81)</f>
        <v>1868.4979999999998</v>
      </c>
      <c r="LD82" s="43" t="s">
        <v>36</v>
      </c>
      <c r="LE82" s="10">
        <f>SUM(LE79:LE81)</f>
        <v>0</v>
      </c>
      <c r="LF82" s="10">
        <f>SUM(LF79:LF81)</f>
        <v>560</v>
      </c>
      <c r="LG82" s="10">
        <f>SUM(LG79:LG81)</f>
        <v>289</v>
      </c>
      <c r="LH82" s="42">
        <f>SUM(LH79:LH81)</f>
        <v>0</v>
      </c>
      <c r="LI82" s="42">
        <f>SUM(LI79:LI81)</f>
        <v>0</v>
      </c>
      <c r="LJ82" s="17"/>
      <c r="NW82" s="12">
        <v>0.66639999999999999</v>
      </c>
      <c r="NX82" s="12">
        <v>19.5</v>
      </c>
      <c r="NY82" s="12">
        <v>14.6</v>
      </c>
      <c r="NZ82" s="48">
        <f>+NX82*NW82</f>
        <v>12.9948</v>
      </c>
      <c r="OA82" s="48">
        <f>+NY82*NW82</f>
        <v>9.7294400000000003</v>
      </c>
      <c r="OD82" s="12">
        <v>0.66639999999999999</v>
      </c>
      <c r="OE82" s="12">
        <v>19.5</v>
      </c>
      <c r="OF82" s="12">
        <v>14.6</v>
      </c>
      <c r="OG82" s="48">
        <f>+OE82*OD82</f>
        <v>12.9948</v>
      </c>
      <c r="OH82" s="48">
        <f>+OF82*OD82</f>
        <v>9.7294400000000003</v>
      </c>
      <c r="QG82" s="43" t="s">
        <v>37</v>
      </c>
      <c r="QH82" s="15">
        <f>AVERAGE(QH79:QH81)</f>
        <v>4.6599999999999993</v>
      </c>
      <c r="QI82" s="15">
        <f>AVERAGE(QI79:QI81)</f>
        <v>19.333333333333332</v>
      </c>
      <c r="QJ82" s="15">
        <f>AVERAGE(QJ79:QJ81)</f>
        <v>58.333333333333336</v>
      </c>
      <c r="QK82" s="49">
        <f>SUM(QK79:QK81)</f>
        <v>269.64999999999998</v>
      </c>
      <c r="QL82" s="49">
        <f>SUM(QL79:QL81)</f>
        <v>824.60799999999995</v>
      </c>
      <c r="SS82" s="13" t="s">
        <v>433</v>
      </c>
      <c r="ST82" s="13" t="s">
        <v>0</v>
      </c>
      <c r="SU82" s="13" t="s">
        <v>35</v>
      </c>
      <c r="SV82" s="13" t="s">
        <v>0</v>
      </c>
      <c r="SW82" s="13" t="s">
        <v>35</v>
      </c>
      <c r="SZ82" s="13" t="s">
        <v>433</v>
      </c>
      <c r="TA82" s="13" t="s">
        <v>0</v>
      </c>
      <c r="TB82" s="13" t="s">
        <v>35</v>
      </c>
      <c r="TC82" s="13" t="s">
        <v>0</v>
      </c>
      <c r="TD82" s="13" t="s">
        <v>35</v>
      </c>
      <c r="TG82" s="13" t="s">
        <v>433</v>
      </c>
      <c r="TH82" s="13" t="s">
        <v>0</v>
      </c>
      <c r="TI82" s="13" t="s">
        <v>35</v>
      </c>
      <c r="TJ82" s="13" t="s">
        <v>0</v>
      </c>
      <c r="TK82" s="13" t="s">
        <v>35</v>
      </c>
      <c r="TN82" s="13" t="s">
        <v>433</v>
      </c>
      <c r="TO82" s="13" t="s">
        <v>0</v>
      </c>
      <c r="TP82" s="13" t="s">
        <v>35</v>
      </c>
      <c r="TQ82" s="13" t="s">
        <v>0</v>
      </c>
      <c r="TR82" s="13" t="s">
        <v>35</v>
      </c>
      <c r="AAM82" s="43"/>
      <c r="AAN82" s="12"/>
      <c r="AAO82" s="12"/>
      <c r="AAP82" s="15"/>
      <c r="AAQ82" s="14"/>
      <c r="AAR82" s="14"/>
      <c r="AAT82" s="43"/>
      <c r="AAU82" s="12"/>
      <c r="AAV82" s="12"/>
      <c r="AAW82" s="15"/>
      <c r="AAX82" s="14"/>
      <c r="AAY82" s="14"/>
      <c r="ADE82" s="17" t="s">
        <v>36</v>
      </c>
      <c r="ADF82" s="10">
        <f>SUM(ADF79:ADF81)</f>
        <v>0.8660000000000001</v>
      </c>
      <c r="ADG82" s="10">
        <f>SUM(ADG79:ADG81)</f>
        <v>546.20000000000005</v>
      </c>
      <c r="ADH82" s="10">
        <f>SUM(ADH79:ADH81)</f>
        <v>599</v>
      </c>
      <c r="ADI82" s="42">
        <f>SUM(ADI79:ADI81)</f>
        <v>222.94380000000001</v>
      </c>
      <c r="ADJ82" s="42">
        <f>SUM(ADJ79:ADJ81)</f>
        <v>213.53100000000001</v>
      </c>
      <c r="ADL82" s="17" t="s">
        <v>36</v>
      </c>
      <c r="ADM82" s="10">
        <f>SUM(ADM79:ADM81)</f>
        <v>0.8660000000000001</v>
      </c>
      <c r="ADN82" s="10">
        <f>SUM(ADN79:ADN81)</f>
        <v>546.20000000000005</v>
      </c>
      <c r="ADO82" s="10">
        <f>SUM(ADO79:ADO81)</f>
        <v>599</v>
      </c>
      <c r="ADP82" s="42">
        <f>SUM(ADP79:ADP81)</f>
        <v>222.94380000000001</v>
      </c>
      <c r="ADQ82" s="42">
        <f>SUM(ADQ79:ADQ81)</f>
        <v>213.53100000000001</v>
      </c>
      <c r="AEG82" s="43" t="s">
        <v>36</v>
      </c>
      <c r="AEH82" s="12">
        <f>SUM(AEH79:AEH81)</f>
        <v>0.67</v>
      </c>
      <c r="AEI82" s="12">
        <f>SUM(AEI79:AEI81)</f>
        <v>548</v>
      </c>
      <c r="AEJ82" s="15">
        <f>SUM(AEJ79:AEJ81)</f>
        <v>755</v>
      </c>
      <c r="AEK82" s="14">
        <f>SUM(AEK79:AEK81)</f>
        <v>128.03</v>
      </c>
      <c r="AEL82" s="14">
        <f>SUM(AEL79:AEL81)</f>
        <v>176.54250000000002</v>
      </c>
      <c r="AEN82" s="43" t="s">
        <v>36</v>
      </c>
      <c r="AEO82" s="12">
        <f>SUM(AEO79:AEO81)</f>
        <v>0.67</v>
      </c>
      <c r="AEP82" s="12">
        <f>SUM(AEP79:AEP81)</f>
        <v>548</v>
      </c>
      <c r="AEQ82" s="15">
        <f>SUM(AEQ79:AEQ81)</f>
        <v>755</v>
      </c>
      <c r="AER82" s="14">
        <f>SUM(AER79:AER81)</f>
        <v>128.03</v>
      </c>
      <c r="AES82" s="14">
        <f>SUM(AES79:AES81)</f>
        <v>176.54250000000002</v>
      </c>
      <c r="AGR82" s="43"/>
      <c r="AGS82" s="12"/>
      <c r="AGT82" s="12"/>
      <c r="AGU82" s="15"/>
      <c r="AGV82" s="14"/>
      <c r="AGW82" s="14"/>
    </row>
    <row r="83" spans="43:881" s="10" customFormat="1" ht="14.1" customHeight="1" x14ac:dyDescent="0.2">
      <c r="AQ83" s="78" t="s">
        <v>37</v>
      </c>
      <c r="AR83" s="73">
        <f>+ AVERAGE(AR79:AR81)</f>
        <v>10.154666666666666</v>
      </c>
      <c r="AS83" s="73">
        <f>+AS82/3</f>
        <v>228.66666666666666</v>
      </c>
      <c r="AT83" s="73">
        <f>+AT82/3</f>
        <v>134.13333333333333</v>
      </c>
      <c r="AU83" s="80">
        <f>+AU82/AR82</f>
        <v>234.636850052521</v>
      </c>
      <c r="AV83" s="80">
        <f>+AV82/AR82</f>
        <v>137.86578256302522</v>
      </c>
      <c r="AW83" s="73"/>
      <c r="AX83" s="78" t="s">
        <v>37</v>
      </c>
      <c r="AY83" s="73">
        <f>+ AVERAGE(AY79:AY81)</f>
        <v>10.154666666666666</v>
      </c>
      <c r="AZ83" s="73">
        <f>+AZ82/3</f>
        <v>228.66666666666666</v>
      </c>
      <c r="BA83" s="73">
        <f>+BA82/3</f>
        <v>134.13333333333333</v>
      </c>
      <c r="BB83" s="80">
        <f>+BB82/AY82</f>
        <v>234.636850052521</v>
      </c>
      <c r="BC83" s="80">
        <f>+BC82/AY82</f>
        <v>137.86578256302522</v>
      </c>
      <c r="BD83" s="73"/>
      <c r="DI83" s="43" t="s">
        <v>37</v>
      </c>
      <c r="DJ83" s="44">
        <f>+DJ82/3</f>
        <v>1.2100000000000002</v>
      </c>
      <c r="DK83" s="44">
        <f>+DK82/3</f>
        <v>221</v>
      </c>
      <c r="DL83" s="44">
        <f>+DL82/3</f>
        <v>223.33333333333334</v>
      </c>
      <c r="DM83" s="45">
        <f>+DM82/DJ82</f>
        <v>208.64187327823691</v>
      </c>
      <c r="DN83" s="45">
        <f>+DN82/DJ82</f>
        <v>211.85950413223139</v>
      </c>
      <c r="DP83" s="43" t="s">
        <v>37</v>
      </c>
      <c r="DQ83" s="44">
        <f>+DQ82/3</f>
        <v>1.2100000000000002</v>
      </c>
      <c r="DR83" s="44">
        <f>+DR82/3</f>
        <v>221</v>
      </c>
      <c r="DS83" s="44">
        <f>+DS82/3</f>
        <v>223.33333333333334</v>
      </c>
      <c r="DT83" s="45">
        <f>+DT82/DQ82</f>
        <v>208.64187327823691</v>
      </c>
      <c r="DU83" s="45">
        <f>+DU82/DQ82</f>
        <v>211.85950413223139</v>
      </c>
      <c r="EK83" s="43" t="s">
        <v>37</v>
      </c>
      <c r="EL83" s="44">
        <f>+EL82/3</f>
        <v>1.1433333333333332E-2</v>
      </c>
      <c r="EM83" s="44">
        <f>+EM82/3</f>
        <v>273</v>
      </c>
      <c r="EN83" s="44">
        <f>+EN82/3</f>
        <v>212.33333333333334</v>
      </c>
      <c r="EO83" s="45">
        <f>+EO82/EL82</f>
        <v>288.41982507288628</v>
      </c>
      <c r="EP83" s="45">
        <f>+EP82/EL82</f>
        <v>227.24781341107874</v>
      </c>
      <c r="ER83" s="43" t="s">
        <v>37</v>
      </c>
      <c r="ES83" s="44">
        <f>+ES82/3</f>
        <v>1.1433333333333332E-2</v>
      </c>
      <c r="ET83" s="44">
        <f>+ET82/3</f>
        <v>273</v>
      </c>
      <c r="EU83" s="44">
        <f>+EU82/3</f>
        <v>212.33333333333334</v>
      </c>
      <c r="EV83" s="45">
        <f>+EV82/ES82</f>
        <v>288.41982507288628</v>
      </c>
      <c r="EW83" s="45">
        <f>+EW82/ES82</f>
        <v>227.24781341107874</v>
      </c>
      <c r="EY83" s="43" t="s">
        <v>37</v>
      </c>
      <c r="EZ83" s="66">
        <f>AVERAGE(EZ79:EZ81)</f>
        <v>6.0465</v>
      </c>
      <c r="FA83" s="66">
        <f>AVERAGE(FA79:FA81)</f>
        <v>122.5</v>
      </c>
      <c r="FB83" s="66">
        <f>AVERAGE(FB79:FB81)</f>
        <v>70</v>
      </c>
      <c r="FC83" s="45">
        <f>+FC82/EZ82</f>
        <v>125.96708839824693</v>
      </c>
      <c r="FD83" s="45">
        <f>+FD82/EZ82</f>
        <v>70.089473248987019</v>
      </c>
      <c r="FF83" s="43" t="s">
        <v>37</v>
      </c>
      <c r="FG83" s="66">
        <f>AVERAGE(FG79:FG81)</f>
        <v>6.0465</v>
      </c>
      <c r="FH83" s="66">
        <f>AVERAGE(FH79:FH81)</f>
        <v>122.5</v>
      </c>
      <c r="FI83" s="66">
        <f>AVERAGE(FI79:FI81)</f>
        <v>70</v>
      </c>
      <c r="FJ83" s="45">
        <f>+FJ82/FG82</f>
        <v>125.96708839824693</v>
      </c>
      <c r="FK83" s="45">
        <f>+FK82/FG82</f>
        <v>70.089473248987019</v>
      </c>
      <c r="GO83" s="43" t="s">
        <v>37</v>
      </c>
      <c r="GP83" s="44">
        <f>+AVERAGE(GP79:GP81)</f>
        <v>4.5566666666666666</v>
      </c>
      <c r="GQ83" s="44">
        <f t="shared" ref="GQ83:GR83" si="16">+AVERAGE(GQ79:GQ81)</f>
        <v>205.9</v>
      </c>
      <c r="GR83" s="44">
        <f t="shared" si="16"/>
        <v>126.76666666666667</v>
      </c>
      <c r="GS83" s="45">
        <f>+GS82/GP82</f>
        <v>214.21741038771032</v>
      </c>
      <c r="GT83" s="45">
        <f>+GT82/GP82</f>
        <v>136.68602779809802</v>
      </c>
      <c r="GV83" s="43" t="s">
        <v>37</v>
      </c>
      <c r="GW83" s="44">
        <f>+AVERAGE(GW79:GW81)</f>
        <v>4.5566666666666666</v>
      </c>
      <c r="GX83" s="44">
        <f t="shared" ref="GX83:GY83" si="17">+AVERAGE(GX79:GX81)</f>
        <v>205.9</v>
      </c>
      <c r="GY83" s="44">
        <f t="shared" si="17"/>
        <v>126.76666666666667</v>
      </c>
      <c r="GZ83" s="45">
        <v>90</v>
      </c>
      <c r="HA83" s="45">
        <v>90</v>
      </c>
      <c r="LD83" s="43" t="s">
        <v>37</v>
      </c>
      <c r="LE83" s="44" t="e">
        <f>+AVERAGE(LE79:LE81)</f>
        <v>#DIV/0!</v>
      </c>
      <c r="LF83" s="44">
        <f t="shared" ref="LF83:LG83" si="18">+AVERAGE(LF79:LF81)</f>
        <v>186.66666666666666</v>
      </c>
      <c r="LG83" s="44">
        <f t="shared" si="18"/>
        <v>96.333333333333329</v>
      </c>
      <c r="LH83" s="45" t="e">
        <f>+LH82/LE82</f>
        <v>#DIV/0!</v>
      </c>
      <c r="LI83" s="45" t="e">
        <f>+LI82/LE82</f>
        <v>#DIV/0!</v>
      </c>
      <c r="LJ83" s="17"/>
      <c r="NV83" s="43" t="s">
        <v>37</v>
      </c>
      <c r="NW83" s="15">
        <f>AVERAGE(NW80:NW82)</f>
        <v>0.82399999999999995</v>
      </c>
      <c r="NX83" s="15">
        <f>AVERAGE(NX80:NX82)</f>
        <v>27.066666666666666</v>
      </c>
      <c r="NY83" s="15">
        <f>AVERAGE(NY80:NY82)</f>
        <v>21.2</v>
      </c>
      <c r="NZ83" s="49">
        <f>SUM(NZ80:NZ82)</f>
        <v>72.522259999999989</v>
      </c>
      <c r="OA83" s="49">
        <f>SUM(OA80:OA82)</f>
        <v>59.108039999999988</v>
      </c>
      <c r="OC83" s="43" t="s">
        <v>37</v>
      </c>
      <c r="OD83" s="15">
        <f>AVERAGE(OD80:OD82)</f>
        <v>0.82399999999999995</v>
      </c>
      <c r="OE83" s="15">
        <f>AVERAGE(OE80:OE82)</f>
        <v>27.066666666666666</v>
      </c>
      <c r="OF83" s="15">
        <f>AVERAGE(OF80:OF82)</f>
        <v>21.2</v>
      </c>
      <c r="OG83" s="49">
        <f>SUM(OG80:OG82)</f>
        <v>72.522259999999989</v>
      </c>
      <c r="OH83" s="49">
        <f>SUM(OH80:OH82)</f>
        <v>59.108039999999988</v>
      </c>
      <c r="QG83" s="43" t="s">
        <v>36</v>
      </c>
      <c r="QH83" s="12">
        <f>SUM(QH79:QH81)</f>
        <v>13.979999999999999</v>
      </c>
      <c r="QI83" s="12"/>
      <c r="QJ83" s="12"/>
      <c r="QK83" s="50">
        <f>+QK82/QH83</f>
        <v>19.288268955650931</v>
      </c>
      <c r="QL83" s="50">
        <f>+QL82/QH83</f>
        <v>58.984835479256084</v>
      </c>
      <c r="SS83" s="12">
        <v>0.19900000000000001</v>
      </c>
      <c r="ST83" s="12">
        <v>135</v>
      </c>
      <c r="SU83" s="12">
        <v>205</v>
      </c>
      <c r="SV83" s="48">
        <f>+ST83*SS83</f>
        <v>26.865000000000002</v>
      </c>
      <c r="SW83" s="48">
        <f>+SU83*SS83</f>
        <v>40.795000000000002</v>
      </c>
      <c r="SZ83" s="12">
        <v>0.19900000000000001</v>
      </c>
      <c r="TA83" s="12">
        <v>135</v>
      </c>
      <c r="TB83" s="12">
        <v>205</v>
      </c>
      <c r="TC83" s="48">
        <f>+TA83*SZ83</f>
        <v>26.865000000000002</v>
      </c>
      <c r="TD83" s="48">
        <f>+TB83*SZ83</f>
        <v>40.795000000000002</v>
      </c>
      <c r="TG83" s="12">
        <v>0.19900000000000001</v>
      </c>
      <c r="TH83" s="12">
        <v>135</v>
      </c>
      <c r="TI83" s="12">
        <v>205</v>
      </c>
      <c r="TJ83" s="48">
        <f>+TH83*TG83</f>
        <v>26.865000000000002</v>
      </c>
      <c r="TK83" s="48">
        <f>+TI83*TG83</f>
        <v>40.795000000000002</v>
      </c>
      <c r="TN83" s="12">
        <v>0.19900000000000001</v>
      </c>
      <c r="TO83" s="12">
        <v>135</v>
      </c>
      <c r="TP83" s="12">
        <v>205</v>
      </c>
      <c r="TQ83" s="48">
        <f>+TO83*TN83</f>
        <v>26.865000000000002</v>
      </c>
      <c r="TR83" s="48">
        <f>+TP83*TN83</f>
        <v>40.795000000000002</v>
      </c>
      <c r="AAM83" s="43"/>
      <c r="AAN83" s="12"/>
      <c r="AAO83" s="12"/>
      <c r="AAP83" s="15"/>
      <c r="AAQ83" s="16"/>
      <c r="AAR83" s="16"/>
      <c r="AAT83" s="43"/>
      <c r="AAU83" s="12"/>
      <c r="AAV83" s="12"/>
      <c r="AAW83" s="15"/>
      <c r="AAX83" s="16"/>
      <c r="AAY83" s="16"/>
      <c r="ADE83" s="17" t="s">
        <v>37</v>
      </c>
      <c r="ADF83" s="44">
        <f>+ADF82/3</f>
        <v>0.28866666666666668</v>
      </c>
      <c r="ADG83" s="44">
        <f>+ADG82/3</f>
        <v>182.06666666666669</v>
      </c>
      <c r="ADH83" s="44">
        <f>+ADH82/3</f>
        <v>199.66666666666666</v>
      </c>
      <c r="ADI83" s="45">
        <f>+ADI82/ADF82</f>
        <v>257.44087759815238</v>
      </c>
      <c r="ADJ83" s="45">
        <f>+ADJ82/ADF82</f>
        <v>246.57159353348729</v>
      </c>
      <c r="ADL83" s="17" t="s">
        <v>37</v>
      </c>
      <c r="ADM83" s="44">
        <f>+ADM82/3</f>
        <v>0.28866666666666668</v>
      </c>
      <c r="ADN83" s="44">
        <f>+ADN82/3</f>
        <v>182.06666666666669</v>
      </c>
      <c r="ADO83" s="44">
        <f>+ADO82/3</f>
        <v>199.66666666666666</v>
      </c>
      <c r="ADP83" s="45">
        <f>+ADP82/ADM82</f>
        <v>257.44087759815238</v>
      </c>
      <c r="ADQ83" s="45">
        <f>+ADQ82/ADM82</f>
        <v>246.57159353348729</v>
      </c>
      <c r="AEG83" s="43" t="s">
        <v>37</v>
      </c>
      <c r="AEH83" s="12">
        <f>+AEH82/3</f>
        <v>0.22333333333333336</v>
      </c>
      <c r="AEI83" s="12">
        <f>+AEI82/3</f>
        <v>182.66666666666666</v>
      </c>
      <c r="AEJ83" s="15">
        <f>+AEJ82/3</f>
        <v>251.66666666666666</v>
      </c>
      <c r="AEK83" s="16">
        <f>+AEK82/AEH82</f>
        <v>191.08955223880596</v>
      </c>
      <c r="AEL83" s="16">
        <f>+AEL82/AEH82</f>
        <v>263.49626865671644</v>
      </c>
      <c r="AEN83" s="43" t="s">
        <v>37</v>
      </c>
      <c r="AEO83" s="12">
        <f>+AEO82/3</f>
        <v>0.22333333333333336</v>
      </c>
      <c r="AEP83" s="12">
        <f>+AEP82/3</f>
        <v>182.66666666666666</v>
      </c>
      <c r="AEQ83" s="15">
        <f>+AEQ82/3</f>
        <v>251.66666666666666</v>
      </c>
      <c r="AER83" s="16">
        <f>+AER82/AEO82</f>
        <v>191.08955223880596</v>
      </c>
      <c r="AES83" s="16">
        <f>+AES82/AEO82</f>
        <v>263.49626865671644</v>
      </c>
      <c r="AGR83" s="43"/>
      <c r="AGS83" s="12"/>
      <c r="AGT83" s="12"/>
      <c r="AGU83" s="15"/>
      <c r="AGV83" s="16"/>
      <c r="AGW83" s="16"/>
    </row>
    <row r="84" spans="43:881" s="10" customFormat="1" ht="14.1" customHeight="1" x14ac:dyDescent="0.2">
      <c r="AQ84" s="185"/>
      <c r="AR84" s="186"/>
      <c r="AS84" s="186"/>
      <c r="AT84" s="186"/>
      <c r="AU84" s="186"/>
      <c r="AV84" s="186"/>
      <c r="AW84" s="187"/>
      <c r="AX84" s="185"/>
      <c r="AY84" s="186"/>
      <c r="AZ84" s="186"/>
      <c r="BA84" s="186"/>
      <c r="BB84" s="186"/>
      <c r="BC84" s="186"/>
      <c r="BD84" s="187"/>
      <c r="DM84" s="45"/>
      <c r="DN84" s="45"/>
      <c r="DT84" s="45"/>
      <c r="DU84" s="45"/>
      <c r="EO84" s="45"/>
      <c r="EP84" s="45"/>
      <c r="EV84" s="45"/>
      <c r="EW84" s="45"/>
      <c r="NV84" s="43" t="s">
        <v>36</v>
      </c>
      <c r="NW84" s="12">
        <f>SUM(NW80:NW82)</f>
        <v>2.472</v>
      </c>
      <c r="NX84" s="12"/>
      <c r="NY84" s="12"/>
      <c r="NZ84" s="50">
        <f>+NZ83/NW84</f>
        <v>29.337483818770224</v>
      </c>
      <c r="OA84" s="50">
        <f>+OA83/NW84</f>
        <v>23.911019417475725</v>
      </c>
      <c r="OC84" s="43" t="s">
        <v>36</v>
      </c>
      <c r="OD84" s="12">
        <f>SUM(OD80:OD82)</f>
        <v>2.472</v>
      </c>
      <c r="OE84" s="12"/>
      <c r="OF84" s="12"/>
      <c r="OG84" s="50">
        <f>+OG83/OD84</f>
        <v>29.337483818770224</v>
      </c>
      <c r="OH84" s="50">
        <f>+OH83/OD84</f>
        <v>23.911019417475725</v>
      </c>
      <c r="QH84" s="12"/>
      <c r="QI84" s="12"/>
      <c r="QJ84" s="12"/>
      <c r="QK84" s="12"/>
      <c r="QL84" s="12"/>
      <c r="SS84" s="12">
        <v>0.17599999999999999</v>
      </c>
      <c r="ST84" s="12">
        <v>163</v>
      </c>
      <c r="SU84" s="12">
        <v>208</v>
      </c>
      <c r="SV84" s="48">
        <f>+ST84*SS84</f>
        <v>28.687999999999999</v>
      </c>
      <c r="SW84" s="48">
        <f>+SU84*SS84</f>
        <v>36.607999999999997</v>
      </c>
      <c r="SZ84" s="12">
        <v>0.17599999999999999</v>
      </c>
      <c r="TA84" s="12">
        <v>163</v>
      </c>
      <c r="TB84" s="12">
        <v>208</v>
      </c>
      <c r="TC84" s="48">
        <f>+TA84*SZ84</f>
        <v>28.687999999999999</v>
      </c>
      <c r="TD84" s="48">
        <f>+TB84*SZ84</f>
        <v>36.607999999999997</v>
      </c>
      <c r="TG84" s="12">
        <v>0.17599999999999999</v>
      </c>
      <c r="TH84" s="12">
        <v>163</v>
      </c>
      <c r="TI84" s="12">
        <v>208</v>
      </c>
      <c r="TJ84" s="48">
        <f>+TH84*TG84</f>
        <v>28.687999999999999</v>
      </c>
      <c r="TK84" s="48">
        <f>+TI84*TG84</f>
        <v>36.607999999999997</v>
      </c>
      <c r="TN84" s="12">
        <v>0.17599999999999999</v>
      </c>
      <c r="TO84" s="12">
        <v>163</v>
      </c>
      <c r="TP84" s="12">
        <v>208</v>
      </c>
      <c r="TQ84" s="48">
        <f>+TO84*TN84</f>
        <v>28.687999999999999</v>
      </c>
      <c r="TR84" s="48">
        <f>+TP84*TN84</f>
        <v>36.607999999999997</v>
      </c>
      <c r="AAN84" s="12"/>
      <c r="AAO84" s="12"/>
      <c r="AAP84" s="15"/>
      <c r="AAQ84" s="12"/>
      <c r="AAR84" s="12"/>
      <c r="AAU84" s="12"/>
      <c r="AAV84" s="12"/>
      <c r="AAW84" s="15"/>
      <c r="AAX84" s="12"/>
      <c r="AAY84" s="12"/>
      <c r="AEH84" s="12"/>
      <c r="AEI84" s="12"/>
      <c r="AEJ84" s="15"/>
      <c r="AEK84" s="12"/>
      <c r="AEL84" s="12"/>
      <c r="AEO84" s="12"/>
      <c r="AEP84" s="12"/>
      <c r="AEQ84" s="15"/>
      <c r="AER84" s="12"/>
      <c r="AES84" s="12"/>
      <c r="AGS84" s="12"/>
      <c r="AGT84" s="12"/>
      <c r="AGU84" s="15"/>
      <c r="AGV84" s="12"/>
      <c r="AGW84" s="12"/>
    </row>
    <row r="85" spans="43:881" s="10" customFormat="1" ht="14.1" customHeight="1" x14ac:dyDescent="0.2">
      <c r="AQ85" s="77">
        <v>6</v>
      </c>
      <c r="AR85" s="77" t="s">
        <v>355</v>
      </c>
      <c r="AS85" s="73"/>
      <c r="AT85" s="73"/>
      <c r="AU85" s="73"/>
      <c r="AV85" s="73"/>
      <c r="AW85" s="73"/>
      <c r="AX85" s="77">
        <v>6</v>
      </c>
      <c r="AY85" s="77" t="s">
        <v>355</v>
      </c>
      <c r="AZ85" s="73"/>
      <c r="BA85" s="73"/>
      <c r="BB85" s="73"/>
      <c r="BC85" s="73"/>
      <c r="BD85" s="73"/>
      <c r="DI85" s="42">
        <v>6</v>
      </c>
      <c r="DJ85" s="42" t="s">
        <v>43</v>
      </c>
      <c r="DM85" s="45"/>
      <c r="DN85" s="45"/>
      <c r="DP85" s="42">
        <v>6</v>
      </c>
      <c r="DQ85" s="42" t="s">
        <v>43</v>
      </c>
      <c r="DT85" s="45"/>
      <c r="DU85" s="45"/>
      <c r="EK85" s="42">
        <v>6</v>
      </c>
      <c r="EL85" s="42" t="s">
        <v>51</v>
      </c>
      <c r="EO85" s="45"/>
      <c r="EP85" s="45"/>
      <c r="ER85" s="42">
        <v>6</v>
      </c>
      <c r="ES85" s="42" t="s">
        <v>51</v>
      </c>
      <c r="EV85" s="45"/>
      <c r="EW85" s="45"/>
      <c r="EY85" s="42">
        <v>6</v>
      </c>
      <c r="EZ85" s="42" t="s">
        <v>448</v>
      </c>
      <c r="FF85" s="42">
        <v>6</v>
      </c>
      <c r="FG85" s="42" t="s">
        <v>448</v>
      </c>
      <c r="GO85" s="42">
        <v>6</v>
      </c>
      <c r="GP85" s="42" t="s">
        <v>56</v>
      </c>
      <c r="GV85" s="42">
        <v>6</v>
      </c>
      <c r="GW85" s="42" t="s">
        <v>56</v>
      </c>
      <c r="LD85" s="42">
        <v>6</v>
      </c>
      <c r="LE85" s="42" t="s">
        <v>457</v>
      </c>
      <c r="NW85" s="12"/>
      <c r="NX85" s="12"/>
      <c r="NY85" s="12"/>
      <c r="NZ85" s="48"/>
      <c r="OA85" s="48"/>
      <c r="OD85" s="12"/>
      <c r="OE85" s="12"/>
      <c r="OF85" s="12"/>
      <c r="OG85" s="48"/>
      <c r="OH85" s="48"/>
      <c r="QG85" s="42"/>
      <c r="QH85" s="14"/>
      <c r="QI85" s="12"/>
      <c r="QJ85" s="12"/>
      <c r="QK85" s="12"/>
      <c r="QL85" s="12"/>
      <c r="SS85" s="12">
        <v>0.36499999999999999</v>
      </c>
      <c r="ST85" s="12">
        <v>120</v>
      </c>
      <c r="SU85" s="12">
        <v>185</v>
      </c>
      <c r="SV85" s="48">
        <f>+ST85*SS85</f>
        <v>43.8</v>
      </c>
      <c r="SW85" s="48">
        <f>+SU85*SS85</f>
        <v>67.524999999999991</v>
      </c>
      <c r="SZ85" s="12">
        <v>0.36499999999999999</v>
      </c>
      <c r="TA85" s="12">
        <v>120</v>
      </c>
      <c r="TB85" s="12">
        <v>185</v>
      </c>
      <c r="TC85" s="48">
        <f>+TA85*SZ85</f>
        <v>43.8</v>
      </c>
      <c r="TD85" s="48">
        <f>+TB85*SZ85</f>
        <v>67.524999999999991</v>
      </c>
      <c r="TG85" s="12">
        <v>0.36499999999999999</v>
      </c>
      <c r="TH85" s="12">
        <v>120</v>
      </c>
      <c r="TI85" s="12">
        <v>185</v>
      </c>
      <c r="TJ85" s="48">
        <f>+TH85*TG85</f>
        <v>43.8</v>
      </c>
      <c r="TK85" s="48">
        <f>+TI85*TG85</f>
        <v>67.524999999999991</v>
      </c>
      <c r="TN85" s="12">
        <v>0.36499999999999999</v>
      </c>
      <c r="TO85" s="12">
        <v>120</v>
      </c>
      <c r="TP85" s="12">
        <v>185</v>
      </c>
      <c r="TQ85" s="48">
        <f>+TO85*TN85</f>
        <v>43.8</v>
      </c>
      <c r="TR85" s="48">
        <f>+TP85*TN85</f>
        <v>67.524999999999991</v>
      </c>
      <c r="AAM85" s="42"/>
      <c r="AAN85" s="14"/>
      <c r="AAO85" s="12"/>
      <c r="AAP85" s="12"/>
      <c r="AAQ85" s="12"/>
      <c r="AAR85" s="12"/>
      <c r="AAT85" s="42"/>
      <c r="AAU85" s="14"/>
      <c r="AAV85" s="12"/>
      <c r="AAW85" s="12"/>
      <c r="AAX85" s="12"/>
      <c r="AAY85" s="12"/>
      <c r="ADE85" s="42">
        <v>6</v>
      </c>
      <c r="ADF85" s="42" t="s">
        <v>462</v>
      </c>
      <c r="ADL85" s="42">
        <v>6</v>
      </c>
      <c r="ADM85" s="42" t="s">
        <v>462</v>
      </c>
      <c r="AEG85" s="42">
        <v>6</v>
      </c>
      <c r="AEH85" s="14" t="s">
        <v>498</v>
      </c>
      <c r="AEI85" s="12"/>
      <c r="AEJ85" s="12"/>
      <c r="AEK85" s="12"/>
      <c r="AEL85" s="12"/>
      <c r="AEN85" s="42">
        <v>6</v>
      </c>
      <c r="AEO85" s="14" t="s">
        <v>498</v>
      </c>
      <c r="AEP85" s="12"/>
      <c r="AEQ85" s="12"/>
      <c r="AER85" s="12"/>
      <c r="AES85" s="12"/>
      <c r="AGR85" s="42"/>
      <c r="AGS85" s="14"/>
      <c r="AGT85" s="12"/>
      <c r="AGU85" s="12"/>
      <c r="AGV85" s="12"/>
      <c r="AGW85" s="12"/>
    </row>
    <row r="86" spans="43:881" s="10" customFormat="1" ht="14.1" customHeight="1" x14ac:dyDescent="0.2">
      <c r="AQ86" s="73"/>
      <c r="AR86" s="70" t="s">
        <v>434</v>
      </c>
      <c r="AS86" s="70" t="s">
        <v>35</v>
      </c>
      <c r="AT86" s="70" t="s">
        <v>0</v>
      </c>
      <c r="AU86" s="70" t="s">
        <v>35</v>
      </c>
      <c r="AV86" s="70" t="s">
        <v>0</v>
      </c>
      <c r="AW86" s="73"/>
      <c r="AX86" s="73"/>
      <c r="AY86" s="134" t="s">
        <v>434</v>
      </c>
      <c r="AZ86" s="134" t="s">
        <v>35</v>
      </c>
      <c r="BA86" s="134" t="s">
        <v>0</v>
      </c>
      <c r="BB86" s="134" t="s">
        <v>35</v>
      </c>
      <c r="BC86" s="134" t="s">
        <v>0</v>
      </c>
      <c r="BD86" s="73"/>
      <c r="DJ86" s="38" t="s">
        <v>433</v>
      </c>
      <c r="DK86" s="38" t="s">
        <v>35</v>
      </c>
      <c r="DL86" s="38" t="s">
        <v>0</v>
      </c>
      <c r="DM86" s="38" t="s">
        <v>35</v>
      </c>
      <c r="DN86" s="38" t="s">
        <v>0</v>
      </c>
      <c r="DQ86" s="38" t="s">
        <v>433</v>
      </c>
      <c r="DR86" s="38" t="s">
        <v>35</v>
      </c>
      <c r="DS86" s="38" t="s">
        <v>0</v>
      </c>
      <c r="DT86" s="38" t="s">
        <v>35</v>
      </c>
      <c r="DU86" s="38" t="s">
        <v>0</v>
      </c>
      <c r="EL86" s="38" t="s">
        <v>433</v>
      </c>
      <c r="EM86" s="38" t="s">
        <v>35</v>
      </c>
      <c r="EN86" s="38" t="s">
        <v>0</v>
      </c>
      <c r="EO86" s="38" t="s">
        <v>35</v>
      </c>
      <c r="EP86" s="38" t="s">
        <v>0</v>
      </c>
      <c r="ES86" s="38" t="s">
        <v>433</v>
      </c>
      <c r="ET86" s="38" t="s">
        <v>35</v>
      </c>
      <c r="EU86" s="38" t="s">
        <v>0</v>
      </c>
      <c r="EV86" s="38" t="s">
        <v>35</v>
      </c>
      <c r="EW86" s="38" t="s">
        <v>0</v>
      </c>
      <c r="EZ86" s="38" t="s">
        <v>433</v>
      </c>
      <c r="FA86" s="38" t="s">
        <v>35</v>
      </c>
      <c r="FB86" s="38" t="s">
        <v>0</v>
      </c>
      <c r="FC86" s="38" t="s">
        <v>35</v>
      </c>
      <c r="FD86" s="38" t="s">
        <v>0</v>
      </c>
      <c r="FG86" s="38" t="s">
        <v>433</v>
      </c>
      <c r="FH86" s="38" t="s">
        <v>35</v>
      </c>
      <c r="FI86" s="38" t="s">
        <v>0</v>
      </c>
      <c r="FJ86" s="38" t="s">
        <v>35</v>
      </c>
      <c r="FK86" s="38" t="s">
        <v>0</v>
      </c>
      <c r="GP86" s="38" t="s">
        <v>433</v>
      </c>
      <c r="GQ86" s="38" t="s">
        <v>35</v>
      </c>
      <c r="GR86" s="38" t="s">
        <v>0</v>
      </c>
      <c r="GS86" s="38" t="s">
        <v>35</v>
      </c>
      <c r="GT86" s="38" t="s">
        <v>0</v>
      </c>
      <c r="GW86" s="38" t="s">
        <v>433</v>
      </c>
      <c r="GX86" s="38" t="s">
        <v>35</v>
      </c>
      <c r="GY86" s="38" t="s">
        <v>0</v>
      </c>
      <c r="GZ86" s="38" t="s">
        <v>35</v>
      </c>
      <c r="HA86" s="38" t="s">
        <v>0</v>
      </c>
      <c r="LE86" s="38" t="s">
        <v>433</v>
      </c>
      <c r="LF86" s="38" t="s">
        <v>35</v>
      </c>
      <c r="LG86" s="38" t="s">
        <v>0</v>
      </c>
      <c r="LH86" s="38" t="s">
        <v>35</v>
      </c>
      <c r="LI86" s="38" t="s">
        <v>0</v>
      </c>
      <c r="NV86" s="42">
        <v>2</v>
      </c>
      <c r="NW86" s="14" t="s">
        <v>88</v>
      </c>
      <c r="NX86" s="12"/>
      <c r="NY86" s="12"/>
      <c r="NZ86" s="12"/>
      <c r="OA86" s="12"/>
      <c r="OC86" s="42">
        <v>2</v>
      </c>
      <c r="OD86" s="14" t="s">
        <v>88</v>
      </c>
      <c r="OE86" s="12"/>
      <c r="OF86" s="12"/>
      <c r="OG86" s="12"/>
      <c r="OH86" s="12"/>
      <c r="QH86" s="13"/>
      <c r="QI86" s="13"/>
      <c r="QJ86" s="13"/>
      <c r="QK86" s="13"/>
      <c r="QL86" s="13"/>
      <c r="SR86" s="43" t="s">
        <v>37</v>
      </c>
      <c r="SS86" s="15">
        <f>AVERAGE(SS83:SS85)</f>
        <v>0.24666666666666667</v>
      </c>
      <c r="ST86" s="15">
        <f>AVERAGE(ST83:ST85)</f>
        <v>139.33333333333334</v>
      </c>
      <c r="SU86" s="15">
        <f>AVERAGE(SU83:SU85)</f>
        <v>199.33333333333334</v>
      </c>
      <c r="SV86" s="49">
        <f>SUM(SV83:SV85)</f>
        <v>99.352999999999994</v>
      </c>
      <c r="SW86" s="49">
        <f>SUM(SW83:SW85)</f>
        <v>144.928</v>
      </c>
      <c r="SY86" s="43" t="s">
        <v>37</v>
      </c>
      <c r="SZ86" s="15">
        <f>AVERAGE(SZ83:SZ85)</f>
        <v>0.24666666666666667</v>
      </c>
      <c r="TA86" s="15">
        <f>AVERAGE(TA83:TA85)</f>
        <v>139.33333333333334</v>
      </c>
      <c r="TB86" s="15">
        <f>AVERAGE(TB83:TB85)</f>
        <v>199.33333333333334</v>
      </c>
      <c r="TC86" s="49">
        <f>SUM(TC83:TC85)</f>
        <v>99.352999999999994</v>
      </c>
      <c r="TD86" s="49">
        <f>SUM(TD83:TD85)</f>
        <v>144.928</v>
      </c>
      <c r="TF86" s="43" t="s">
        <v>37</v>
      </c>
      <c r="TG86" s="15">
        <f>AVERAGE(TG83:TG85)</f>
        <v>0.24666666666666667</v>
      </c>
      <c r="TH86" s="15">
        <f>AVERAGE(TH83:TH85)</f>
        <v>139.33333333333334</v>
      </c>
      <c r="TI86" s="15">
        <f>AVERAGE(TI83:TI85)</f>
        <v>199.33333333333334</v>
      </c>
      <c r="TJ86" s="49">
        <f>SUM(TJ83:TJ85)</f>
        <v>99.352999999999994</v>
      </c>
      <c r="TK86" s="49">
        <f>SUM(TK83:TK85)</f>
        <v>144.928</v>
      </c>
      <c r="TM86" s="43" t="s">
        <v>37</v>
      </c>
      <c r="TN86" s="15">
        <f>AVERAGE(TN83:TN85)</f>
        <v>0.24666666666666667</v>
      </c>
      <c r="TO86" s="15">
        <f>AVERAGE(TO83:TO85)</f>
        <v>139.33333333333334</v>
      </c>
      <c r="TP86" s="15">
        <f>AVERAGE(TP83:TP85)</f>
        <v>199.33333333333334</v>
      </c>
      <c r="TQ86" s="49">
        <f>SUM(TQ83:TQ85)</f>
        <v>99.352999999999994</v>
      </c>
      <c r="TR86" s="49">
        <f>SUM(TR83:TR85)</f>
        <v>144.928</v>
      </c>
      <c r="AAN86" s="13"/>
      <c r="AAO86" s="13"/>
      <c r="AAP86" s="13"/>
      <c r="AAQ86" s="13"/>
      <c r="AAR86" s="13"/>
      <c r="AAU86" s="13"/>
      <c r="AAV86" s="13"/>
      <c r="AAW86" s="13"/>
      <c r="AAX86" s="13"/>
      <c r="AAY86" s="13"/>
      <c r="ADF86" s="10" t="s">
        <v>433</v>
      </c>
      <c r="ADG86" s="10" t="s">
        <v>35</v>
      </c>
      <c r="ADH86" s="10" t="s">
        <v>0</v>
      </c>
      <c r="ADI86" s="38" t="s">
        <v>35</v>
      </c>
      <c r="ADJ86" s="38" t="s">
        <v>0</v>
      </c>
      <c r="ADM86" s="10" t="s">
        <v>433</v>
      </c>
      <c r="ADN86" s="10" t="s">
        <v>35</v>
      </c>
      <c r="ADO86" s="10" t="s">
        <v>0</v>
      </c>
      <c r="ADP86" s="38" t="s">
        <v>35</v>
      </c>
      <c r="ADQ86" s="38" t="s">
        <v>0</v>
      </c>
      <c r="AEH86" s="13" t="s">
        <v>434</v>
      </c>
      <c r="AEI86" s="13" t="s">
        <v>0</v>
      </c>
      <c r="AEJ86" s="13" t="s">
        <v>35</v>
      </c>
      <c r="AEK86" s="13" t="s">
        <v>0</v>
      </c>
      <c r="AEL86" s="13" t="s">
        <v>35</v>
      </c>
      <c r="AEO86" s="13" t="s">
        <v>434</v>
      </c>
      <c r="AEP86" s="13" t="s">
        <v>0</v>
      </c>
      <c r="AEQ86" s="13" t="s">
        <v>35</v>
      </c>
      <c r="AER86" s="13" t="s">
        <v>0</v>
      </c>
      <c r="AES86" s="13" t="s">
        <v>35</v>
      </c>
      <c r="AGS86" s="13"/>
      <c r="AGT86" s="13"/>
      <c r="AGU86" s="13"/>
      <c r="AGV86" s="13"/>
      <c r="AGW86" s="13"/>
    </row>
    <row r="87" spans="43:881" s="10" customFormat="1" ht="14.1" customHeight="1" x14ac:dyDescent="0.2">
      <c r="AQ87" s="73"/>
      <c r="AR87" s="73">
        <v>6.1559999999999997</v>
      </c>
      <c r="AS87" s="73">
        <v>331</v>
      </c>
      <c r="AT87" s="73">
        <v>114</v>
      </c>
      <c r="AU87" s="68">
        <f>+AR87*AS87</f>
        <v>2037.636</v>
      </c>
      <c r="AV87" s="68">
        <f>+AR87*AT87</f>
        <v>701.78399999999999</v>
      </c>
      <c r="AW87" s="73"/>
      <c r="AX87" s="73"/>
      <c r="AY87" s="73">
        <v>6.1559999999999997</v>
      </c>
      <c r="AZ87" s="73">
        <v>331</v>
      </c>
      <c r="BA87" s="73">
        <v>114</v>
      </c>
      <c r="BB87" s="68">
        <f>+AY87*AZ87</f>
        <v>2037.636</v>
      </c>
      <c r="BC87" s="68">
        <f>+AY87*BA87</f>
        <v>701.78399999999999</v>
      </c>
      <c r="BD87" s="73"/>
      <c r="DJ87" s="10">
        <v>0.33</v>
      </c>
      <c r="DK87" s="10">
        <v>322</v>
      </c>
      <c r="DL87" s="10">
        <v>180</v>
      </c>
      <c r="DM87" s="10">
        <f>+DK87*DJ87</f>
        <v>106.26</v>
      </c>
      <c r="DN87" s="10">
        <f>+DL87*DJ87</f>
        <v>59.400000000000006</v>
      </c>
      <c r="DQ87" s="10">
        <v>0.33</v>
      </c>
      <c r="DR87" s="10">
        <v>322</v>
      </c>
      <c r="DS87" s="10">
        <v>180</v>
      </c>
      <c r="DT87" s="10">
        <f>+DR87*DQ87</f>
        <v>106.26</v>
      </c>
      <c r="DU87" s="10">
        <f>+DS87*DQ87</f>
        <v>59.400000000000006</v>
      </c>
      <c r="EL87" s="10">
        <v>0.14760000000000001</v>
      </c>
      <c r="EM87" s="10">
        <v>145</v>
      </c>
      <c r="EN87" s="10">
        <v>114</v>
      </c>
      <c r="EO87" s="10">
        <f>+EM87*EL87</f>
        <v>21.402000000000001</v>
      </c>
      <c r="EP87" s="10">
        <f>+EN87*EL87</f>
        <v>16.8264</v>
      </c>
      <c r="ES87" s="10">
        <v>0.14760000000000001</v>
      </c>
      <c r="ET87" s="10">
        <v>145</v>
      </c>
      <c r="EU87" s="10">
        <v>114</v>
      </c>
      <c r="EV87" s="10">
        <f>+ET87*ES87</f>
        <v>21.402000000000001</v>
      </c>
      <c r="EW87" s="10">
        <f>+EU87*ES87</f>
        <v>16.8264</v>
      </c>
      <c r="EZ87" s="10">
        <v>3.1349999999999998</v>
      </c>
      <c r="FA87" s="10">
        <v>700</v>
      </c>
      <c r="FB87" s="10">
        <v>404</v>
      </c>
      <c r="FC87" s="10">
        <f>+FA87*EZ87</f>
        <v>2194.5</v>
      </c>
      <c r="FD87" s="10">
        <f>+FB87*EZ87</f>
        <v>1266.54</v>
      </c>
      <c r="FG87" s="10">
        <v>3.1349999999999998</v>
      </c>
      <c r="FH87" s="10">
        <v>700</v>
      </c>
      <c r="FI87" s="10">
        <v>404</v>
      </c>
      <c r="FJ87" s="10">
        <f>+FH87*FG87</f>
        <v>2194.5</v>
      </c>
      <c r="FK87" s="10">
        <f>+FI87*FG87</f>
        <v>1266.54</v>
      </c>
      <c r="GP87" s="10">
        <v>4.0199999999999996</v>
      </c>
      <c r="GQ87" s="10">
        <v>189</v>
      </c>
      <c r="GR87" s="10">
        <v>107</v>
      </c>
      <c r="GS87" s="10">
        <f>+GQ87*GP87</f>
        <v>759.78</v>
      </c>
      <c r="GT87" s="10">
        <f>+GR87*GP87</f>
        <v>430.13999999999993</v>
      </c>
      <c r="GW87" s="10">
        <v>4.0199999999999996</v>
      </c>
      <c r="GX87" s="10">
        <v>189</v>
      </c>
      <c r="GY87" s="10">
        <v>107</v>
      </c>
      <c r="GZ87" s="10">
        <f>+GX87*GW87</f>
        <v>759.78</v>
      </c>
      <c r="HA87" s="10">
        <f>+GY87*GW87</f>
        <v>430.13999999999993</v>
      </c>
      <c r="LE87" s="10">
        <v>1.018</v>
      </c>
      <c r="LF87" s="10">
        <v>290</v>
      </c>
      <c r="LG87" s="10">
        <v>131</v>
      </c>
      <c r="LH87" s="10">
        <f>+LF87*LE87</f>
        <v>295.22000000000003</v>
      </c>
      <c r="LI87" s="10">
        <f>+LG87*LE87</f>
        <v>133.358</v>
      </c>
      <c r="NW87" s="13" t="s">
        <v>433</v>
      </c>
      <c r="NX87" s="13" t="s">
        <v>0</v>
      </c>
      <c r="NY87" s="13" t="s">
        <v>35</v>
      </c>
      <c r="NZ87" s="13" t="s">
        <v>0</v>
      </c>
      <c r="OA87" s="13" t="s">
        <v>35</v>
      </c>
      <c r="OD87" s="13" t="s">
        <v>433</v>
      </c>
      <c r="OE87" s="13" t="s">
        <v>0</v>
      </c>
      <c r="OF87" s="13" t="s">
        <v>35</v>
      </c>
      <c r="OG87" s="13" t="s">
        <v>0</v>
      </c>
      <c r="OH87" s="13" t="s">
        <v>35</v>
      </c>
      <c r="QH87" s="12"/>
      <c r="QI87" s="12"/>
      <c r="QJ87" s="12"/>
      <c r="QK87" s="48"/>
      <c r="QL87" s="48"/>
      <c r="SR87" s="43" t="s">
        <v>36</v>
      </c>
      <c r="SS87" s="12">
        <f>SUM(SS83:SS85)</f>
        <v>0.74</v>
      </c>
      <c r="ST87" s="12"/>
      <c r="SU87" s="12"/>
      <c r="SV87" s="50">
        <f>+SV86/SS87</f>
        <v>134.2608108108108</v>
      </c>
      <c r="SW87" s="50">
        <f>+SW86/SS87</f>
        <v>195.84864864864863</v>
      </c>
      <c r="SY87" s="43" t="s">
        <v>36</v>
      </c>
      <c r="SZ87" s="12">
        <f>SUM(SZ83:SZ85)</f>
        <v>0.74</v>
      </c>
      <c r="TA87" s="12"/>
      <c r="TB87" s="12"/>
      <c r="TC87" s="50">
        <f>+TC86/SZ87</f>
        <v>134.2608108108108</v>
      </c>
      <c r="TD87" s="50">
        <f>+TD86/SZ87</f>
        <v>195.84864864864863</v>
      </c>
      <c r="TF87" s="43" t="s">
        <v>36</v>
      </c>
      <c r="TG87" s="12">
        <f>SUM(TG83:TG85)</f>
        <v>0.74</v>
      </c>
      <c r="TH87" s="12"/>
      <c r="TI87" s="12"/>
      <c r="TJ87" s="50">
        <f>+TJ86/TG87</f>
        <v>134.2608108108108</v>
      </c>
      <c r="TK87" s="50">
        <f>+TK86/TG87</f>
        <v>195.84864864864863</v>
      </c>
      <c r="TM87" s="43" t="s">
        <v>36</v>
      </c>
      <c r="TN87" s="12">
        <f>SUM(TN83:TN85)</f>
        <v>0.74</v>
      </c>
      <c r="TO87" s="12"/>
      <c r="TP87" s="12"/>
      <c r="TQ87" s="50">
        <f>+TQ86/TN87</f>
        <v>134.2608108108108</v>
      </c>
      <c r="TR87" s="50">
        <f>+TR86/TN87</f>
        <v>195.84864864864863</v>
      </c>
      <c r="AAN87" s="12"/>
      <c r="AAO87" s="12"/>
      <c r="AAP87" s="12"/>
      <c r="AAQ87" s="12"/>
      <c r="AAR87" s="12"/>
      <c r="AAU87" s="12"/>
      <c r="AAV87" s="12"/>
      <c r="AAW87" s="12"/>
      <c r="AAX87" s="12"/>
      <c r="AAY87" s="12"/>
      <c r="ADF87" s="10">
        <v>1.018</v>
      </c>
      <c r="ADG87" s="10">
        <v>234</v>
      </c>
      <c r="ADH87" s="10">
        <v>142</v>
      </c>
      <c r="ADI87" s="10">
        <f>+ADG87*ADF87</f>
        <v>238.21200000000002</v>
      </c>
      <c r="ADJ87" s="10">
        <f>+ADH87*ADF87</f>
        <v>144.55600000000001</v>
      </c>
      <c r="ADM87" s="10">
        <v>1.018</v>
      </c>
      <c r="ADN87" s="10">
        <v>234</v>
      </c>
      <c r="ADO87" s="10">
        <v>142</v>
      </c>
      <c r="ADP87" s="10">
        <f>+ADN87*ADM87</f>
        <v>238.21200000000002</v>
      </c>
      <c r="ADQ87" s="10">
        <f>+ADO87*ADM87</f>
        <v>144.55600000000001</v>
      </c>
      <c r="AEH87" s="12">
        <f>AVERAGE(1.6,2,2.1,2.4)</f>
        <v>2.0249999999999999</v>
      </c>
      <c r="AEI87" s="12">
        <v>110</v>
      </c>
      <c r="AEJ87" s="12">
        <v>178</v>
      </c>
      <c r="AEK87" s="12">
        <f>+AEI87*AEH87</f>
        <v>222.75</v>
      </c>
      <c r="AEL87" s="12">
        <f>+AEJ87*AEH87</f>
        <v>360.45</v>
      </c>
      <c r="AEO87" s="12">
        <f>AVERAGE(1.6,2,2.1,2.4)</f>
        <v>2.0249999999999999</v>
      </c>
      <c r="AEP87" s="12">
        <v>110</v>
      </c>
      <c r="AEQ87" s="12">
        <v>178</v>
      </c>
      <c r="AER87" s="12">
        <f>+AEP87*AEO87</f>
        <v>222.75</v>
      </c>
      <c r="AES87" s="12">
        <f>+AEQ87*AEO87</f>
        <v>360.45</v>
      </c>
      <c r="AGS87" s="12"/>
      <c r="AGT87" s="12"/>
      <c r="AGU87" s="12"/>
      <c r="AGV87" s="12"/>
      <c r="AGW87" s="12"/>
    </row>
    <row r="88" spans="43:881" s="10" customFormat="1" ht="14.1" customHeight="1" x14ac:dyDescent="0.2">
      <c r="AQ88" s="73"/>
      <c r="AR88" s="73">
        <v>5.9</v>
      </c>
      <c r="AS88" s="73">
        <v>283</v>
      </c>
      <c r="AT88" s="73">
        <v>77.5</v>
      </c>
      <c r="AU88" s="68">
        <f>+AR88*AS88</f>
        <v>1669.7</v>
      </c>
      <c r="AV88" s="68">
        <f>+AR88*AT88</f>
        <v>457.25</v>
      </c>
      <c r="AW88" s="73"/>
      <c r="AX88" s="73"/>
      <c r="AY88" s="73">
        <v>5.9</v>
      </c>
      <c r="AZ88" s="73">
        <v>283</v>
      </c>
      <c r="BA88" s="73">
        <v>77.5</v>
      </c>
      <c r="BB88" s="68">
        <f>+AY88*AZ88</f>
        <v>1669.7</v>
      </c>
      <c r="BC88" s="68">
        <f>+AY88*BA88</f>
        <v>457.25</v>
      </c>
      <c r="BD88" s="73"/>
      <c r="DJ88" s="10">
        <v>0.19</v>
      </c>
      <c r="DK88" s="10">
        <v>129</v>
      </c>
      <c r="DL88" s="10">
        <v>116</v>
      </c>
      <c r="DM88" s="10">
        <f>+DK88*DJ88</f>
        <v>24.51</v>
      </c>
      <c r="DN88" s="10">
        <f>+DL88*DJ88</f>
        <v>22.04</v>
      </c>
      <c r="DQ88" s="10">
        <v>0.19</v>
      </c>
      <c r="DR88" s="10">
        <v>129</v>
      </c>
      <c r="DS88" s="10">
        <v>116</v>
      </c>
      <c r="DT88" s="10">
        <f>+DR88*DQ88</f>
        <v>24.51</v>
      </c>
      <c r="DU88" s="10">
        <f>+DS88*DQ88</f>
        <v>22.04</v>
      </c>
      <c r="EL88" s="10">
        <v>0.14460000000000001</v>
      </c>
      <c r="EM88" s="10">
        <v>323</v>
      </c>
      <c r="EN88" s="10">
        <v>208</v>
      </c>
      <c r="EO88" s="10">
        <f>+EM88*EL88</f>
        <v>46.705800000000004</v>
      </c>
      <c r="EP88" s="10">
        <f>+EN88*EL88</f>
        <v>30.076800000000002</v>
      </c>
      <c r="ES88" s="10">
        <v>0.14460000000000001</v>
      </c>
      <c r="ET88" s="10">
        <v>323</v>
      </c>
      <c r="EU88" s="10">
        <v>208</v>
      </c>
      <c r="EV88" s="10">
        <f>+ET88*ES88</f>
        <v>46.705800000000004</v>
      </c>
      <c r="EW88" s="10">
        <f>+EU88*ES88</f>
        <v>30.076800000000002</v>
      </c>
      <c r="EZ88" s="10">
        <v>2.4540000000000002</v>
      </c>
      <c r="FA88" s="10">
        <v>250</v>
      </c>
      <c r="FB88" s="10">
        <v>51</v>
      </c>
      <c r="FC88" s="10">
        <f>+FA88*EZ88</f>
        <v>613.5</v>
      </c>
      <c r="FD88" s="10">
        <f>+FB88*EZ88</f>
        <v>125.15400000000001</v>
      </c>
      <c r="FG88" s="10">
        <v>2.4540000000000002</v>
      </c>
      <c r="FH88" s="10">
        <v>250</v>
      </c>
      <c r="FI88" s="10">
        <v>51</v>
      </c>
      <c r="FJ88" s="10">
        <f>+FH88*FG88</f>
        <v>613.5</v>
      </c>
      <c r="FK88" s="10">
        <f>+FI88*FG88</f>
        <v>125.15400000000001</v>
      </c>
      <c r="GP88" s="10">
        <v>1.97</v>
      </c>
      <c r="GQ88" s="10">
        <v>166</v>
      </c>
      <c r="GR88" s="10">
        <v>84.7</v>
      </c>
      <c r="GS88" s="10">
        <f>+GQ88*GP88</f>
        <v>327.02</v>
      </c>
      <c r="GT88" s="10">
        <f>+GR88*GP88</f>
        <v>166.85900000000001</v>
      </c>
      <c r="GW88" s="10">
        <v>1.97</v>
      </c>
      <c r="GX88" s="10">
        <v>166</v>
      </c>
      <c r="GY88" s="10">
        <v>84.7</v>
      </c>
      <c r="GZ88" s="10">
        <f>+GX88*GW88</f>
        <v>327.02</v>
      </c>
      <c r="HA88" s="10">
        <f>+GY88*GW88</f>
        <v>166.85900000000001</v>
      </c>
      <c r="LE88" s="10">
        <v>1.1535</v>
      </c>
      <c r="LF88" s="10">
        <v>220</v>
      </c>
      <c r="LG88" s="10">
        <v>101</v>
      </c>
      <c r="LH88" s="10">
        <f>+LF88*LE88</f>
        <v>253.76999999999998</v>
      </c>
      <c r="LI88" s="10">
        <f>+LG88*LE88</f>
        <v>116.5035</v>
      </c>
      <c r="NW88" s="12">
        <v>2.7679999999999998</v>
      </c>
      <c r="NX88" s="12">
        <v>168</v>
      </c>
      <c r="NY88" s="12">
        <v>145</v>
      </c>
      <c r="NZ88" s="48">
        <f>+NX88*NW88</f>
        <v>465.02399999999994</v>
      </c>
      <c r="OA88" s="48">
        <f>+NY88*NW88</f>
        <v>401.35999999999996</v>
      </c>
      <c r="OD88" s="12">
        <v>2.7679999999999998</v>
      </c>
      <c r="OE88" s="12">
        <v>168</v>
      </c>
      <c r="OF88" s="12">
        <v>145</v>
      </c>
      <c r="OG88" s="48">
        <f>+OE88*OD88</f>
        <v>465.02399999999994</v>
      </c>
      <c r="OH88" s="48">
        <f>+OF88*OD88</f>
        <v>401.35999999999996</v>
      </c>
      <c r="QH88" s="12"/>
      <c r="QI88" s="12"/>
      <c r="QJ88" s="12"/>
      <c r="QK88" s="48"/>
      <c r="QL88" s="48"/>
      <c r="SS88" s="12"/>
      <c r="ST88" s="12"/>
      <c r="SU88" s="12"/>
      <c r="SV88" s="12"/>
      <c r="SW88" s="12"/>
      <c r="SZ88" s="12"/>
      <c r="TA88" s="12"/>
      <c r="TB88" s="12"/>
      <c r="TC88" s="12"/>
      <c r="TD88" s="12"/>
      <c r="TG88" s="12"/>
      <c r="TH88" s="12"/>
      <c r="TI88" s="12"/>
      <c r="TJ88" s="12"/>
      <c r="TK88" s="12"/>
      <c r="TN88" s="12"/>
      <c r="TO88" s="12"/>
      <c r="TP88" s="12"/>
      <c r="TQ88" s="12"/>
      <c r="TR88" s="12"/>
      <c r="AAN88" s="12"/>
      <c r="AAO88" s="12"/>
      <c r="AAP88" s="12"/>
      <c r="AAQ88" s="12"/>
      <c r="AAR88" s="12"/>
      <c r="AAU88" s="12"/>
      <c r="AAV88" s="12"/>
      <c r="AAW88" s="12"/>
      <c r="AAX88" s="12"/>
      <c r="AAY88" s="12"/>
      <c r="ADF88" s="10">
        <v>1.1535</v>
      </c>
      <c r="ADG88" s="10">
        <v>195</v>
      </c>
      <c r="ADH88" s="10">
        <v>138</v>
      </c>
      <c r="ADI88" s="10">
        <f>+ADG88*ADF88</f>
        <v>224.9325</v>
      </c>
      <c r="ADJ88" s="10">
        <f>+ADH88*ADF88</f>
        <v>159.18299999999999</v>
      </c>
      <c r="ADM88" s="10">
        <v>1.1535</v>
      </c>
      <c r="ADN88" s="10">
        <v>195</v>
      </c>
      <c r="ADO88" s="10">
        <v>138</v>
      </c>
      <c r="ADP88" s="10">
        <f>+ADN88*ADM88</f>
        <v>224.9325</v>
      </c>
      <c r="ADQ88" s="10">
        <f>+ADO88*ADM88</f>
        <v>159.18299999999999</v>
      </c>
      <c r="AEH88" s="12">
        <f>AVERAGE(3.3,2.3,2.2,2.9)</f>
        <v>2.6749999999999998</v>
      </c>
      <c r="AEI88" s="12">
        <v>143</v>
      </c>
      <c r="AEJ88" s="12">
        <v>268</v>
      </c>
      <c r="AEK88" s="12">
        <f>+AEI88*AEH88</f>
        <v>382.52499999999998</v>
      </c>
      <c r="AEL88" s="12">
        <f>+AEJ88*AEH88</f>
        <v>716.9</v>
      </c>
      <c r="AEO88" s="12">
        <f>AVERAGE(3.3,2.3,2.2,2.9)</f>
        <v>2.6749999999999998</v>
      </c>
      <c r="AEP88" s="12">
        <v>143</v>
      </c>
      <c r="AEQ88" s="12">
        <v>268</v>
      </c>
      <c r="AER88" s="12">
        <f>+AEP88*AEO88</f>
        <v>382.52499999999998</v>
      </c>
      <c r="AES88" s="12">
        <f>+AEQ88*AEO88</f>
        <v>716.9</v>
      </c>
      <c r="AGS88" s="12"/>
      <c r="AGT88" s="12"/>
      <c r="AGU88" s="12"/>
      <c r="AGV88" s="12"/>
      <c r="AGW88" s="12"/>
    </row>
    <row r="89" spans="43:881" s="10" customFormat="1" ht="14.1" customHeight="1" x14ac:dyDescent="0.2">
      <c r="AQ89" s="73"/>
      <c r="AR89" s="73">
        <v>5.0629999999999997</v>
      </c>
      <c r="AS89" s="73">
        <v>324</v>
      </c>
      <c r="AT89" s="73">
        <v>155</v>
      </c>
      <c r="AU89" s="68">
        <f>+AR89*AS89</f>
        <v>1640.4119999999998</v>
      </c>
      <c r="AV89" s="68">
        <f>+AR89*AT89</f>
        <v>784.76499999999999</v>
      </c>
      <c r="AW89" s="73"/>
      <c r="AX89" s="73"/>
      <c r="AY89" s="73">
        <v>5.0629999999999997</v>
      </c>
      <c r="AZ89" s="73">
        <v>324</v>
      </c>
      <c r="BA89" s="73">
        <v>155</v>
      </c>
      <c r="BB89" s="68">
        <f>+AY89*AZ89</f>
        <v>1640.4119999999998</v>
      </c>
      <c r="BC89" s="68">
        <f>+AY89*BA89</f>
        <v>784.76499999999999</v>
      </c>
      <c r="BD89" s="73"/>
      <c r="DJ89" s="10">
        <v>0.13</v>
      </c>
      <c r="DK89" s="10">
        <v>117</v>
      </c>
      <c r="DL89" s="10">
        <v>124</v>
      </c>
      <c r="DM89" s="10">
        <f>+DK89*DJ89</f>
        <v>15.21</v>
      </c>
      <c r="DN89" s="10">
        <f>+DL89*DJ89</f>
        <v>16.12</v>
      </c>
      <c r="DQ89" s="10">
        <v>0.13</v>
      </c>
      <c r="DR89" s="10">
        <v>117</v>
      </c>
      <c r="DS89" s="10">
        <v>124</v>
      </c>
      <c r="DT89" s="10">
        <f>+DR89*DQ89</f>
        <v>15.21</v>
      </c>
      <c r="DU89" s="10">
        <f>+DS89*DQ89</f>
        <v>16.12</v>
      </c>
      <c r="EL89" s="10">
        <v>0.1004</v>
      </c>
      <c r="EM89" s="10">
        <v>239</v>
      </c>
      <c r="EN89" s="10">
        <v>292</v>
      </c>
      <c r="EO89" s="10">
        <f>+EM89*EL89</f>
        <v>23.9956</v>
      </c>
      <c r="EP89" s="10">
        <f>+EN89*EL89</f>
        <v>29.316800000000001</v>
      </c>
      <c r="ES89" s="10">
        <v>0.1004</v>
      </c>
      <c r="ET89" s="10">
        <v>239</v>
      </c>
      <c r="EU89" s="10">
        <v>292</v>
      </c>
      <c r="EV89" s="10">
        <f>+ET89*ES89</f>
        <v>23.9956</v>
      </c>
      <c r="EW89" s="10">
        <f>+EU89*ES89</f>
        <v>29.316800000000001</v>
      </c>
      <c r="EZ89" s="10">
        <v>2.036</v>
      </c>
      <c r="FA89" s="10">
        <v>100</v>
      </c>
      <c r="FB89" s="10">
        <v>44</v>
      </c>
      <c r="FC89" s="10">
        <f>+FA89*EZ89</f>
        <v>203.6</v>
      </c>
      <c r="FD89" s="10">
        <f>+FB89*EZ89</f>
        <v>89.584000000000003</v>
      </c>
      <c r="FG89" s="10">
        <v>2.036</v>
      </c>
      <c r="FH89" s="10">
        <v>100</v>
      </c>
      <c r="FI89" s="10">
        <v>44</v>
      </c>
      <c r="FJ89" s="10">
        <f>+FH89*FG89</f>
        <v>203.6</v>
      </c>
      <c r="FK89" s="10">
        <f>+FI89*FG89</f>
        <v>89.584000000000003</v>
      </c>
      <c r="GP89" s="10">
        <v>2.0299999999999998</v>
      </c>
      <c r="GQ89" s="10">
        <v>178</v>
      </c>
      <c r="GR89" s="10">
        <v>103</v>
      </c>
      <c r="GS89" s="10">
        <f>+GQ89*GP89</f>
        <v>361.34</v>
      </c>
      <c r="GT89" s="10">
        <f>+GR89*GP89</f>
        <v>209.08999999999997</v>
      </c>
      <c r="GW89" s="10">
        <v>2.0299999999999998</v>
      </c>
      <c r="GX89" s="10">
        <v>178</v>
      </c>
      <c r="GY89" s="10">
        <v>103</v>
      </c>
      <c r="GZ89" s="10">
        <f>+GX89*GW89</f>
        <v>361.34</v>
      </c>
      <c r="HA89" s="10">
        <f>+GY89*GW89</f>
        <v>209.08999999999997</v>
      </c>
      <c r="LE89" s="10">
        <v>0.94599999999999995</v>
      </c>
      <c r="LF89" s="10">
        <v>180</v>
      </c>
      <c r="LG89" s="10">
        <v>57</v>
      </c>
      <c r="LH89" s="10">
        <f>+LF89*LE89</f>
        <v>170.28</v>
      </c>
      <c r="LI89" s="10">
        <f>+LG89*LE89</f>
        <v>53.921999999999997</v>
      </c>
      <c r="NW89" s="12">
        <v>1.7334000000000001</v>
      </c>
      <c r="NX89" s="12">
        <v>92</v>
      </c>
      <c r="NY89" s="12">
        <v>95.3</v>
      </c>
      <c r="NZ89" s="48">
        <f>+NX89*NW89</f>
        <v>159.47280000000001</v>
      </c>
      <c r="OA89" s="48">
        <f>+NY89*NW89</f>
        <v>165.19301999999999</v>
      </c>
      <c r="OD89" s="12">
        <v>1.7334000000000001</v>
      </c>
      <c r="OE89" s="12">
        <v>92</v>
      </c>
      <c r="OF89" s="12">
        <v>95.3</v>
      </c>
      <c r="OG89" s="48">
        <f>+OE89*OD89</f>
        <v>159.47280000000001</v>
      </c>
      <c r="OH89" s="48">
        <f>+OF89*OD89</f>
        <v>165.19301999999999</v>
      </c>
      <c r="QH89" s="12"/>
      <c r="QI89" s="12"/>
      <c r="QJ89" s="12"/>
      <c r="QK89" s="48"/>
      <c r="QL89" s="48"/>
      <c r="SR89" s="42">
        <v>6</v>
      </c>
      <c r="SS89" s="14" t="s">
        <v>468</v>
      </c>
      <c r="ST89" s="12"/>
      <c r="SU89" s="12"/>
      <c r="SV89" s="12"/>
      <c r="SW89" s="12"/>
      <c r="SY89" s="42">
        <v>6</v>
      </c>
      <c r="SZ89" s="14" t="s">
        <v>468</v>
      </c>
      <c r="TA89" s="12"/>
      <c r="TB89" s="12"/>
      <c r="TC89" s="12"/>
      <c r="TD89" s="12"/>
      <c r="TF89" s="42">
        <v>6</v>
      </c>
      <c r="TG89" s="14" t="s">
        <v>468</v>
      </c>
      <c r="TH89" s="12"/>
      <c r="TI89" s="12"/>
      <c r="TJ89" s="12"/>
      <c r="TK89" s="12"/>
      <c r="TM89" s="42">
        <v>6</v>
      </c>
      <c r="TN89" s="14" t="s">
        <v>468</v>
      </c>
      <c r="TO89" s="12"/>
      <c r="TP89" s="12"/>
      <c r="TQ89" s="12"/>
      <c r="TR89" s="12"/>
      <c r="AAN89" s="12"/>
      <c r="AAO89" s="12"/>
      <c r="AAP89" s="12"/>
      <c r="AAQ89" s="12"/>
      <c r="AAR89" s="12"/>
      <c r="AAU89" s="12"/>
      <c r="AAV89" s="12"/>
      <c r="AAW89" s="12"/>
      <c r="AAX89" s="12"/>
      <c r="AAY89" s="12"/>
      <c r="ADF89" s="10">
        <v>0.94599999999999995</v>
      </c>
      <c r="ADG89" s="10">
        <v>247</v>
      </c>
      <c r="ADH89" s="10">
        <v>376</v>
      </c>
      <c r="ADI89" s="10">
        <f>+ADG89*ADF89</f>
        <v>233.66199999999998</v>
      </c>
      <c r="ADJ89" s="10">
        <f>+ADH89*ADF89</f>
        <v>355.69599999999997</v>
      </c>
      <c r="ADM89" s="10">
        <v>0.94599999999999995</v>
      </c>
      <c r="ADN89" s="10">
        <v>247</v>
      </c>
      <c r="ADO89" s="10">
        <v>376</v>
      </c>
      <c r="ADP89" s="10">
        <f>+ADN89*ADM89</f>
        <v>233.66199999999998</v>
      </c>
      <c r="ADQ89" s="10">
        <f>+ADO89*ADM89</f>
        <v>355.69599999999997</v>
      </c>
      <c r="AEH89" s="12">
        <f>AVERAGE(2.7,2.4,1.8,1.3)</f>
        <v>2.0499999999999998</v>
      </c>
      <c r="AEI89" s="12">
        <v>128</v>
      </c>
      <c r="AEJ89" s="12">
        <v>242</v>
      </c>
      <c r="AEK89" s="12">
        <f>+AEI89*AEH89</f>
        <v>262.39999999999998</v>
      </c>
      <c r="AEL89" s="12">
        <f>+AEJ89*AEH89</f>
        <v>496.09999999999997</v>
      </c>
      <c r="AEO89" s="12">
        <f>AVERAGE(2.7,2.4,1.8,1.3)</f>
        <v>2.0499999999999998</v>
      </c>
      <c r="AEP89" s="12">
        <v>128</v>
      </c>
      <c r="AEQ89" s="12">
        <v>242</v>
      </c>
      <c r="AER89" s="12">
        <f>+AEP89*AEO89</f>
        <v>262.39999999999998</v>
      </c>
      <c r="AES89" s="12">
        <f>+AEQ89*AEO89</f>
        <v>496.09999999999997</v>
      </c>
      <c r="AGS89" s="12"/>
      <c r="AGT89" s="12"/>
      <c r="AGU89" s="12"/>
      <c r="AGV89" s="12"/>
      <c r="AGW89" s="12"/>
    </row>
    <row r="90" spans="43:881" s="10" customFormat="1" ht="14.1" customHeight="1" x14ac:dyDescent="0.2">
      <c r="AQ90" s="78" t="s">
        <v>36</v>
      </c>
      <c r="AR90" s="73">
        <f>SUM(AR87:AR89)</f>
        <v>17.119</v>
      </c>
      <c r="AS90" s="73">
        <f>SUM(AS87:AS89)</f>
        <v>938</v>
      </c>
      <c r="AT90" s="73">
        <f>SUM(AT87:AT89)</f>
        <v>346.5</v>
      </c>
      <c r="AU90" s="79">
        <f>SUM(AU87:AU89)</f>
        <v>5347.7479999999996</v>
      </c>
      <c r="AV90" s="79">
        <f>SUM(AV87:AV89)</f>
        <v>1943.799</v>
      </c>
      <c r="AW90" s="73"/>
      <c r="AX90" s="78" t="s">
        <v>36</v>
      </c>
      <c r="AY90" s="73">
        <f>SUM(AY87:AY89)</f>
        <v>17.119</v>
      </c>
      <c r="AZ90" s="73">
        <f>SUM(AZ87:AZ89)</f>
        <v>938</v>
      </c>
      <c r="BA90" s="73">
        <f>SUM(BA87:BA89)</f>
        <v>346.5</v>
      </c>
      <c r="BB90" s="79">
        <f>SUM(BB87:BB89)</f>
        <v>5347.7479999999996</v>
      </c>
      <c r="BC90" s="79">
        <f>SUM(BC87:BC89)</f>
        <v>1943.799</v>
      </c>
      <c r="BD90" s="73"/>
      <c r="DI90" s="43" t="s">
        <v>36</v>
      </c>
      <c r="DJ90" s="10">
        <f>SUM(DJ87:DJ89)</f>
        <v>0.65</v>
      </c>
      <c r="DK90" s="10">
        <f>SUM(DK87:DK89)</f>
        <v>568</v>
      </c>
      <c r="DL90" s="10">
        <f>SUM(DL87:DL89)</f>
        <v>420</v>
      </c>
      <c r="DM90" s="42">
        <f>SUM(DM87:DM89)</f>
        <v>145.98000000000002</v>
      </c>
      <c r="DN90" s="42">
        <f>SUM(DN87:DN89)</f>
        <v>97.56</v>
      </c>
      <c r="DP90" s="43" t="s">
        <v>36</v>
      </c>
      <c r="DQ90" s="10">
        <f>SUM(DQ87:DQ89)</f>
        <v>0.65</v>
      </c>
      <c r="DR90" s="10">
        <f>SUM(DR87:DR89)</f>
        <v>568</v>
      </c>
      <c r="DS90" s="10">
        <f>SUM(DS87:DS89)</f>
        <v>420</v>
      </c>
      <c r="DT90" s="42">
        <f>SUM(DT87:DT89)</f>
        <v>145.98000000000002</v>
      </c>
      <c r="DU90" s="42">
        <f>SUM(DU87:DU89)</f>
        <v>97.56</v>
      </c>
      <c r="EK90" s="43" t="s">
        <v>36</v>
      </c>
      <c r="EL90" s="10">
        <f>SUM(EL87:EL89)</f>
        <v>0.3926</v>
      </c>
      <c r="EM90" s="10">
        <f>SUM(EM87:EM89)</f>
        <v>707</v>
      </c>
      <c r="EN90" s="10">
        <f>SUM(EN87:EN89)</f>
        <v>614</v>
      </c>
      <c r="EO90" s="42">
        <f>SUM(EO87:EO89)</f>
        <v>92.103399999999993</v>
      </c>
      <c r="EP90" s="42">
        <f>SUM(EP87:EP89)</f>
        <v>76.22</v>
      </c>
      <c r="ER90" s="43" t="s">
        <v>36</v>
      </c>
      <c r="ES90" s="10">
        <f>SUM(ES87:ES89)</f>
        <v>0.3926</v>
      </c>
      <c r="ET90" s="10">
        <f>SUM(ET87:ET89)</f>
        <v>707</v>
      </c>
      <c r="EU90" s="10">
        <f>SUM(EU87:EU89)</f>
        <v>614</v>
      </c>
      <c r="EV90" s="42">
        <f>SUM(EV87:EV89)</f>
        <v>92.103399999999993</v>
      </c>
      <c r="EW90" s="42">
        <f>SUM(EW87:EW89)</f>
        <v>76.22</v>
      </c>
      <c r="EY90" s="43" t="s">
        <v>36</v>
      </c>
      <c r="EZ90" s="10">
        <f>SUM(EZ87:EZ89)</f>
        <v>7.625</v>
      </c>
      <c r="FA90" s="10">
        <f>SUM(FA87:FA89)</f>
        <v>1050</v>
      </c>
      <c r="FB90" s="10">
        <f>SUM(FB87:FB89)</f>
        <v>499</v>
      </c>
      <c r="FC90" s="42">
        <f>SUM(FC87:FC89)</f>
        <v>3011.6</v>
      </c>
      <c r="FD90" s="42">
        <f>SUM(FD87:FD89)</f>
        <v>1481.278</v>
      </c>
      <c r="FF90" s="43" t="s">
        <v>36</v>
      </c>
      <c r="FG90" s="10">
        <f>SUM(FG87:FG89)</f>
        <v>7.625</v>
      </c>
      <c r="FH90" s="10">
        <f>SUM(FH87:FH89)</f>
        <v>1050</v>
      </c>
      <c r="FI90" s="10">
        <f>SUM(FI87:FI89)</f>
        <v>499</v>
      </c>
      <c r="FJ90" s="42">
        <f>SUM(FJ87:FJ89)</f>
        <v>3011.6</v>
      </c>
      <c r="FK90" s="42">
        <f>SUM(FK87:FK89)</f>
        <v>1481.278</v>
      </c>
      <c r="GO90" s="43" t="s">
        <v>36</v>
      </c>
      <c r="GP90" s="10">
        <f>SUM(GP87:GP89)</f>
        <v>8.02</v>
      </c>
      <c r="GQ90" s="10">
        <f>SUM(GQ87:GQ89)</f>
        <v>533</v>
      </c>
      <c r="GR90" s="10">
        <f>SUM(GR87:GR89)</f>
        <v>294.7</v>
      </c>
      <c r="GS90" s="42">
        <f>SUM(GS87:GS89)</f>
        <v>1448.1399999999999</v>
      </c>
      <c r="GT90" s="42">
        <f>SUM(GT87:GT89)</f>
        <v>806.08899999999994</v>
      </c>
      <c r="GV90" s="43" t="s">
        <v>36</v>
      </c>
      <c r="GW90" s="10">
        <f>SUM(GW87:GW89)</f>
        <v>8.02</v>
      </c>
      <c r="GX90" s="10">
        <f>SUM(GX87:GX89)</f>
        <v>533</v>
      </c>
      <c r="GY90" s="10">
        <f>SUM(GY87:GY89)</f>
        <v>294.7</v>
      </c>
      <c r="GZ90" s="42">
        <f>SUM(GZ87:GZ89)</f>
        <v>1448.1399999999999</v>
      </c>
      <c r="HA90" s="42">
        <f>SUM(HA87:HA89)</f>
        <v>806.08899999999994</v>
      </c>
      <c r="LD90" s="43" t="s">
        <v>36</v>
      </c>
      <c r="LE90" s="10">
        <f>SUM(LE87:LE89)</f>
        <v>3.1174999999999997</v>
      </c>
      <c r="LF90" s="10">
        <f>SUM(LF87:LF89)</f>
        <v>690</v>
      </c>
      <c r="LG90" s="10">
        <f>SUM(LG87:LG89)</f>
        <v>289</v>
      </c>
      <c r="LH90" s="42">
        <f>SUM(LH87:LH89)</f>
        <v>719.27</v>
      </c>
      <c r="LI90" s="42">
        <f>SUM(LI87:LI89)</f>
        <v>303.7835</v>
      </c>
      <c r="LJ90" s="17"/>
      <c r="NW90" s="12">
        <v>1.4796</v>
      </c>
      <c r="NX90" s="12">
        <v>176</v>
      </c>
      <c r="NY90" s="12">
        <v>159</v>
      </c>
      <c r="NZ90" s="48">
        <f>+NX90*NW90</f>
        <v>260.40960000000001</v>
      </c>
      <c r="OA90" s="48">
        <f>+NY90*NW90</f>
        <v>235.25640000000001</v>
      </c>
      <c r="OD90" s="12">
        <v>1.4796</v>
      </c>
      <c r="OE90" s="12">
        <v>176</v>
      </c>
      <c r="OF90" s="12">
        <v>159</v>
      </c>
      <c r="OG90" s="48">
        <f>+OE90*OD90</f>
        <v>260.40960000000001</v>
      </c>
      <c r="OH90" s="48">
        <f>+OF90*OD90</f>
        <v>235.25640000000001</v>
      </c>
      <c r="QG90" s="43"/>
      <c r="QH90" s="15"/>
      <c r="QI90" s="15"/>
      <c r="QJ90" s="15"/>
      <c r="QK90" s="49"/>
      <c r="QL90" s="49"/>
      <c r="SS90" s="13" t="s">
        <v>433</v>
      </c>
      <c r="ST90" s="13" t="s">
        <v>0</v>
      </c>
      <c r="SU90" s="13" t="s">
        <v>35</v>
      </c>
      <c r="SV90" s="13" t="s">
        <v>0</v>
      </c>
      <c r="SW90" s="13" t="s">
        <v>35</v>
      </c>
      <c r="SZ90" s="13" t="s">
        <v>433</v>
      </c>
      <c r="TA90" s="13" t="s">
        <v>0</v>
      </c>
      <c r="TB90" s="13" t="s">
        <v>35</v>
      </c>
      <c r="TC90" s="13" t="s">
        <v>0</v>
      </c>
      <c r="TD90" s="13" t="s">
        <v>35</v>
      </c>
      <c r="TG90" s="13" t="s">
        <v>433</v>
      </c>
      <c r="TH90" s="13" t="s">
        <v>0</v>
      </c>
      <c r="TI90" s="13" t="s">
        <v>35</v>
      </c>
      <c r="TJ90" s="13" t="s">
        <v>0</v>
      </c>
      <c r="TK90" s="13" t="s">
        <v>35</v>
      </c>
      <c r="TN90" s="13" t="s">
        <v>433</v>
      </c>
      <c r="TO90" s="13" t="s">
        <v>0</v>
      </c>
      <c r="TP90" s="13" t="s">
        <v>35</v>
      </c>
      <c r="TQ90" s="13" t="s">
        <v>0</v>
      </c>
      <c r="TR90" s="13" t="s">
        <v>35</v>
      </c>
      <c r="AAM90" s="43"/>
      <c r="AAN90" s="12"/>
      <c r="AAO90" s="12"/>
      <c r="AAP90" s="12"/>
      <c r="AAQ90" s="14"/>
      <c r="AAR90" s="14"/>
      <c r="AAT90" s="43"/>
      <c r="AAU90" s="12"/>
      <c r="AAV90" s="12"/>
      <c r="AAW90" s="12"/>
      <c r="AAX90" s="14"/>
      <c r="AAY90" s="14"/>
      <c r="ADE90" s="17" t="s">
        <v>36</v>
      </c>
      <c r="ADF90" s="10">
        <f>SUM(ADF87:ADF89)</f>
        <v>3.1174999999999997</v>
      </c>
      <c r="ADG90" s="10">
        <f>SUM(ADG87:ADG89)</f>
        <v>676</v>
      </c>
      <c r="ADH90" s="10">
        <f>SUM(ADH87:ADH89)</f>
        <v>656</v>
      </c>
      <c r="ADI90" s="42">
        <f>SUM(ADI87:ADI89)</f>
        <v>696.80649999999991</v>
      </c>
      <c r="ADJ90" s="42">
        <f>SUM(ADJ87:ADJ89)</f>
        <v>659.43499999999995</v>
      </c>
      <c r="ADL90" s="17" t="s">
        <v>36</v>
      </c>
      <c r="ADM90" s="10">
        <f>SUM(ADM87:ADM89)</f>
        <v>3.1174999999999997</v>
      </c>
      <c r="ADN90" s="10">
        <f>SUM(ADN87:ADN89)</f>
        <v>676</v>
      </c>
      <c r="ADO90" s="10">
        <f>SUM(ADO87:ADO89)</f>
        <v>656</v>
      </c>
      <c r="ADP90" s="42">
        <f>SUM(ADP87:ADP89)</f>
        <v>696.80649999999991</v>
      </c>
      <c r="ADQ90" s="42">
        <f>SUM(ADQ87:ADQ89)</f>
        <v>659.43499999999995</v>
      </c>
      <c r="AEG90" s="43" t="s">
        <v>36</v>
      </c>
      <c r="AEH90" s="12">
        <f>SUM(AEH87:AEH89)</f>
        <v>6.7499999999999991</v>
      </c>
      <c r="AEI90" s="12">
        <f>SUM(AEI87:AEI89)</f>
        <v>381</v>
      </c>
      <c r="AEJ90" s="12">
        <f>SUM(AEJ87:AEJ89)</f>
        <v>688</v>
      </c>
      <c r="AEK90" s="14">
        <f>SUM(AEK87:AEK89)</f>
        <v>867.67499999999995</v>
      </c>
      <c r="AEL90" s="14">
        <f>SUM(AEL87:AEL89)</f>
        <v>1573.4499999999998</v>
      </c>
      <c r="AEN90" s="43" t="s">
        <v>36</v>
      </c>
      <c r="AEO90" s="12">
        <f>SUM(AEO87:AEO89)</f>
        <v>6.7499999999999991</v>
      </c>
      <c r="AEP90" s="12">
        <f>SUM(AEP87:AEP89)</f>
        <v>381</v>
      </c>
      <c r="AEQ90" s="12">
        <f>SUM(AEQ87:AEQ89)</f>
        <v>688</v>
      </c>
      <c r="AER90" s="14">
        <f>SUM(AER87:AER89)</f>
        <v>867.67499999999995</v>
      </c>
      <c r="AES90" s="14">
        <f>SUM(AES87:AES89)</f>
        <v>1573.4499999999998</v>
      </c>
      <c r="AGR90" s="43"/>
      <c r="AGS90" s="12"/>
      <c r="AGT90" s="12"/>
      <c r="AGU90" s="12"/>
      <c r="AGV90" s="14"/>
      <c r="AGW90" s="14"/>
    </row>
    <row r="91" spans="43:881" s="10" customFormat="1" ht="14.1" customHeight="1" x14ac:dyDescent="0.2">
      <c r="AQ91" s="78" t="s">
        <v>37</v>
      </c>
      <c r="AR91" s="73">
        <f>+ AVERAGE(AR87:AR89)</f>
        <v>5.7063333333333333</v>
      </c>
      <c r="AS91" s="73">
        <f>+AS90/3</f>
        <v>312.66666666666669</v>
      </c>
      <c r="AT91" s="73">
        <f>+AT90/3</f>
        <v>115.5</v>
      </c>
      <c r="AU91" s="80">
        <f>+AU90/AR90</f>
        <v>312.38670483088964</v>
      </c>
      <c r="AV91" s="80">
        <f>+AV90/AR90</f>
        <v>113.54629359191541</v>
      </c>
      <c r="AW91" s="73"/>
      <c r="AX91" s="78" t="s">
        <v>37</v>
      </c>
      <c r="AY91" s="73">
        <f>+ AVERAGE(AY87:AY89)</f>
        <v>5.7063333333333333</v>
      </c>
      <c r="AZ91" s="73">
        <f>+AZ90/3</f>
        <v>312.66666666666669</v>
      </c>
      <c r="BA91" s="73">
        <f>+BA90/3</f>
        <v>115.5</v>
      </c>
      <c r="BB91" s="80">
        <f>+BB90/AY90</f>
        <v>312.38670483088964</v>
      </c>
      <c r="BC91" s="80">
        <f>+BC90/AY90</f>
        <v>113.54629359191541</v>
      </c>
      <c r="BD91" s="73"/>
      <c r="DI91" s="43" t="s">
        <v>37</v>
      </c>
      <c r="DJ91" s="44">
        <f>+DJ90/3</f>
        <v>0.21666666666666667</v>
      </c>
      <c r="DK91" s="44">
        <f>+DK90/3</f>
        <v>189.33333333333334</v>
      </c>
      <c r="DL91" s="44">
        <f>+DL90/3</f>
        <v>140</v>
      </c>
      <c r="DM91" s="45">
        <f>+DM90/DJ90</f>
        <v>224.5846153846154</v>
      </c>
      <c r="DN91" s="45">
        <f>+DN90/DJ90</f>
        <v>150.09230769230768</v>
      </c>
      <c r="DP91" s="43" t="s">
        <v>37</v>
      </c>
      <c r="DQ91" s="44">
        <f>+DQ90/3</f>
        <v>0.21666666666666667</v>
      </c>
      <c r="DR91" s="44">
        <f>+DR90/3</f>
        <v>189.33333333333334</v>
      </c>
      <c r="DS91" s="44">
        <f>+DS90/3</f>
        <v>140</v>
      </c>
      <c r="DT91" s="45">
        <f>+DT90/DQ90</f>
        <v>224.5846153846154</v>
      </c>
      <c r="DU91" s="45">
        <f>+DU90/DQ90</f>
        <v>150.09230769230768</v>
      </c>
      <c r="EK91" s="43" t="s">
        <v>37</v>
      </c>
      <c r="EL91" s="44">
        <f>+EL90/3</f>
        <v>0.13086666666666666</v>
      </c>
      <c r="EM91" s="44">
        <f>+EM90/3</f>
        <v>235.66666666666666</v>
      </c>
      <c r="EN91" s="44">
        <f>+EN90/3</f>
        <v>204.66666666666666</v>
      </c>
      <c r="EO91" s="45">
        <f>+EO90/EL90</f>
        <v>234.59857361181864</v>
      </c>
      <c r="EP91" s="45">
        <f>+EP90/EL90</f>
        <v>194.14161996943454</v>
      </c>
      <c r="ER91" s="43" t="s">
        <v>37</v>
      </c>
      <c r="ES91" s="44">
        <f>+ES90/3</f>
        <v>0.13086666666666666</v>
      </c>
      <c r="ET91" s="44">
        <f>+ET90/3</f>
        <v>235.66666666666666</v>
      </c>
      <c r="EU91" s="44">
        <f>+EU90/3</f>
        <v>204.66666666666666</v>
      </c>
      <c r="EV91" s="45">
        <f>+EV90/ES90</f>
        <v>234.59857361181864</v>
      </c>
      <c r="EW91" s="45">
        <f>+EW90/ES90</f>
        <v>194.14161996943454</v>
      </c>
      <c r="EY91" s="43" t="s">
        <v>37</v>
      </c>
      <c r="EZ91" s="66">
        <f>AVERAGE(EZ87:EZ89)</f>
        <v>2.5416666666666665</v>
      </c>
      <c r="FA91" s="66">
        <f>AVERAGE(FA87:FA89)</f>
        <v>350</v>
      </c>
      <c r="FB91" s="66">
        <f>AVERAGE(FB87:FB89)</f>
        <v>166.33333333333334</v>
      </c>
      <c r="FC91" s="45">
        <f>+FC90/EZ90</f>
        <v>394.96393442622951</v>
      </c>
      <c r="FD91" s="45">
        <f>+FD90/EZ90</f>
        <v>194.26596721311475</v>
      </c>
      <c r="FF91" s="43" t="s">
        <v>37</v>
      </c>
      <c r="FG91" s="66">
        <f>AVERAGE(FG87:FG89)</f>
        <v>2.5416666666666665</v>
      </c>
      <c r="FH91" s="66">
        <f>AVERAGE(FH87:FH89)</f>
        <v>350</v>
      </c>
      <c r="FI91" s="66">
        <f>AVERAGE(FI87:FI89)</f>
        <v>166.33333333333334</v>
      </c>
      <c r="FJ91" s="45">
        <f>+FJ90/FG90</f>
        <v>394.96393442622951</v>
      </c>
      <c r="FK91" s="45">
        <f>+FK90/FG90</f>
        <v>194.26596721311475</v>
      </c>
      <c r="GO91" s="43" t="s">
        <v>37</v>
      </c>
      <c r="GP91" s="44">
        <f>+AVERAGE(GP87:GP89)</f>
        <v>2.6733333333333333</v>
      </c>
      <c r="GQ91" s="44">
        <f t="shared" ref="GQ91:GR91" si="19">+AVERAGE(GQ87:GQ89)</f>
        <v>177.66666666666666</v>
      </c>
      <c r="GR91" s="44">
        <f t="shared" si="19"/>
        <v>98.233333333333334</v>
      </c>
      <c r="GS91" s="45">
        <f>+GS90/GP90</f>
        <v>180.56608478802991</v>
      </c>
      <c r="GT91" s="45">
        <f>+GT90/GP90</f>
        <v>100.50985037406484</v>
      </c>
      <c r="GV91" s="43" t="s">
        <v>37</v>
      </c>
      <c r="GW91" s="44">
        <f>+AVERAGE(GW87:GW89)</f>
        <v>2.6733333333333333</v>
      </c>
      <c r="GX91" s="44">
        <f t="shared" ref="GX91:GY91" si="20">+AVERAGE(GX87:GX89)</f>
        <v>177.66666666666666</v>
      </c>
      <c r="GY91" s="44">
        <f t="shared" si="20"/>
        <v>98.233333333333334</v>
      </c>
      <c r="GZ91" s="45">
        <v>90</v>
      </c>
      <c r="HA91" s="45">
        <v>90</v>
      </c>
      <c r="LD91" s="43" t="s">
        <v>37</v>
      </c>
      <c r="LE91" s="44">
        <f>+AVERAGE(LE87:LE89)</f>
        <v>1.0391666666666666</v>
      </c>
      <c r="LF91" s="44">
        <f t="shared" ref="LF91:LG91" si="21">+AVERAGE(LF87:LF89)</f>
        <v>230</v>
      </c>
      <c r="LG91" s="44">
        <f t="shared" si="21"/>
        <v>96.333333333333329</v>
      </c>
      <c r="LH91" s="45">
        <f>+LH90/LE90</f>
        <v>230.72012830793906</v>
      </c>
      <c r="LI91" s="45">
        <f>+LI90/LE90</f>
        <v>97.444587008821188</v>
      </c>
      <c r="LJ91" s="17"/>
      <c r="NV91" s="43" t="s">
        <v>37</v>
      </c>
      <c r="NW91" s="15">
        <f>AVERAGE(NW88:NW90)</f>
        <v>1.9936666666666667</v>
      </c>
      <c r="NX91" s="15">
        <f>AVERAGE(NX88:NX90)</f>
        <v>145.33333333333334</v>
      </c>
      <c r="NY91" s="15">
        <f>AVERAGE(NY88:NY90)</f>
        <v>133.1</v>
      </c>
      <c r="NZ91" s="49">
        <f>SUM(NZ88:NZ90)</f>
        <v>884.90639999999985</v>
      </c>
      <c r="OA91" s="49">
        <f>SUM(OA88:OA90)</f>
        <v>801.80941999999993</v>
      </c>
      <c r="OC91" s="43" t="s">
        <v>37</v>
      </c>
      <c r="OD91" s="15">
        <f>AVERAGE(OD88:OD90)</f>
        <v>1.9936666666666667</v>
      </c>
      <c r="OE91" s="15">
        <f>AVERAGE(OE88:OE90)</f>
        <v>145.33333333333334</v>
      </c>
      <c r="OF91" s="15">
        <f>AVERAGE(OF88:OF90)</f>
        <v>133.1</v>
      </c>
      <c r="OG91" s="49">
        <f>SUM(OG88:OG90)</f>
        <v>884.90639999999985</v>
      </c>
      <c r="OH91" s="49">
        <f>SUM(OH88:OH90)</f>
        <v>801.80941999999993</v>
      </c>
      <c r="QG91" s="43"/>
      <c r="QH91" s="12"/>
      <c r="QI91" s="12"/>
      <c r="QJ91" s="12"/>
      <c r="QK91" s="50"/>
      <c r="QL91" s="50"/>
      <c r="SS91" s="12">
        <v>0.59</v>
      </c>
      <c r="ST91" s="12">
        <v>244</v>
      </c>
      <c r="SU91" s="12">
        <v>368</v>
      </c>
      <c r="SV91" s="48">
        <f>+ST91*SS91</f>
        <v>143.95999999999998</v>
      </c>
      <c r="SW91" s="48">
        <f>+SU91*SS91</f>
        <v>217.11999999999998</v>
      </c>
      <c r="SZ91" s="12">
        <v>0.59</v>
      </c>
      <c r="TA91" s="12">
        <v>244</v>
      </c>
      <c r="TB91" s="12">
        <v>368</v>
      </c>
      <c r="TC91" s="48">
        <f>+TA91*SZ91</f>
        <v>143.95999999999998</v>
      </c>
      <c r="TD91" s="48">
        <f>+TB91*SZ91</f>
        <v>217.11999999999998</v>
      </c>
      <c r="TG91" s="12">
        <v>0.59</v>
      </c>
      <c r="TH91" s="12">
        <v>244</v>
      </c>
      <c r="TI91" s="12">
        <v>368</v>
      </c>
      <c r="TJ91" s="48">
        <f>+TH91*TG91</f>
        <v>143.95999999999998</v>
      </c>
      <c r="TK91" s="48">
        <f>+TI91*TG91</f>
        <v>217.11999999999998</v>
      </c>
      <c r="TN91" s="12">
        <v>0.59</v>
      </c>
      <c r="TO91" s="12">
        <v>244</v>
      </c>
      <c r="TP91" s="12">
        <v>368</v>
      </c>
      <c r="TQ91" s="48">
        <f>+TO91*TN91</f>
        <v>143.95999999999998</v>
      </c>
      <c r="TR91" s="48">
        <f>+TP91*TN91</f>
        <v>217.11999999999998</v>
      </c>
      <c r="AAM91" s="43"/>
      <c r="AAN91" s="51"/>
      <c r="AAO91" s="51"/>
      <c r="AAP91" s="51"/>
      <c r="AAQ91" s="16"/>
      <c r="AAR91" s="16"/>
      <c r="AAT91" s="43"/>
      <c r="AAU91" s="51"/>
      <c r="AAV91" s="51"/>
      <c r="AAW91" s="51"/>
      <c r="AAX91" s="16"/>
      <c r="AAY91" s="16"/>
      <c r="ADE91" s="17" t="s">
        <v>37</v>
      </c>
      <c r="ADF91" s="44">
        <f>+ADF90/3</f>
        <v>1.0391666666666666</v>
      </c>
      <c r="ADG91" s="44">
        <f>+ADG90/3</f>
        <v>225.33333333333334</v>
      </c>
      <c r="ADH91" s="44">
        <f>+ADH90/3</f>
        <v>218.66666666666666</v>
      </c>
      <c r="ADI91" s="45">
        <f>+ADI90/ADF90</f>
        <v>223.51451483560544</v>
      </c>
      <c r="ADJ91" s="45">
        <f>+ADJ90/ADF90</f>
        <v>211.52686447473937</v>
      </c>
      <c r="ADL91" s="17" t="s">
        <v>37</v>
      </c>
      <c r="ADM91" s="44">
        <f>+ADM90/3</f>
        <v>1.0391666666666666</v>
      </c>
      <c r="ADN91" s="44">
        <f>+ADN90/3</f>
        <v>225.33333333333334</v>
      </c>
      <c r="ADO91" s="44">
        <f>+ADO90/3</f>
        <v>218.66666666666666</v>
      </c>
      <c r="ADP91" s="45">
        <f>+ADP90/ADM90</f>
        <v>223.51451483560544</v>
      </c>
      <c r="ADQ91" s="45">
        <f>+ADQ90/ADM90</f>
        <v>211.52686447473937</v>
      </c>
      <c r="AEG91" s="43" t="s">
        <v>37</v>
      </c>
      <c r="AEH91" s="51">
        <f>+AEH90/3</f>
        <v>2.2499999999999996</v>
      </c>
      <c r="AEI91" s="51">
        <f>+AEI90/3</f>
        <v>127</v>
      </c>
      <c r="AEJ91" s="51">
        <f>+AEJ90/3</f>
        <v>229.33333333333334</v>
      </c>
      <c r="AEK91" s="16">
        <f>+AEK90/AEH90</f>
        <v>128.54444444444445</v>
      </c>
      <c r="AEL91" s="16">
        <f>+AEL90/AEH90</f>
        <v>233.1037037037037</v>
      </c>
      <c r="AEN91" s="43" t="s">
        <v>37</v>
      </c>
      <c r="AEO91" s="51">
        <f>+AEO90/3</f>
        <v>2.2499999999999996</v>
      </c>
      <c r="AEP91" s="51">
        <f>+AEP90/3</f>
        <v>127</v>
      </c>
      <c r="AEQ91" s="51">
        <f>+AEQ90/3</f>
        <v>229.33333333333334</v>
      </c>
      <c r="AER91" s="16">
        <f>+AER90/AEO90</f>
        <v>128.54444444444445</v>
      </c>
      <c r="AES91" s="16">
        <f>+AES90/AEO90</f>
        <v>233.1037037037037</v>
      </c>
      <c r="AGR91" s="43"/>
      <c r="AGS91" s="51"/>
      <c r="AGT91" s="51"/>
      <c r="AGU91" s="51"/>
      <c r="AGV91" s="16"/>
      <c r="AGW91" s="16"/>
    </row>
    <row r="92" spans="43:881" s="10" customFormat="1" ht="14.1" customHeight="1" x14ac:dyDescent="0.2">
      <c r="AQ92" s="185"/>
      <c r="AR92" s="186"/>
      <c r="AS92" s="186"/>
      <c r="AT92" s="186"/>
      <c r="AU92" s="186"/>
      <c r="AV92" s="186"/>
      <c r="AW92" s="187"/>
      <c r="AX92" s="185"/>
      <c r="AY92" s="186"/>
      <c r="AZ92" s="186"/>
      <c r="BA92" s="186"/>
      <c r="BB92" s="186"/>
      <c r="BC92" s="186"/>
      <c r="BD92" s="187"/>
      <c r="NV92" s="43" t="s">
        <v>36</v>
      </c>
      <c r="NW92" s="12">
        <f>SUM(NW88:NW90)</f>
        <v>5.9809999999999999</v>
      </c>
      <c r="NX92" s="12"/>
      <c r="NY92" s="12"/>
      <c r="NZ92" s="50">
        <f>+NZ91/NW92</f>
        <v>147.95291757231229</v>
      </c>
      <c r="OA92" s="50">
        <f>+OA91/NW92</f>
        <v>134.05942484534359</v>
      </c>
      <c r="OC92" s="43" t="s">
        <v>36</v>
      </c>
      <c r="OD92" s="12">
        <f>SUM(OD88:OD90)</f>
        <v>5.9809999999999999</v>
      </c>
      <c r="OE92" s="12"/>
      <c r="OF92" s="12"/>
      <c r="OG92" s="50">
        <f>+OG91/OD92</f>
        <v>147.95291757231229</v>
      </c>
      <c r="OH92" s="50">
        <f>+OH91/OD92</f>
        <v>134.05942484534359</v>
      </c>
      <c r="QH92" s="12"/>
      <c r="QI92" s="12"/>
      <c r="QJ92" s="12"/>
      <c r="QK92" s="12"/>
      <c r="QL92" s="12"/>
      <c r="SS92" s="12">
        <v>0.54</v>
      </c>
      <c r="ST92" s="12">
        <v>212</v>
      </c>
      <c r="SU92" s="12">
        <v>148</v>
      </c>
      <c r="SV92" s="48">
        <f>+ST92*SS92</f>
        <v>114.48</v>
      </c>
      <c r="SW92" s="48">
        <f>+SU92*SS92</f>
        <v>79.92</v>
      </c>
      <c r="SZ92" s="12">
        <v>0.54</v>
      </c>
      <c r="TA92" s="12">
        <v>212</v>
      </c>
      <c r="TB92" s="12">
        <v>148</v>
      </c>
      <c r="TC92" s="48">
        <f>+TA92*SZ92</f>
        <v>114.48</v>
      </c>
      <c r="TD92" s="48">
        <f>+TB92*SZ92</f>
        <v>79.92</v>
      </c>
      <c r="TG92" s="12">
        <v>0.54</v>
      </c>
      <c r="TH92" s="12">
        <v>212</v>
      </c>
      <c r="TI92" s="12">
        <v>148</v>
      </c>
      <c r="TJ92" s="48">
        <f>+TH92*TG92</f>
        <v>114.48</v>
      </c>
      <c r="TK92" s="48">
        <f>+TI92*TG92</f>
        <v>79.92</v>
      </c>
      <c r="TN92" s="12">
        <v>0.54</v>
      </c>
      <c r="TO92" s="12">
        <v>212</v>
      </c>
      <c r="TP92" s="12">
        <v>148</v>
      </c>
      <c r="TQ92" s="48">
        <f>+TO92*TN92</f>
        <v>114.48</v>
      </c>
      <c r="TR92" s="48">
        <f>+TP92*TN92</f>
        <v>79.92</v>
      </c>
    </row>
    <row r="93" spans="43:881" s="10" customFormat="1" ht="14.1" customHeight="1" x14ac:dyDescent="0.2">
      <c r="AQ93" s="77">
        <v>7</v>
      </c>
      <c r="AR93" s="77" t="s">
        <v>352</v>
      </c>
      <c r="AS93" s="73"/>
      <c r="AT93" s="73"/>
      <c r="AU93" s="73"/>
      <c r="AV93" s="73"/>
      <c r="AW93" s="73"/>
      <c r="AX93" s="77">
        <v>7</v>
      </c>
      <c r="AY93" s="77" t="s">
        <v>352</v>
      </c>
      <c r="AZ93" s="73"/>
      <c r="BA93" s="73"/>
      <c r="BB93" s="73"/>
      <c r="BC93" s="73"/>
      <c r="BD93" s="73"/>
      <c r="EK93" s="42">
        <v>7</v>
      </c>
      <c r="EL93" s="42" t="s">
        <v>47</v>
      </c>
      <c r="EO93" s="45"/>
      <c r="EP93" s="45"/>
      <c r="ER93" s="42">
        <v>7</v>
      </c>
      <c r="ES93" s="42" t="s">
        <v>47</v>
      </c>
      <c r="EV93" s="45"/>
      <c r="EW93" s="45"/>
      <c r="EY93" s="42">
        <v>7</v>
      </c>
      <c r="EZ93" s="42" t="s">
        <v>450</v>
      </c>
      <c r="FF93" s="42">
        <v>7</v>
      </c>
      <c r="FG93" s="42" t="s">
        <v>450</v>
      </c>
      <c r="GO93" s="42">
        <v>7</v>
      </c>
      <c r="GP93" s="42" t="s">
        <v>661</v>
      </c>
      <c r="GV93" s="42">
        <v>7</v>
      </c>
      <c r="GW93" s="42" t="s">
        <v>661</v>
      </c>
      <c r="NW93" s="12"/>
      <c r="NX93" s="12"/>
      <c r="NY93" s="12"/>
      <c r="NZ93" s="12"/>
      <c r="OA93" s="12"/>
      <c r="OD93" s="12"/>
      <c r="OE93" s="12"/>
      <c r="OF93" s="12"/>
      <c r="OG93" s="12"/>
      <c r="OH93" s="12"/>
      <c r="SS93" s="12">
        <v>0.44</v>
      </c>
      <c r="ST93" s="12">
        <v>88</v>
      </c>
      <c r="SU93" s="12">
        <v>71.3</v>
      </c>
      <c r="SV93" s="48">
        <f>+ST93*SS93</f>
        <v>38.72</v>
      </c>
      <c r="SW93" s="48">
        <f>+SU93*SS93</f>
        <v>31.372</v>
      </c>
      <c r="SZ93" s="12">
        <v>0.44</v>
      </c>
      <c r="TA93" s="12">
        <v>88</v>
      </c>
      <c r="TB93" s="12">
        <v>71.3</v>
      </c>
      <c r="TC93" s="48">
        <f>+TA93*SZ93</f>
        <v>38.72</v>
      </c>
      <c r="TD93" s="48">
        <f>+TB93*SZ93</f>
        <v>31.372</v>
      </c>
      <c r="TG93" s="12">
        <v>0.44</v>
      </c>
      <c r="TH93" s="12">
        <v>88</v>
      </c>
      <c r="TI93" s="12">
        <v>71.3</v>
      </c>
      <c r="TJ93" s="48">
        <f>+TH93*TG93</f>
        <v>38.72</v>
      </c>
      <c r="TK93" s="48">
        <f>+TI93*TG93</f>
        <v>31.372</v>
      </c>
      <c r="TN93" s="12">
        <v>0.44</v>
      </c>
      <c r="TO93" s="12">
        <v>88</v>
      </c>
      <c r="TP93" s="12">
        <v>71.3</v>
      </c>
      <c r="TQ93" s="48">
        <f>+TO93*TN93</f>
        <v>38.72</v>
      </c>
      <c r="TR93" s="48">
        <f>+TP93*TN93</f>
        <v>31.372</v>
      </c>
      <c r="AAM93" s="42"/>
      <c r="AAN93" s="14"/>
      <c r="AAO93" s="12"/>
      <c r="AAP93" s="12"/>
      <c r="AAQ93" s="12"/>
      <c r="AAR93" s="12"/>
      <c r="AAT93" s="42"/>
      <c r="AAU93" s="14"/>
      <c r="AAV93" s="12"/>
      <c r="AAW93" s="12"/>
      <c r="AAX93" s="12"/>
      <c r="AAY93" s="12"/>
      <c r="ADE93" s="42">
        <v>7</v>
      </c>
      <c r="ADF93" s="47" t="s">
        <v>174</v>
      </c>
      <c r="ADL93" s="42">
        <v>7</v>
      </c>
      <c r="ADM93" s="47" t="s">
        <v>174</v>
      </c>
      <c r="AEG93" s="42">
        <v>7</v>
      </c>
      <c r="AEH93" s="14" t="s">
        <v>499</v>
      </c>
      <c r="AEI93" s="12"/>
      <c r="AEJ93" s="12"/>
      <c r="AEK93" s="12"/>
      <c r="AEL93" s="12"/>
      <c r="AEN93" s="42">
        <v>7</v>
      </c>
      <c r="AEO93" s="14" t="s">
        <v>499</v>
      </c>
      <c r="AEP93" s="12"/>
      <c r="AEQ93" s="12"/>
      <c r="AER93" s="12"/>
      <c r="AES93" s="12"/>
    </row>
    <row r="94" spans="43:881" s="10" customFormat="1" ht="14.1" customHeight="1" x14ac:dyDescent="0.2">
      <c r="AQ94" s="73"/>
      <c r="AR94" s="70" t="s">
        <v>434</v>
      </c>
      <c r="AS94" s="70" t="s">
        <v>35</v>
      </c>
      <c r="AT94" s="70" t="s">
        <v>0</v>
      </c>
      <c r="AU94" s="70" t="s">
        <v>35</v>
      </c>
      <c r="AV94" s="70" t="s">
        <v>0</v>
      </c>
      <c r="AW94" s="73"/>
      <c r="AX94" s="73"/>
      <c r="AY94" s="134" t="s">
        <v>434</v>
      </c>
      <c r="AZ94" s="134" t="s">
        <v>35</v>
      </c>
      <c r="BA94" s="134" t="s">
        <v>0</v>
      </c>
      <c r="BB94" s="134" t="s">
        <v>35</v>
      </c>
      <c r="BC94" s="134" t="s">
        <v>0</v>
      </c>
      <c r="BD94" s="73"/>
      <c r="EL94" s="38" t="s">
        <v>433</v>
      </c>
      <c r="EM94" s="38" t="s">
        <v>35</v>
      </c>
      <c r="EN94" s="38" t="s">
        <v>0</v>
      </c>
      <c r="EO94" s="38" t="s">
        <v>35</v>
      </c>
      <c r="EP94" s="38" t="s">
        <v>0</v>
      </c>
      <c r="ES94" s="38" t="s">
        <v>433</v>
      </c>
      <c r="ET94" s="38" t="s">
        <v>35</v>
      </c>
      <c r="EU94" s="38" t="s">
        <v>0</v>
      </c>
      <c r="EV94" s="38" t="s">
        <v>35</v>
      </c>
      <c r="EW94" s="38" t="s">
        <v>0</v>
      </c>
      <c r="EZ94" s="38" t="s">
        <v>433</v>
      </c>
      <c r="FA94" s="38" t="s">
        <v>35</v>
      </c>
      <c r="FB94" s="38" t="s">
        <v>0</v>
      </c>
      <c r="FC94" s="38" t="s">
        <v>35</v>
      </c>
      <c r="FD94" s="38" t="s">
        <v>0</v>
      </c>
      <c r="FG94" s="38" t="s">
        <v>433</v>
      </c>
      <c r="FH94" s="38" t="s">
        <v>35</v>
      </c>
      <c r="FI94" s="38" t="s">
        <v>0</v>
      </c>
      <c r="FJ94" s="38" t="s">
        <v>35</v>
      </c>
      <c r="FK94" s="38" t="s">
        <v>0</v>
      </c>
      <c r="GP94" s="38" t="s">
        <v>433</v>
      </c>
      <c r="GQ94" s="38" t="s">
        <v>35</v>
      </c>
      <c r="GR94" s="38" t="s">
        <v>0</v>
      </c>
      <c r="GS94" s="38" t="s">
        <v>35</v>
      </c>
      <c r="GT94" s="38" t="s">
        <v>0</v>
      </c>
      <c r="GW94" s="38" t="s">
        <v>433</v>
      </c>
      <c r="GX94" s="38" t="s">
        <v>35</v>
      </c>
      <c r="GY94" s="38" t="s">
        <v>0</v>
      </c>
      <c r="GZ94" s="38" t="s">
        <v>35</v>
      </c>
      <c r="HA94" s="38" t="s">
        <v>0</v>
      </c>
      <c r="NV94" s="42">
        <v>3</v>
      </c>
      <c r="NW94" s="14" t="s">
        <v>335</v>
      </c>
      <c r="NX94" s="12"/>
      <c r="NY94" s="12"/>
      <c r="NZ94" s="12"/>
      <c r="OA94" s="12"/>
      <c r="OC94" s="42">
        <v>3</v>
      </c>
      <c r="OD94" s="14" t="s">
        <v>335</v>
      </c>
      <c r="OE94" s="12"/>
      <c r="OF94" s="12"/>
      <c r="OG94" s="12"/>
      <c r="OH94" s="12"/>
      <c r="SR94" s="43" t="s">
        <v>37</v>
      </c>
      <c r="SS94" s="15">
        <f>AVERAGE(SS91:SS93)</f>
        <v>0.52333333333333332</v>
      </c>
      <c r="ST94" s="15">
        <f>AVERAGE(ST91:ST93)</f>
        <v>181.33333333333334</v>
      </c>
      <c r="SU94" s="15">
        <f>AVERAGE(SU91:SU93)</f>
        <v>195.76666666666665</v>
      </c>
      <c r="SV94" s="49">
        <f>SUM(SV91:SV93)</f>
        <v>297.15999999999997</v>
      </c>
      <c r="SW94" s="49">
        <f>SUM(SW91:SW93)</f>
        <v>328.41199999999998</v>
      </c>
      <c r="SY94" s="43" t="s">
        <v>37</v>
      </c>
      <c r="SZ94" s="15">
        <f>AVERAGE(SZ91:SZ93)</f>
        <v>0.52333333333333332</v>
      </c>
      <c r="TA94" s="15">
        <f>AVERAGE(TA91:TA93)</f>
        <v>181.33333333333334</v>
      </c>
      <c r="TB94" s="15">
        <f>AVERAGE(TB91:TB93)</f>
        <v>195.76666666666665</v>
      </c>
      <c r="TC94" s="49">
        <f>SUM(TC91:TC93)</f>
        <v>297.15999999999997</v>
      </c>
      <c r="TD94" s="49">
        <f>SUM(TD91:TD93)</f>
        <v>328.41199999999998</v>
      </c>
      <c r="TF94" s="43" t="s">
        <v>37</v>
      </c>
      <c r="TG94" s="15">
        <f>AVERAGE(TG91:TG93)</f>
        <v>0.52333333333333332</v>
      </c>
      <c r="TH94" s="15">
        <f>AVERAGE(TH91:TH93)</f>
        <v>181.33333333333334</v>
      </c>
      <c r="TI94" s="15">
        <f>AVERAGE(TI91:TI93)</f>
        <v>195.76666666666665</v>
      </c>
      <c r="TJ94" s="49">
        <f>SUM(TJ91:TJ93)</f>
        <v>297.15999999999997</v>
      </c>
      <c r="TK94" s="49">
        <f>SUM(TK91:TK93)</f>
        <v>328.41199999999998</v>
      </c>
      <c r="TM94" s="43" t="s">
        <v>37</v>
      </c>
      <c r="TN94" s="15">
        <f>AVERAGE(TN91:TN93)</f>
        <v>0.52333333333333332</v>
      </c>
      <c r="TO94" s="15">
        <f>AVERAGE(TO91:TO93)</f>
        <v>181.33333333333334</v>
      </c>
      <c r="TP94" s="15">
        <f>AVERAGE(TP91:TP93)</f>
        <v>195.76666666666665</v>
      </c>
      <c r="TQ94" s="49">
        <f>SUM(TQ91:TQ93)</f>
        <v>297.15999999999997</v>
      </c>
      <c r="TR94" s="49">
        <f>SUM(TR91:TR93)</f>
        <v>328.41199999999998</v>
      </c>
      <c r="AAN94" s="13"/>
      <c r="AAO94" s="13"/>
      <c r="AAP94" s="13"/>
      <c r="AAQ94" s="13"/>
      <c r="AAR94" s="13"/>
      <c r="AAU94" s="13"/>
      <c r="AAV94" s="13"/>
      <c r="AAW94" s="13"/>
      <c r="AAX94" s="13"/>
      <c r="AAY94" s="13"/>
      <c r="ADF94" s="10" t="s">
        <v>433</v>
      </c>
      <c r="ADG94" s="10" t="s">
        <v>35</v>
      </c>
      <c r="ADH94" s="10" t="s">
        <v>0</v>
      </c>
      <c r="ADI94" s="38" t="s">
        <v>35</v>
      </c>
      <c r="ADJ94" s="38" t="s">
        <v>0</v>
      </c>
      <c r="ADM94" s="10" t="s">
        <v>433</v>
      </c>
      <c r="ADN94" s="10" t="s">
        <v>35</v>
      </c>
      <c r="ADO94" s="10" t="s">
        <v>0</v>
      </c>
      <c r="ADP94" s="38" t="s">
        <v>35</v>
      </c>
      <c r="ADQ94" s="38" t="s">
        <v>0</v>
      </c>
      <c r="AEH94" s="13" t="s">
        <v>434</v>
      </c>
      <c r="AEI94" s="13" t="s">
        <v>0</v>
      </c>
      <c r="AEJ94" s="13" t="s">
        <v>35</v>
      </c>
      <c r="AEK94" s="13" t="s">
        <v>0</v>
      </c>
      <c r="AEL94" s="13" t="s">
        <v>35</v>
      </c>
      <c r="AEO94" s="13" t="s">
        <v>434</v>
      </c>
      <c r="AEP94" s="13" t="s">
        <v>0</v>
      </c>
      <c r="AEQ94" s="13" t="s">
        <v>35</v>
      </c>
      <c r="AER94" s="13" t="s">
        <v>0</v>
      </c>
      <c r="AES94" s="13" t="s">
        <v>35</v>
      </c>
    </row>
    <row r="95" spans="43:881" s="10" customFormat="1" ht="14.1" customHeight="1" x14ac:dyDescent="0.2">
      <c r="AQ95" s="73"/>
      <c r="AR95" s="73">
        <v>5.7220000000000004</v>
      </c>
      <c r="AS95" s="73">
        <v>240</v>
      </c>
      <c r="AT95" s="73">
        <v>106</v>
      </c>
      <c r="AU95" s="68">
        <f>+AR95*AS95</f>
        <v>1373.2800000000002</v>
      </c>
      <c r="AV95" s="68">
        <f>+AR95*AT95</f>
        <v>606.53200000000004</v>
      </c>
      <c r="AW95" s="73"/>
      <c r="AX95" s="73"/>
      <c r="AY95" s="73">
        <v>5.7220000000000004</v>
      </c>
      <c r="AZ95" s="73">
        <v>240</v>
      </c>
      <c r="BA95" s="73">
        <v>106</v>
      </c>
      <c r="BB95" s="68">
        <f>+AY95*AZ95</f>
        <v>1373.2800000000002</v>
      </c>
      <c r="BC95" s="68">
        <f>+AY95*BA95</f>
        <v>606.53200000000004</v>
      </c>
      <c r="BD95" s="73"/>
      <c r="EL95" s="10">
        <v>7.7496999999999998</v>
      </c>
      <c r="EM95" s="10">
        <v>62.2</v>
      </c>
      <c r="EN95" s="10">
        <v>52</v>
      </c>
      <c r="EO95" s="10">
        <f>+EM95*EL95</f>
        <v>482.03134</v>
      </c>
      <c r="EP95" s="10">
        <f>+EN95*EL95</f>
        <v>402.98439999999999</v>
      </c>
      <c r="ES95" s="10">
        <v>7.7496999999999998</v>
      </c>
      <c r="ET95" s="10">
        <v>62.2</v>
      </c>
      <c r="EU95" s="10">
        <v>52</v>
      </c>
      <c r="EV95" s="10">
        <f>+ET95*ES95</f>
        <v>482.03134</v>
      </c>
      <c r="EW95" s="10">
        <f>+EU95*ES95</f>
        <v>402.98439999999999</v>
      </c>
      <c r="EZ95" s="10">
        <v>1.246</v>
      </c>
      <c r="FA95" s="10">
        <v>480</v>
      </c>
      <c r="FB95" s="10">
        <v>296</v>
      </c>
      <c r="FC95" s="10">
        <f>+FA95*EZ95</f>
        <v>598.08000000000004</v>
      </c>
      <c r="FD95" s="10">
        <f>+FB95*EZ95</f>
        <v>368.81599999999997</v>
      </c>
      <c r="FG95" s="10">
        <v>1.246</v>
      </c>
      <c r="FH95" s="10">
        <v>480</v>
      </c>
      <c r="FI95" s="10">
        <v>296</v>
      </c>
      <c r="FJ95" s="10">
        <f>+FH95*FG95</f>
        <v>598.08000000000004</v>
      </c>
      <c r="FK95" s="10">
        <f>+FI95*FG95</f>
        <v>368.81599999999997</v>
      </c>
      <c r="GP95" s="10">
        <v>2.68</v>
      </c>
      <c r="GQ95" s="10">
        <v>221</v>
      </c>
      <c r="GR95" s="10">
        <v>126</v>
      </c>
      <c r="GS95" s="10">
        <f>+GQ95*GP95</f>
        <v>592.28000000000009</v>
      </c>
      <c r="GT95" s="10">
        <f>+GR95*GP95</f>
        <v>337.68</v>
      </c>
      <c r="GW95" s="10">
        <v>2.68</v>
      </c>
      <c r="GX95" s="10">
        <v>221</v>
      </c>
      <c r="GY95" s="10">
        <v>126</v>
      </c>
      <c r="GZ95" s="10">
        <f>+GX95*GW95</f>
        <v>592.28000000000009</v>
      </c>
      <c r="HA95" s="10">
        <f>+GY95*GW95</f>
        <v>337.68</v>
      </c>
      <c r="NW95" s="13" t="s">
        <v>433</v>
      </c>
      <c r="NX95" s="13" t="s">
        <v>0</v>
      </c>
      <c r="NY95" s="13" t="s">
        <v>35</v>
      </c>
      <c r="NZ95" s="13" t="s">
        <v>0</v>
      </c>
      <c r="OA95" s="13" t="s">
        <v>35</v>
      </c>
      <c r="OD95" s="13" t="s">
        <v>433</v>
      </c>
      <c r="OE95" s="13" t="s">
        <v>0</v>
      </c>
      <c r="OF95" s="13" t="s">
        <v>35</v>
      </c>
      <c r="OG95" s="13" t="s">
        <v>0</v>
      </c>
      <c r="OH95" s="13" t="s">
        <v>35</v>
      </c>
      <c r="SR95" s="43" t="s">
        <v>36</v>
      </c>
      <c r="SS95" s="12">
        <f>SUM(SS91:SS93)</f>
        <v>1.5699999999999998</v>
      </c>
      <c r="ST95" s="12"/>
      <c r="SU95" s="12"/>
      <c r="SV95" s="50">
        <f>+SV94/SS95</f>
        <v>189.27388535031847</v>
      </c>
      <c r="SW95" s="50">
        <f>+SW94/SS95</f>
        <v>209.17961783439492</v>
      </c>
      <c r="SY95" s="43" t="s">
        <v>36</v>
      </c>
      <c r="SZ95" s="12">
        <f>SUM(SZ91:SZ93)</f>
        <v>1.5699999999999998</v>
      </c>
      <c r="TA95" s="12"/>
      <c r="TB95" s="12"/>
      <c r="TC95" s="50">
        <f>+TC94/SZ95</f>
        <v>189.27388535031847</v>
      </c>
      <c r="TD95" s="50">
        <f>+TD94/SZ95</f>
        <v>209.17961783439492</v>
      </c>
      <c r="TF95" s="43" t="s">
        <v>36</v>
      </c>
      <c r="TG95" s="12">
        <f>SUM(TG91:TG93)</f>
        <v>1.5699999999999998</v>
      </c>
      <c r="TH95" s="12"/>
      <c r="TI95" s="12"/>
      <c r="TJ95" s="50">
        <f>+TJ94/TG95</f>
        <v>189.27388535031847</v>
      </c>
      <c r="TK95" s="50">
        <f>+TK94/TG95</f>
        <v>209.17961783439492</v>
      </c>
      <c r="TM95" s="43" t="s">
        <v>36</v>
      </c>
      <c r="TN95" s="12">
        <f>SUM(TN91:TN93)</f>
        <v>1.5699999999999998</v>
      </c>
      <c r="TO95" s="12"/>
      <c r="TP95" s="12"/>
      <c r="TQ95" s="50">
        <f>+TQ94/TN95</f>
        <v>189.27388535031847</v>
      </c>
      <c r="TR95" s="50">
        <f>+TR94/TN95</f>
        <v>209.17961783439492</v>
      </c>
      <c r="AAN95" s="12"/>
      <c r="AAO95" s="12"/>
      <c r="AAP95" s="15"/>
      <c r="AAQ95" s="12"/>
      <c r="AAR95" s="12"/>
      <c r="AAU95" s="12"/>
      <c r="AAV95" s="12"/>
      <c r="AAW95" s="15"/>
      <c r="AAX95" s="12"/>
      <c r="AAY95" s="12"/>
      <c r="ADF95" s="10">
        <v>64.25</v>
      </c>
      <c r="ADG95" s="10">
        <v>906</v>
      </c>
      <c r="ADH95" s="10">
        <v>1320</v>
      </c>
      <c r="ADI95" s="10">
        <f>+ADG95*ADF95</f>
        <v>58210.5</v>
      </c>
      <c r="ADJ95" s="10">
        <f>+ADH95*ADF95</f>
        <v>84810</v>
      </c>
      <c r="ADM95" s="10">
        <v>64.25</v>
      </c>
      <c r="ADN95" s="10">
        <v>906</v>
      </c>
      <c r="ADO95" s="10">
        <v>1320</v>
      </c>
      <c r="ADP95" s="10">
        <f>+ADN95*ADM95</f>
        <v>58210.5</v>
      </c>
      <c r="ADQ95" s="10">
        <f>+ADO95*ADM95</f>
        <v>84810</v>
      </c>
      <c r="AEH95" s="12">
        <f>AVERAGE(2.3,3.45,3.5,3.85)</f>
        <v>3.2749999999999999</v>
      </c>
      <c r="AEI95" s="12">
        <v>213</v>
      </c>
      <c r="AEJ95" s="15">
        <v>132</v>
      </c>
      <c r="AEK95" s="12">
        <f>+AEI95*AEH95</f>
        <v>697.57499999999993</v>
      </c>
      <c r="AEL95" s="12">
        <f>+AEJ95*AEH95</f>
        <v>432.3</v>
      </c>
      <c r="AEO95" s="12">
        <f>AVERAGE(2.3,3.45,3.5,3.85)</f>
        <v>3.2749999999999999</v>
      </c>
      <c r="AEP95" s="12">
        <v>213</v>
      </c>
      <c r="AEQ95" s="15">
        <v>132</v>
      </c>
      <c r="AER95" s="12">
        <f>+AEP95*AEO95</f>
        <v>697.57499999999993</v>
      </c>
      <c r="AES95" s="12">
        <f>+AEQ95*AEO95</f>
        <v>432.3</v>
      </c>
    </row>
    <row r="96" spans="43:881" s="10" customFormat="1" ht="14.1" customHeight="1" x14ac:dyDescent="0.2">
      <c r="AQ96" s="73"/>
      <c r="AR96" s="73">
        <v>5.9379999999999997</v>
      </c>
      <c r="AS96" s="73">
        <v>172</v>
      </c>
      <c r="AT96" s="73">
        <v>105</v>
      </c>
      <c r="AU96" s="68">
        <f>+AR96*AS96</f>
        <v>1021.3359999999999</v>
      </c>
      <c r="AV96" s="68">
        <f>+AR96*AT96</f>
        <v>623.49</v>
      </c>
      <c r="AW96" s="73"/>
      <c r="AX96" s="73"/>
      <c r="AY96" s="73">
        <v>5.9379999999999997</v>
      </c>
      <c r="AZ96" s="73">
        <v>172</v>
      </c>
      <c r="BA96" s="73">
        <v>105</v>
      </c>
      <c r="BB96" s="68">
        <f>+AY96*AZ96</f>
        <v>1021.3359999999999</v>
      </c>
      <c r="BC96" s="68">
        <f>+AY96*BA96</f>
        <v>623.49</v>
      </c>
      <c r="BD96" s="73"/>
      <c r="EL96" s="10">
        <v>3.6379000000000001</v>
      </c>
      <c r="EM96" s="10">
        <v>129</v>
      </c>
      <c r="EN96" s="10">
        <v>80</v>
      </c>
      <c r="EO96" s="10">
        <f>+EM96*EL96</f>
        <v>469.28910000000002</v>
      </c>
      <c r="EP96" s="10">
        <f>+EN96*EL96</f>
        <v>291.03200000000004</v>
      </c>
      <c r="ES96" s="10">
        <v>3.6379000000000001</v>
      </c>
      <c r="ET96" s="10">
        <v>129</v>
      </c>
      <c r="EU96" s="10">
        <v>80</v>
      </c>
      <c r="EV96" s="10">
        <f>+ET96*ES96</f>
        <v>469.28910000000002</v>
      </c>
      <c r="EW96" s="10">
        <f>+EU96*ES96</f>
        <v>291.03200000000004</v>
      </c>
      <c r="EZ96" s="10">
        <v>0.70699999999999996</v>
      </c>
      <c r="FA96" s="10">
        <v>500</v>
      </c>
      <c r="FB96" s="10">
        <v>280</v>
      </c>
      <c r="FC96" s="10">
        <f>+FA96*EZ96</f>
        <v>353.5</v>
      </c>
      <c r="FD96" s="10">
        <f>+FB96*EZ96</f>
        <v>197.95999999999998</v>
      </c>
      <c r="FG96" s="10">
        <v>0.70699999999999996</v>
      </c>
      <c r="FH96" s="10">
        <v>500</v>
      </c>
      <c r="FI96" s="10">
        <v>280</v>
      </c>
      <c r="FJ96" s="10">
        <f>+FH96*FG96</f>
        <v>353.5</v>
      </c>
      <c r="FK96" s="10">
        <f>+FI96*FG96</f>
        <v>197.95999999999998</v>
      </c>
      <c r="GP96" s="10">
        <v>0.94</v>
      </c>
      <c r="GQ96" s="10">
        <v>125</v>
      </c>
      <c r="GR96" s="10">
        <v>43.3</v>
      </c>
      <c r="GS96" s="10">
        <f>+GQ96*GP96</f>
        <v>117.5</v>
      </c>
      <c r="GT96" s="10">
        <f>+GR96*GP96</f>
        <v>40.701999999999998</v>
      </c>
      <c r="GW96" s="10">
        <v>0.94</v>
      </c>
      <c r="GX96" s="10">
        <v>125</v>
      </c>
      <c r="GY96" s="10">
        <v>43.3</v>
      </c>
      <c r="GZ96" s="10">
        <f>+GX96*GW96</f>
        <v>117.5</v>
      </c>
      <c r="HA96" s="10">
        <f>+GY96*GW96</f>
        <v>40.701999999999998</v>
      </c>
      <c r="NW96" s="12">
        <v>2.5556999999999999</v>
      </c>
      <c r="NX96" s="12">
        <v>102</v>
      </c>
      <c r="NY96" s="12">
        <v>74</v>
      </c>
      <c r="NZ96" s="48">
        <f>+NX96*NW96</f>
        <v>260.6814</v>
      </c>
      <c r="OA96" s="48">
        <f>+NY96*NW96</f>
        <v>189.12179999999998</v>
      </c>
      <c r="OD96" s="12">
        <v>2.5556999999999999</v>
      </c>
      <c r="OE96" s="12">
        <v>102</v>
      </c>
      <c r="OF96" s="12">
        <v>74</v>
      </c>
      <c r="OG96" s="48">
        <f>+OE96*OD96</f>
        <v>260.6814</v>
      </c>
      <c r="OH96" s="48">
        <f>+OF96*OD96</f>
        <v>189.12179999999998</v>
      </c>
      <c r="SS96" s="12"/>
      <c r="ST96" s="12"/>
      <c r="SU96" s="12"/>
      <c r="SV96" s="12"/>
      <c r="SW96" s="12"/>
      <c r="SZ96" s="12"/>
      <c r="TA96" s="12"/>
      <c r="TB96" s="12"/>
      <c r="TC96" s="12"/>
      <c r="TD96" s="12"/>
      <c r="TG96" s="12"/>
      <c r="TH96" s="12"/>
      <c r="TI96" s="12"/>
      <c r="TJ96" s="12"/>
      <c r="TK96" s="12"/>
      <c r="TN96" s="12"/>
      <c r="TO96" s="12"/>
      <c r="TP96" s="12"/>
      <c r="TQ96" s="12"/>
      <c r="TR96" s="12"/>
      <c r="AAN96" s="12"/>
      <c r="AAO96" s="12"/>
      <c r="AAP96" s="15"/>
      <c r="AAQ96" s="12"/>
      <c r="AAR96" s="12"/>
      <c r="AAU96" s="12"/>
      <c r="AAV96" s="12"/>
      <c r="AAW96" s="15"/>
      <c r="AAX96" s="12"/>
      <c r="AAY96" s="12"/>
      <c r="ADF96" s="10">
        <v>58.5</v>
      </c>
      <c r="ADG96" s="10">
        <v>26.6</v>
      </c>
      <c r="ADH96" s="10">
        <v>21.3</v>
      </c>
      <c r="ADI96" s="10">
        <f>+ADG96*ADF96</f>
        <v>1556.1000000000001</v>
      </c>
      <c r="ADJ96" s="10">
        <f>+ADH96*ADF96</f>
        <v>1246.05</v>
      </c>
      <c r="ADM96" s="10">
        <v>58.5</v>
      </c>
      <c r="ADN96" s="10">
        <v>26.6</v>
      </c>
      <c r="ADO96" s="10">
        <v>21.3</v>
      </c>
      <c r="ADP96" s="10">
        <f>+ADN96*ADM96</f>
        <v>1556.1000000000001</v>
      </c>
      <c r="ADQ96" s="10">
        <f>+ADO96*ADM96</f>
        <v>1246.05</v>
      </c>
      <c r="AEH96" s="12">
        <f>AVERAGE(5.1,3.75,2.97,3.87)</f>
        <v>3.9225000000000003</v>
      </c>
      <c r="AEI96" s="12">
        <v>135</v>
      </c>
      <c r="AEJ96" s="15">
        <v>191</v>
      </c>
      <c r="AEK96" s="12">
        <f>+AEI96*AEH96</f>
        <v>529.53750000000002</v>
      </c>
      <c r="AEL96" s="12">
        <f>+AEJ96*AEH96</f>
        <v>749.1975000000001</v>
      </c>
      <c r="AEO96" s="12">
        <f>AVERAGE(5.1,3.75,2.97,3.87)</f>
        <v>3.9225000000000003</v>
      </c>
      <c r="AEP96" s="12">
        <v>135</v>
      </c>
      <c r="AEQ96" s="15">
        <v>191</v>
      </c>
      <c r="AER96" s="12">
        <f>+AEP96*AEO96</f>
        <v>529.53750000000002</v>
      </c>
      <c r="AES96" s="12">
        <f>+AEQ96*AEO96</f>
        <v>749.1975000000001</v>
      </c>
    </row>
    <row r="97" spans="43:825" s="10" customFormat="1" ht="14.1" customHeight="1" x14ac:dyDescent="0.2">
      <c r="AQ97" s="73"/>
      <c r="AR97" s="73">
        <v>5.3630000000000004</v>
      </c>
      <c r="AS97" s="73">
        <v>228</v>
      </c>
      <c r="AT97" s="73">
        <v>158</v>
      </c>
      <c r="AU97" s="68">
        <f>+AR97*AS97</f>
        <v>1222.7640000000001</v>
      </c>
      <c r="AV97" s="68">
        <f>+AR97*AT97</f>
        <v>847.35400000000004</v>
      </c>
      <c r="AW97" s="73"/>
      <c r="AX97" s="73"/>
      <c r="AY97" s="73">
        <v>5.3630000000000004</v>
      </c>
      <c r="AZ97" s="73">
        <v>228</v>
      </c>
      <c r="BA97" s="73">
        <v>158</v>
      </c>
      <c r="BB97" s="68">
        <f>+AY97*AZ97</f>
        <v>1222.7640000000001</v>
      </c>
      <c r="BC97" s="68">
        <f>+AY97*BA97</f>
        <v>847.35400000000004</v>
      </c>
      <c r="BD97" s="73"/>
      <c r="EL97" s="10">
        <v>2.6549</v>
      </c>
      <c r="EM97" s="10">
        <v>149</v>
      </c>
      <c r="EN97" s="10">
        <v>88</v>
      </c>
      <c r="EO97" s="10">
        <f>+EM97*EL97</f>
        <v>395.58010000000002</v>
      </c>
      <c r="EP97" s="10">
        <f>+EN97*EL97</f>
        <v>233.63120000000001</v>
      </c>
      <c r="ES97" s="10">
        <v>2.6549</v>
      </c>
      <c r="ET97" s="10">
        <v>149</v>
      </c>
      <c r="EU97" s="10">
        <v>88</v>
      </c>
      <c r="EV97" s="10">
        <f>+ET97*ES97</f>
        <v>395.58010000000002</v>
      </c>
      <c r="EW97" s="10">
        <f>+EU97*ES97</f>
        <v>233.63120000000001</v>
      </c>
      <c r="EZ97" s="10">
        <v>0.63800000000000001</v>
      </c>
      <c r="FA97" s="10">
        <v>200</v>
      </c>
      <c r="FB97" s="10">
        <v>196</v>
      </c>
      <c r="FC97" s="10">
        <f>+FA97*EZ97</f>
        <v>127.60000000000001</v>
      </c>
      <c r="FD97" s="10">
        <f>+FB97*EZ97</f>
        <v>125.048</v>
      </c>
      <c r="FG97" s="10">
        <v>0.63800000000000001</v>
      </c>
      <c r="FH97" s="10">
        <v>200</v>
      </c>
      <c r="FI97" s="10">
        <v>196</v>
      </c>
      <c r="FJ97" s="10">
        <f>+FH97*FG97</f>
        <v>127.60000000000001</v>
      </c>
      <c r="FK97" s="10">
        <f>+FI97*FG97</f>
        <v>125.048</v>
      </c>
      <c r="GP97" s="10">
        <v>1.18</v>
      </c>
      <c r="GQ97" s="10">
        <v>178</v>
      </c>
      <c r="GR97" s="10">
        <v>96.2</v>
      </c>
      <c r="GS97" s="10">
        <f>+GQ97*GP97</f>
        <v>210.04</v>
      </c>
      <c r="GT97" s="10">
        <f>+GR97*GP97</f>
        <v>113.51599999999999</v>
      </c>
      <c r="GW97" s="10">
        <v>1.18</v>
      </c>
      <c r="GX97" s="10">
        <v>178</v>
      </c>
      <c r="GY97" s="10">
        <v>96.2</v>
      </c>
      <c r="GZ97" s="10">
        <f>+GX97*GW97</f>
        <v>210.04</v>
      </c>
      <c r="HA97" s="10">
        <f>+GY97*GW97</f>
        <v>113.51599999999999</v>
      </c>
      <c r="NW97" s="12">
        <v>1.5109999999999999</v>
      </c>
      <c r="NX97" s="12">
        <v>54</v>
      </c>
      <c r="NY97" s="12">
        <v>38.299999999999997</v>
      </c>
      <c r="NZ97" s="48">
        <f>+NX97*NW97</f>
        <v>81.593999999999994</v>
      </c>
      <c r="OA97" s="48">
        <f>+NY97*NW97</f>
        <v>57.871299999999991</v>
      </c>
      <c r="OD97" s="12">
        <v>1.5109999999999999</v>
      </c>
      <c r="OE97" s="12">
        <v>54</v>
      </c>
      <c r="OF97" s="12">
        <v>38.299999999999997</v>
      </c>
      <c r="OG97" s="48">
        <f>+OE97*OD97</f>
        <v>81.593999999999994</v>
      </c>
      <c r="OH97" s="48">
        <f>+OF97*OD97</f>
        <v>57.871299999999991</v>
      </c>
      <c r="SR97" s="42">
        <v>7</v>
      </c>
      <c r="SS97" s="14" t="s">
        <v>469</v>
      </c>
      <c r="ST97" s="12"/>
      <c r="SU97" s="12"/>
      <c r="SV97" s="12"/>
      <c r="SW97" s="12"/>
      <c r="SY97" s="42">
        <v>7</v>
      </c>
      <c r="SZ97" s="14" t="s">
        <v>469</v>
      </c>
      <c r="TA97" s="12"/>
      <c r="TB97" s="12"/>
      <c r="TC97" s="12"/>
      <c r="TD97" s="12"/>
      <c r="TF97" s="42">
        <v>7</v>
      </c>
      <c r="TG97" s="14" t="s">
        <v>469</v>
      </c>
      <c r="TH97" s="12"/>
      <c r="TI97" s="12"/>
      <c r="TJ97" s="12"/>
      <c r="TK97" s="12"/>
      <c r="TM97" s="42">
        <v>7</v>
      </c>
      <c r="TN97" s="14" t="s">
        <v>469</v>
      </c>
      <c r="TO97" s="12"/>
      <c r="TP97" s="12"/>
      <c r="TQ97" s="12"/>
      <c r="TR97" s="12"/>
      <c r="AAN97" s="12"/>
      <c r="AAO97" s="12"/>
      <c r="AAP97" s="15"/>
      <c r="AAQ97" s="12"/>
      <c r="AAR97" s="12"/>
      <c r="AAU97" s="12"/>
      <c r="AAV97" s="12"/>
      <c r="AAW97" s="15"/>
      <c r="AAX97" s="12"/>
      <c r="AAY97" s="12"/>
      <c r="ADF97" s="10">
        <v>54.5</v>
      </c>
      <c r="ADG97" s="10">
        <v>38.6</v>
      </c>
      <c r="ADH97" s="10">
        <v>19.3</v>
      </c>
      <c r="ADI97" s="10">
        <f>+ADG97*ADF97</f>
        <v>2103.7000000000003</v>
      </c>
      <c r="ADJ97" s="10">
        <f>+ADH97*ADF97</f>
        <v>1051.8500000000001</v>
      </c>
      <c r="ADM97" s="10">
        <v>54.5</v>
      </c>
      <c r="ADN97" s="10">
        <v>38.6</v>
      </c>
      <c r="ADO97" s="10">
        <v>19.3</v>
      </c>
      <c r="ADP97" s="10">
        <f>+ADN97*ADM97</f>
        <v>2103.7000000000003</v>
      </c>
      <c r="ADQ97" s="10">
        <f>+ADO97*ADM97</f>
        <v>1051.8500000000001</v>
      </c>
      <c r="AEH97" s="12">
        <f>AVERAGE(3.25,2.3,2.05,1.9)</f>
        <v>2.375</v>
      </c>
      <c r="AEI97" s="12">
        <v>88</v>
      </c>
      <c r="AEJ97" s="15">
        <v>177</v>
      </c>
      <c r="AEK97" s="12">
        <f>+AEI97*AEH97</f>
        <v>209</v>
      </c>
      <c r="AEL97" s="12">
        <f>+AEJ97*AEH97</f>
        <v>420.375</v>
      </c>
      <c r="AEO97" s="12">
        <f>AVERAGE(3.25,2.3,2.05,1.9)</f>
        <v>2.375</v>
      </c>
      <c r="AEP97" s="12">
        <v>88</v>
      </c>
      <c r="AEQ97" s="15">
        <v>177</v>
      </c>
      <c r="AER97" s="12">
        <f>+AEP97*AEO97</f>
        <v>209</v>
      </c>
      <c r="AES97" s="12">
        <f>+AEQ97*AEO97</f>
        <v>420.375</v>
      </c>
    </row>
    <row r="98" spans="43:825" s="10" customFormat="1" ht="14.1" customHeight="1" x14ac:dyDescent="0.2">
      <c r="AQ98" s="78" t="s">
        <v>36</v>
      </c>
      <c r="AR98" s="73">
        <f>SUM(AR95:AR97)</f>
        <v>17.023</v>
      </c>
      <c r="AS98" s="73">
        <f>SUM(AS95:AS97)</f>
        <v>640</v>
      </c>
      <c r="AT98" s="73">
        <f>SUM(AT95:AT97)</f>
        <v>369</v>
      </c>
      <c r="AU98" s="79">
        <f>SUM(AU95:AU97)</f>
        <v>3617.38</v>
      </c>
      <c r="AV98" s="79">
        <f>SUM(AV95:AV97)</f>
        <v>2077.3760000000002</v>
      </c>
      <c r="AW98" s="73"/>
      <c r="AX98" s="78" t="s">
        <v>36</v>
      </c>
      <c r="AY98" s="73">
        <f>SUM(AY95:AY97)</f>
        <v>17.023</v>
      </c>
      <c r="AZ98" s="73">
        <f>SUM(AZ95:AZ97)</f>
        <v>640</v>
      </c>
      <c r="BA98" s="73">
        <f>SUM(BA95:BA97)</f>
        <v>369</v>
      </c>
      <c r="BB98" s="79">
        <f>SUM(BB95:BB97)</f>
        <v>3617.38</v>
      </c>
      <c r="BC98" s="79">
        <f>SUM(BC95:BC97)</f>
        <v>2077.3760000000002</v>
      </c>
      <c r="BD98" s="73"/>
      <c r="EK98" s="43" t="s">
        <v>36</v>
      </c>
      <c r="EL98" s="10">
        <f>SUM(EL95:EL97)</f>
        <v>14.042499999999999</v>
      </c>
      <c r="EM98" s="10">
        <f>SUM(EM95:EM97)</f>
        <v>340.2</v>
      </c>
      <c r="EN98" s="10">
        <f>SUM(EN95:EN97)</f>
        <v>220</v>
      </c>
      <c r="EO98" s="42">
        <f>SUM(EO95:EO97)</f>
        <v>1346.9005400000001</v>
      </c>
      <c r="EP98" s="42">
        <f>SUM(EP95:EP97)</f>
        <v>927.64760000000001</v>
      </c>
      <c r="ER98" s="43" t="s">
        <v>36</v>
      </c>
      <c r="ES98" s="10">
        <f>SUM(ES95:ES97)</f>
        <v>14.042499999999999</v>
      </c>
      <c r="ET98" s="10">
        <f>SUM(ET95:ET97)</f>
        <v>340.2</v>
      </c>
      <c r="EU98" s="10">
        <f>SUM(EU95:EU97)</f>
        <v>220</v>
      </c>
      <c r="EV98" s="42">
        <f>SUM(EV95:EV97)</f>
        <v>1346.9005400000001</v>
      </c>
      <c r="EW98" s="42">
        <f>SUM(EW95:EW97)</f>
        <v>927.64760000000001</v>
      </c>
      <c r="EY98" s="43" t="s">
        <v>36</v>
      </c>
      <c r="EZ98" s="10">
        <f>SUM(EZ95:EZ97)</f>
        <v>2.5909999999999997</v>
      </c>
      <c r="FA98" s="10">
        <f>SUM(FA95:FA97)</f>
        <v>1180</v>
      </c>
      <c r="FB98" s="10">
        <f>SUM(FB95:FB97)</f>
        <v>772</v>
      </c>
      <c r="FC98" s="42">
        <f>SUM(FC95:FC97)</f>
        <v>1079.18</v>
      </c>
      <c r="FD98" s="42">
        <f>SUM(FD95:FD97)</f>
        <v>691.82399999999996</v>
      </c>
      <c r="FF98" s="43" t="s">
        <v>36</v>
      </c>
      <c r="FG98" s="10">
        <f>SUM(FG95:FG97)</f>
        <v>2.5909999999999997</v>
      </c>
      <c r="FH98" s="10">
        <f>SUM(FH95:FH97)</f>
        <v>1180</v>
      </c>
      <c r="FI98" s="10">
        <f>SUM(FI95:FI97)</f>
        <v>772</v>
      </c>
      <c r="FJ98" s="42">
        <f>SUM(FJ95:FJ97)</f>
        <v>1079.18</v>
      </c>
      <c r="FK98" s="42">
        <f>SUM(FK95:FK97)</f>
        <v>691.82399999999996</v>
      </c>
      <c r="GO98" s="43" t="s">
        <v>36</v>
      </c>
      <c r="GP98" s="10">
        <f>SUM(GP95:GP97)</f>
        <v>4.8</v>
      </c>
      <c r="GQ98" s="10">
        <f>SUM(GQ95:GQ97)</f>
        <v>524</v>
      </c>
      <c r="GR98" s="10">
        <f>SUM(GR95:GR97)</f>
        <v>265.5</v>
      </c>
      <c r="GS98" s="42">
        <f>SUM(GS95:GS97)</f>
        <v>919.82</v>
      </c>
      <c r="GT98" s="42">
        <f>SUM(GT95:GT97)</f>
        <v>491.89800000000002</v>
      </c>
      <c r="GV98" s="43" t="s">
        <v>36</v>
      </c>
      <c r="GW98" s="10">
        <f>SUM(GW95:GW97)</f>
        <v>4.8</v>
      </c>
      <c r="GX98" s="10">
        <f>SUM(GX95:GX97)</f>
        <v>524</v>
      </c>
      <c r="GY98" s="10">
        <f>SUM(GY95:GY97)</f>
        <v>265.5</v>
      </c>
      <c r="GZ98" s="42">
        <f>SUM(GZ95:GZ97)</f>
        <v>919.82</v>
      </c>
      <c r="HA98" s="42">
        <f>SUM(HA95:HA97)</f>
        <v>491.89800000000002</v>
      </c>
      <c r="LJ98" s="17"/>
      <c r="NW98" s="12">
        <v>1.0875999999999999</v>
      </c>
      <c r="NX98" s="12">
        <v>98</v>
      </c>
      <c r="NY98" s="12">
        <v>61.4</v>
      </c>
      <c r="NZ98" s="48">
        <f>+NX98*NW98</f>
        <v>106.58479999999999</v>
      </c>
      <c r="OA98" s="48">
        <f>+NY98*NW98</f>
        <v>66.778639999999996</v>
      </c>
      <c r="OD98" s="12">
        <v>1.0875999999999999</v>
      </c>
      <c r="OE98" s="12">
        <v>98</v>
      </c>
      <c r="OF98" s="12">
        <v>61.4</v>
      </c>
      <c r="OG98" s="48">
        <f>+OE98*OD98</f>
        <v>106.58479999999999</v>
      </c>
      <c r="OH98" s="48">
        <f>+OF98*OD98</f>
        <v>66.778639999999996</v>
      </c>
      <c r="SS98" s="13" t="s">
        <v>433</v>
      </c>
      <c r="ST98" s="13" t="s">
        <v>0</v>
      </c>
      <c r="SU98" s="13" t="s">
        <v>35</v>
      </c>
      <c r="SV98" s="13" t="s">
        <v>0</v>
      </c>
      <c r="SW98" s="13" t="s">
        <v>35</v>
      </c>
      <c r="SZ98" s="13" t="s">
        <v>433</v>
      </c>
      <c r="TA98" s="13" t="s">
        <v>0</v>
      </c>
      <c r="TB98" s="13" t="s">
        <v>35</v>
      </c>
      <c r="TC98" s="13" t="s">
        <v>0</v>
      </c>
      <c r="TD98" s="13" t="s">
        <v>35</v>
      </c>
      <c r="TG98" s="13" t="s">
        <v>433</v>
      </c>
      <c r="TH98" s="13" t="s">
        <v>0</v>
      </c>
      <c r="TI98" s="13" t="s">
        <v>35</v>
      </c>
      <c r="TJ98" s="13" t="s">
        <v>0</v>
      </c>
      <c r="TK98" s="13" t="s">
        <v>35</v>
      </c>
      <c r="TN98" s="13" t="s">
        <v>433</v>
      </c>
      <c r="TO98" s="13" t="s">
        <v>0</v>
      </c>
      <c r="TP98" s="13" t="s">
        <v>35</v>
      </c>
      <c r="TQ98" s="13" t="s">
        <v>0</v>
      </c>
      <c r="TR98" s="13" t="s">
        <v>35</v>
      </c>
      <c r="AAM98" s="43"/>
      <c r="AAN98" s="12"/>
      <c r="AAO98" s="12"/>
      <c r="AAP98" s="15"/>
      <c r="AAQ98" s="14"/>
      <c r="AAR98" s="14"/>
      <c r="AAT98" s="43"/>
      <c r="AAU98" s="12"/>
      <c r="AAV98" s="12"/>
      <c r="AAW98" s="15"/>
      <c r="AAX98" s="14"/>
      <c r="AAY98" s="14"/>
      <c r="ADE98" s="17" t="s">
        <v>36</v>
      </c>
      <c r="ADF98" s="10">
        <f>SUM(ADF95:ADF97)</f>
        <v>177.25</v>
      </c>
      <c r="ADG98" s="10">
        <f>SUM(ADG95:ADG97)</f>
        <v>971.2</v>
      </c>
      <c r="ADH98" s="10">
        <f>SUM(ADH95:ADH97)</f>
        <v>1360.6</v>
      </c>
      <c r="ADI98" s="42">
        <f>SUM(ADI95:ADI97)</f>
        <v>61870.299999999996</v>
      </c>
      <c r="ADJ98" s="42">
        <f>SUM(ADJ95:ADJ97)</f>
        <v>87107.900000000009</v>
      </c>
      <c r="ADL98" s="17" t="s">
        <v>36</v>
      </c>
      <c r="ADM98" s="10">
        <f>SUM(ADM95:ADM97)</f>
        <v>177.25</v>
      </c>
      <c r="ADN98" s="10">
        <f>SUM(ADN95:ADN97)</f>
        <v>971.2</v>
      </c>
      <c r="ADO98" s="10">
        <f>SUM(ADO95:ADO97)</f>
        <v>1360.6</v>
      </c>
      <c r="ADP98" s="42">
        <f>SUM(ADP95:ADP97)</f>
        <v>61870.299999999996</v>
      </c>
      <c r="ADQ98" s="42">
        <f>SUM(ADQ95:ADQ97)</f>
        <v>87107.900000000009</v>
      </c>
      <c r="AEG98" s="43" t="s">
        <v>36</v>
      </c>
      <c r="AEH98" s="12">
        <f>SUM(AEH95:AEH97)</f>
        <v>9.5724999999999998</v>
      </c>
      <c r="AEI98" s="12">
        <f>SUM(AEI95:AEI97)</f>
        <v>436</v>
      </c>
      <c r="AEJ98" s="15">
        <f>SUM(AEJ95:AEJ97)</f>
        <v>500</v>
      </c>
      <c r="AEK98" s="14">
        <f>SUM(AEK95:AEK97)</f>
        <v>1436.1125</v>
      </c>
      <c r="AEL98" s="14">
        <f>SUM(AEL95:AEL97)</f>
        <v>1601.8725000000002</v>
      </c>
      <c r="AEN98" s="43" t="s">
        <v>36</v>
      </c>
      <c r="AEO98" s="12">
        <f>SUM(AEO95:AEO97)</f>
        <v>9.5724999999999998</v>
      </c>
      <c r="AEP98" s="12">
        <f>SUM(AEP95:AEP97)</f>
        <v>436</v>
      </c>
      <c r="AEQ98" s="15">
        <f>SUM(AEQ95:AEQ97)</f>
        <v>500</v>
      </c>
      <c r="AER98" s="14">
        <f>SUM(AER95:AER97)</f>
        <v>1436.1125</v>
      </c>
      <c r="AES98" s="14">
        <f>SUM(AES95:AES97)</f>
        <v>1601.8725000000002</v>
      </c>
    </row>
    <row r="99" spans="43:825" s="10" customFormat="1" ht="14.1" customHeight="1" x14ac:dyDescent="0.2">
      <c r="AQ99" s="78" t="s">
        <v>37</v>
      </c>
      <c r="AR99" s="73">
        <f>+ AVERAGE(AR95:AR97)</f>
        <v>5.6743333333333332</v>
      </c>
      <c r="AS99" s="73">
        <f>+AS98/3</f>
        <v>213.33333333333334</v>
      </c>
      <c r="AT99" s="73">
        <f>+AT98/3</f>
        <v>123</v>
      </c>
      <c r="AU99" s="80">
        <f>+AU98/AR98</f>
        <v>212.49955941960877</v>
      </c>
      <c r="AV99" s="80">
        <f>+AV98/AR98</f>
        <v>122.03348410973391</v>
      </c>
      <c r="AW99" s="73"/>
      <c r="AX99" s="78" t="s">
        <v>37</v>
      </c>
      <c r="AY99" s="73">
        <f>+ AVERAGE(AY95:AY97)</f>
        <v>5.6743333333333332</v>
      </c>
      <c r="AZ99" s="73">
        <f>+AZ98/3</f>
        <v>213.33333333333334</v>
      </c>
      <c r="BA99" s="73">
        <f>+BA98/3</f>
        <v>123</v>
      </c>
      <c r="BB99" s="80">
        <f>+BB98/AY98</f>
        <v>212.49955941960877</v>
      </c>
      <c r="BC99" s="80">
        <f>+BC98/AY98</f>
        <v>122.03348410973391</v>
      </c>
      <c r="BD99" s="73"/>
      <c r="EK99" s="43" t="s">
        <v>37</v>
      </c>
      <c r="EL99" s="44">
        <f>+EL98/3</f>
        <v>4.6808333333333332</v>
      </c>
      <c r="EM99" s="44">
        <f>+EM98/3</f>
        <v>113.39999999999999</v>
      </c>
      <c r="EN99" s="44">
        <f>+EN98/3</f>
        <v>73.333333333333329</v>
      </c>
      <c r="EO99" s="45">
        <f>+EO98/EL98</f>
        <v>95.916007833363025</v>
      </c>
      <c r="EP99" s="45">
        <f>+EP98/EL98</f>
        <v>66.060003560619549</v>
      </c>
      <c r="ER99" s="43" t="s">
        <v>37</v>
      </c>
      <c r="ES99" s="44">
        <f>+ES98/3</f>
        <v>4.6808333333333332</v>
      </c>
      <c r="ET99" s="44">
        <f>+ET98/3</f>
        <v>113.39999999999999</v>
      </c>
      <c r="EU99" s="44">
        <f>+EU98/3</f>
        <v>73.333333333333329</v>
      </c>
      <c r="EV99" s="45">
        <f>+EV98/ES98</f>
        <v>95.916007833363025</v>
      </c>
      <c r="EW99" s="45">
        <f>+EW98/ES98</f>
        <v>66.060003560619549</v>
      </c>
      <c r="EY99" s="43" t="s">
        <v>37</v>
      </c>
      <c r="EZ99" s="66">
        <f>AVERAGE(EZ95:EZ97)</f>
        <v>0.86366666666666658</v>
      </c>
      <c r="FA99" s="66">
        <f>AVERAGE(FA95:FA97)</f>
        <v>393.33333333333331</v>
      </c>
      <c r="FB99" s="66">
        <f>AVERAGE(FB95:FB97)</f>
        <v>257.33333333333331</v>
      </c>
      <c r="FC99" s="45">
        <f>+FC98/EZ98</f>
        <v>416.51099961404867</v>
      </c>
      <c r="FD99" s="45">
        <f>+FD98/EZ98</f>
        <v>267.01042068699343</v>
      </c>
      <c r="FF99" s="43" t="s">
        <v>37</v>
      </c>
      <c r="FG99" s="66">
        <f>AVERAGE(FG95:FG97)</f>
        <v>0.86366666666666658</v>
      </c>
      <c r="FH99" s="66">
        <f>AVERAGE(FH95:FH97)</f>
        <v>393.33333333333331</v>
      </c>
      <c r="FI99" s="66">
        <f>AVERAGE(FI95:FI97)</f>
        <v>257.33333333333331</v>
      </c>
      <c r="FJ99" s="45">
        <f>+FJ98/FG98</f>
        <v>416.51099961404867</v>
      </c>
      <c r="FK99" s="45">
        <f>+FK98/FG98</f>
        <v>267.01042068699343</v>
      </c>
      <c r="GO99" s="43" t="s">
        <v>37</v>
      </c>
      <c r="GP99" s="44">
        <f>+AVERAGE(GP95:GP97)</f>
        <v>1.5999999999999999</v>
      </c>
      <c r="GQ99" s="44">
        <f t="shared" ref="GQ99:GR99" si="22">+AVERAGE(GQ95:GQ97)</f>
        <v>174.66666666666666</v>
      </c>
      <c r="GR99" s="44">
        <f t="shared" si="22"/>
        <v>88.5</v>
      </c>
      <c r="GS99" s="45">
        <f>+GS98/GP98</f>
        <v>191.62916666666669</v>
      </c>
      <c r="GT99" s="45">
        <f>+GT98/GP98</f>
        <v>102.47875000000001</v>
      </c>
      <c r="GV99" s="43" t="s">
        <v>37</v>
      </c>
      <c r="GW99" s="44">
        <f>+AVERAGE(GW95:GW97)</f>
        <v>1.5999999999999999</v>
      </c>
      <c r="GX99" s="44">
        <f t="shared" ref="GX99:GY99" si="23">+AVERAGE(GX95:GX97)</f>
        <v>174.66666666666666</v>
      </c>
      <c r="GY99" s="44">
        <f t="shared" si="23"/>
        <v>88.5</v>
      </c>
      <c r="GZ99" s="45">
        <v>90</v>
      </c>
      <c r="HA99" s="45">
        <v>90</v>
      </c>
      <c r="LJ99" s="17"/>
      <c r="NV99" s="43" t="s">
        <v>37</v>
      </c>
      <c r="NW99" s="15">
        <f>AVERAGE(NW96:NW98)</f>
        <v>1.7181</v>
      </c>
      <c r="NX99" s="15">
        <f>AVERAGE(NX96:NX98)</f>
        <v>84.666666666666671</v>
      </c>
      <c r="NY99" s="15">
        <f>AVERAGE(NY96:NY98)</f>
        <v>57.9</v>
      </c>
      <c r="NZ99" s="49">
        <f>SUM(NZ96:NZ98)</f>
        <v>448.86019999999996</v>
      </c>
      <c r="OA99" s="49">
        <f>SUM(OA96:OA98)</f>
        <v>313.77173999999997</v>
      </c>
      <c r="OC99" s="43" t="s">
        <v>37</v>
      </c>
      <c r="OD99" s="15">
        <f>AVERAGE(OD96:OD98)</f>
        <v>1.7181</v>
      </c>
      <c r="OE99" s="15">
        <f>AVERAGE(OE96:OE98)</f>
        <v>84.666666666666671</v>
      </c>
      <c r="OF99" s="15">
        <f>AVERAGE(OF96:OF98)</f>
        <v>57.9</v>
      </c>
      <c r="OG99" s="49">
        <f>SUM(OG96:OG98)</f>
        <v>448.86019999999996</v>
      </c>
      <c r="OH99" s="49">
        <f>SUM(OH96:OH98)</f>
        <v>313.77173999999997</v>
      </c>
      <c r="SS99" s="12">
        <v>7.0000000000000007E-2</v>
      </c>
      <c r="ST99" s="12">
        <v>280</v>
      </c>
      <c r="SU99" s="12">
        <v>152</v>
      </c>
      <c r="SV99" s="48">
        <f>+ST99*SS99</f>
        <v>19.600000000000001</v>
      </c>
      <c r="SW99" s="48">
        <f>+SU99*SS99</f>
        <v>10.64</v>
      </c>
      <c r="SZ99" s="12">
        <v>7.0000000000000007E-2</v>
      </c>
      <c r="TA99" s="12">
        <v>280</v>
      </c>
      <c r="TB99" s="12">
        <v>152</v>
      </c>
      <c r="TC99" s="48">
        <f>+TA99*SZ99</f>
        <v>19.600000000000001</v>
      </c>
      <c r="TD99" s="48">
        <f>+TB99*SZ99</f>
        <v>10.64</v>
      </c>
      <c r="TG99" s="12">
        <v>7.0000000000000007E-2</v>
      </c>
      <c r="TH99" s="12">
        <v>280</v>
      </c>
      <c r="TI99" s="12">
        <v>152</v>
      </c>
      <c r="TJ99" s="48">
        <f>+TH99*TG99</f>
        <v>19.600000000000001</v>
      </c>
      <c r="TK99" s="48">
        <f>+TI99*TG99</f>
        <v>10.64</v>
      </c>
      <c r="TN99" s="12">
        <v>7.0000000000000007E-2</v>
      </c>
      <c r="TO99" s="12">
        <v>280</v>
      </c>
      <c r="TP99" s="12">
        <v>152</v>
      </c>
      <c r="TQ99" s="48">
        <f>+TO99*TN99</f>
        <v>19.600000000000001</v>
      </c>
      <c r="TR99" s="48">
        <f>+TP99*TN99</f>
        <v>10.64</v>
      </c>
      <c r="AAM99" s="43"/>
      <c r="AAN99" s="12"/>
      <c r="AAO99" s="12"/>
      <c r="AAP99" s="15"/>
      <c r="AAQ99" s="16"/>
      <c r="AAR99" s="16"/>
      <c r="AAT99" s="43"/>
      <c r="AAU99" s="12"/>
      <c r="AAV99" s="12"/>
      <c r="AAW99" s="15"/>
      <c r="AAX99" s="16"/>
      <c r="AAY99" s="16"/>
      <c r="ADE99" s="17" t="s">
        <v>37</v>
      </c>
      <c r="ADF99" s="44">
        <f>+ADF98/3</f>
        <v>59.083333333333336</v>
      </c>
      <c r="ADG99" s="44">
        <f>+ADG98/3</f>
        <v>323.73333333333335</v>
      </c>
      <c r="ADH99" s="44">
        <f>+ADH98/3</f>
        <v>453.5333333333333</v>
      </c>
      <c r="ADI99" s="45">
        <f>+ADI98/ADF98</f>
        <v>349.05669957686882</v>
      </c>
      <c r="ADJ99" s="45">
        <f>+ADJ98/ADF98</f>
        <v>491.4409026798308</v>
      </c>
      <c r="ADL99" s="17" t="s">
        <v>37</v>
      </c>
      <c r="ADM99" s="44">
        <f>+ADM98/3</f>
        <v>59.083333333333336</v>
      </c>
      <c r="ADN99" s="44">
        <f>+ADN98/3</f>
        <v>323.73333333333335</v>
      </c>
      <c r="ADO99" s="44">
        <f>+ADO98/3</f>
        <v>453.5333333333333</v>
      </c>
      <c r="ADP99" s="45">
        <f>+ADP98/ADM98</f>
        <v>349.05669957686882</v>
      </c>
      <c r="ADQ99" s="45">
        <f>+ADQ98/ADM98</f>
        <v>491.4409026798308</v>
      </c>
      <c r="AEG99" s="43" t="s">
        <v>37</v>
      </c>
      <c r="AEH99" s="12">
        <f>+AEH98/3</f>
        <v>3.1908333333333334</v>
      </c>
      <c r="AEI99" s="12">
        <f>+AEI98/3</f>
        <v>145.33333333333334</v>
      </c>
      <c r="AEJ99" s="15">
        <f>+AEJ98/3</f>
        <v>166.66666666666666</v>
      </c>
      <c r="AEK99" s="16">
        <f>+AEK98/AEH98</f>
        <v>150.02481065552362</v>
      </c>
      <c r="AEL99" s="16">
        <f>+AEL98/AEH98</f>
        <v>167.34108122225126</v>
      </c>
      <c r="AEN99" s="43" t="s">
        <v>37</v>
      </c>
      <c r="AEO99" s="12">
        <f>+AEO98/3</f>
        <v>3.1908333333333334</v>
      </c>
      <c r="AEP99" s="12">
        <f>+AEP98/3</f>
        <v>145.33333333333334</v>
      </c>
      <c r="AEQ99" s="15">
        <f>+AEQ98/3</f>
        <v>166.66666666666666</v>
      </c>
      <c r="AER99" s="16">
        <f>+AER98/AEO98</f>
        <v>150.02481065552362</v>
      </c>
      <c r="AES99" s="16">
        <f>+AES98/AEO98</f>
        <v>167.34108122225126</v>
      </c>
    </row>
    <row r="100" spans="43:825" s="10" customFormat="1" ht="14.1" customHeight="1" x14ac:dyDescent="0.2">
      <c r="AQ100" s="185"/>
      <c r="AR100" s="186"/>
      <c r="AS100" s="186"/>
      <c r="AT100" s="186"/>
      <c r="AU100" s="186"/>
      <c r="AV100" s="186"/>
      <c r="AW100" s="187"/>
      <c r="AX100" s="185"/>
      <c r="AY100" s="186"/>
      <c r="AZ100" s="186"/>
      <c r="BA100" s="186"/>
      <c r="BB100" s="186"/>
      <c r="BC100" s="186"/>
      <c r="BD100" s="187"/>
      <c r="NV100" s="43" t="s">
        <v>36</v>
      </c>
      <c r="NW100" s="12">
        <f>SUM(NW96:NW98)</f>
        <v>5.1543000000000001</v>
      </c>
      <c r="NX100" s="15"/>
      <c r="NY100" s="15"/>
      <c r="NZ100" s="50">
        <f>+NZ99/NW100</f>
        <v>87.084608967270043</v>
      </c>
      <c r="OA100" s="50">
        <f>+OA99/NW100</f>
        <v>60.875723182585403</v>
      </c>
      <c r="OC100" s="43" t="s">
        <v>36</v>
      </c>
      <c r="OD100" s="12">
        <f>SUM(OD96:OD98)</f>
        <v>5.1543000000000001</v>
      </c>
      <c r="OE100" s="15"/>
      <c r="OF100" s="15"/>
      <c r="OG100" s="50">
        <f>+OG99/OD100</f>
        <v>87.084608967270043</v>
      </c>
      <c r="OH100" s="50">
        <f>+OH99/OD100</f>
        <v>60.875723182585403</v>
      </c>
      <c r="SS100" s="12">
        <v>0.04</v>
      </c>
      <c r="ST100" s="12">
        <v>372</v>
      </c>
      <c r="SU100" s="12">
        <v>99.2</v>
      </c>
      <c r="SV100" s="48">
        <f>+ST100*SS100</f>
        <v>14.88</v>
      </c>
      <c r="SW100" s="48">
        <f>+SU100*SS100</f>
        <v>3.9680000000000004</v>
      </c>
      <c r="SZ100" s="12">
        <v>0.04</v>
      </c>
      <c r="TA100" s="12">
        <v>372</v>
      </c>
      <c r="TB100" s="12">
        <v>99.2</v>
      </c>
      <c r="TC100" s="48">
        <f>+TA100*SZ100</f>
        <v>14.88</v>
      </c>
      <c r="TD100" s="48">
        <f>+TB100*SZ100</f>
        <v>3.9680000000000004</v>
      </c>
      <c r="TG100" s="12">
        <v>0.04</v>
      </c>
      <c r="TH100" s="12">
        <v>372</v>
      </c>
      <c r="TI100" s="12">
        <v>99.2</v>
      </c>
      <c r="TJ100" s="48">
        <f>+TH100*TG100</f>
        <v>14.88</v>
      </c>
      <c r="TK100" s="48">
        <f>+TI100*TG100</f>
        <v>3.9680000000000004</v>
      </c>
      <c r="TN100" s="12">
        <v>0.04</v>
      </c>
      <c r="TO100" s="12">
        <v>372</v>
      </c>
      <c r="TP100" s="12">
        <v>99.2</v>
      </c>
      <c r="TQ100" s="48">
        <f>+TO100*TN100</f>
        <v>14.88</v>
      </c>
      <c r="TR100" s="48">
        <f>+TP100*TN100</f>
        <v>3.9680000000000004</v>
      </c>
      <c r="AAN100" s="12"/>
      <c r="AAO100" s="12"/>
      <c r="AAP100" s="15"/>
      <c r="AAQ100" s="12"/>
      <c r="AAR100" s="12"/>
      <c r="AAU100" s="12"/>
      <c r="AAV100" s="12"/>
      <c r="AAW100" s="15"/>
      <c r="AAX100" s="12"/>
      <c r="AAY100" s="12"/>
      <c r="AEH100" s="12"/>
      <c r="AEI100" s="12"/>
      <c r="AEJ100" s="15"/>
      <c r="AEK100" s="12"/>
      <c r="AEL100" s="12"/>
      <c r="AEO100" s="12"/>
      <c r="AEP100" s="12"/>
      <c r="AEQ100" s="15"/>
      <c r="AER100" s="12"/>
      <c r="AES100" s="12"/>
    </row>
    <row r="101" spans="43:825" s="10" customFormat="1" ht="14.1" customHeight="1" x14ac:dyDescent="0.2">
      <c r="AQ101" s="77">
        <v>8</v>
      </c>
      <c r="AR101" s="77" t="s">
        <v>438</v>
      </c>
      <c r="AS101" s="73"/>
      <c r="AT101" s="73"/>
      <c r="AU101" s="73"/>
      <c r="AV101" s="73"/>
      <c r="AW101" s="73"/>
      <c r="AX101" s="77">
        <v>8</v>
      </c>
      <c r="AY101" s="77" t="s">
        <v>438</v>
      </c>
      <c r="AZ101" s="73"/>
      <c r="BA101" s="73"/>
      <c r="BB101" s="73"/>
      <c r="BC101" s="73"/>
      <c r="BD101" s="73"/>
      <c r="EK101" s="42">
        <v>8</v>
      </c>
      <c r="EL101" s="42" t="s">
        <v>47</v>
      </c>
      <c r="EO101" s="45"/>
      <c r="EP101" s="45"/>
      <c r="ER101" s="42">
        <v>8</v>
      </c>
      <c r="ES101" s="42" t="s">
        <v>47</v>
      </c>
      <c r="EV101" s="45"/>
      <c r="EW101" s="45"/>
      <c r="EY101" s="42">
        <v>8</v>
      </c>
      <c r="EZ101" s="42" t="s">
        <v>449</v>
      </c>
      <c r="FF101" s="42">
        <v>8</v>
      </c>
      <c r="FG101" s="42" t="s">
        <v>449</v>
      </c>
      <c r="GO101" s="42">
        <v>8</v>
      </c>
      <c r="GP101" s="42" t="s">
        <v>662</v>
      </c>
      <c r="GV101" s="42">
        <v>8</v>
      </c>
      <c r="GW101" s="42" t="s">
        <v>662</v>
      </c>
      <c r="SS101" s="12">
        <v>0.03</v>
      </c>
      <c r="ST101" s="12">
        <v>464</v>
      </c>
      <c r="SU101" s="12">
        <v>61.7</v>
      </c>
      <c r="SV101" s="48">
        <f>+ST101*SS101</f>
        <v>13.92</v>
      </c>
      <c r="SW101" s="48">
        <f>+SU101*SS101</f>
        <v>1.851</v>
      </c>
      <c r="SZ101" s="12">
        <v>0.03</v>
      </c>
      <c r="TA101" s="12">
        <v>464</v>
      </c>
      <c r="TB101" s="12">
        <v>61.7</v>
      </c>
      <c r="TC101" s="48">
        <f>+TA101*SZ101</f>
        <v>13.92</v>
      </c>
      <c r="TD101" s="48">
        <f>+TB101*SZ101</f>
        <v>1.851</v>
      </c>
      <c r="TG101" s="12">
        <v>0.03</v>
      </c>
      <c r="TH101" s="12">
        <v>464</v>
      </c>
      <c r="TI101" s="12">
        <v>61.7</v>
      </c>
      <c r="TJ101" s="48">
        <f>+TH101*TG101</f>
        <v>13.92</v>
      </c>
      <c r="TK101" s="48">
        <f>+TI101*TG101</f>
        <v>1.851</v>
      </c>
      <c r="TN101" s="12">
        <v>0.03</v>
      </c>
      <c r="TO101" s="12">
        <v>464</v>
      </c>
      <c r="TP101" s="12">
        <v>61.7</v>
      </c>
      <c r="TQ101" s="48">
        <f>+TO101*TN101</f>
        <v>13.92</v>
      </c>
      <c r="TR101" s="48">
        <f>+TP101*TN101</f>
        <v>1.851</v>
      </c>
      <c r="AAM101" s="42"/>
      <c r="AAN101" s="14"/>
      <c r="AAO101" s="12"/>
      <c r="AAP101" s="12"/>
      <c r="AAQ101" s="12"/>
      <c r="AAR101" s="12"/>
      <c r="AAT101" s="42"/>
      <c r="AAU101" s="14"/>
      <c r="AAV101" s="12"/>
      <c r="AAW101" s="12"/>
      <c r="AAX101" s="12"/>
      <c r="AAY101" s="12"/>
      <c r="ADE101" s="42">
        <v>8</v>
      </c>
      <c r="ADF101" s="42" t="s">
        <v>167</v>
      </c>
      <c r="ADL101" s="42">
        <v>8</v>
      </c>
      <c r="ADM101" s="42" t="s">
        <v>167</v>
      </c>
      <c r="AEG101" s="42">
        <v>8</v>
      </c>
      <c r="AEH101" s="14" t="s">
        <v>500</v>
      </c>
      <c r="AEI101" s="12"/>
      <c r="AEJ101" s="12"/>
      <c r="AEK101" s="12"/>
      <c r="AEL101" s="12"/>
      <c r="AEN101" s="42">
        <v>8</v>
      </c>
      <c r="AEO101" s="14" t="s">
        <v>500</v>
      </c>
      <c r="AEP101" s="12"/>
      <c r="AEQ101" s="12"/>
      <c r="AER101" s="12"/>
      <c r="AES101" s="12"/>
    </row>
    <row r="102" spans="43:825" s="10" customFormat="1" ht="14.1" customHeight="1" x14ac:dyDescent="0.2">
      <c r="AQ102" s="73"/>
      <c r="AR102" s="70" t="s">
        <v>434</v>
      </c>
      <c r="AS102" s="70" t="s">
        <v>35</v>
      </c>
      <c r="AT102" s="70" t="s">
        <v>0</v>
      </c>
      <c r="AU102" s="70" t="s">
        <v>35</v>
      </c>
      <c r="AV102" s="70" t="s">
        <v>0</v>
      </c>
      <c r="AW102" s="73"/>
      <c r="AX102" s="73"/>
      <c r="AY102" s="134" t="s">
        <v>434</v>
      </c>
      <c r="AZ102" s="134" t="s">
        <v>35</v>
      </c>
      <c r="BA102" s="134" t="s">
        <v>0</v>
      </c>
      <c r="BB102" s="134" t="s">
        <v>35</v>
      </c>
      <c r="BC102" s="134" t="s">
        <v>0</v>
      </c>
      <c r="BD102" s="73"/>
      <c r="EL102" s="38" t="s">
        <v>433</v>
      </c>
      <c r="EM102" s="38" t="s">
        <v>35</v>
      </c>
      <c r="EN102" s="38" t="s">
        <v>0</v>
      </c>
      <c r="EO102" s="38" t="s">
        <v>35</v>
      </c>
      <c r="EP102" s="38" t="s">
        <v>0</v>
      </c>
      <c r="ES102" s="38" t="s">
        <v>433</v>
      </c>
      <c r="ET102" s="38" t="s">
        <v>35</v>
      </c>
      <c r="EU102" s="38" t="s">
        <v>0</v>
      </c>
      <c r="EV102" s="38" t="s">
        <v>35</v>
      </c>
      <c r="EW102" s="38" t="s">
        <v>0</v>
      </c>
      <c r="EZ102" s="38" t="s">
        <v>433</v>
      </c>
      <c r="FA102" s="38" t="s">
        <v>35</v>
      </c>
      <c r="FB102" s="38" t="s">
        <v>0</v>
      </c>
      <c r="FC102" s="38" t="s">
        <v>35</v>
      </c>
      <c r="FD102" s="38" t="s">
        <v>0</v>
      </c>
      <c r="FG102" s="38" t="s">
        <v>433</v>
      </c>
      <c r="FH102" s="38" t="s">
        <v>35</v>
      </c>
      <c r="FI102" s="38" t="s">
        <v>0</v>
      </c>
      <c r="FJ102" s="38" t="s">
        <v>35</v>
      </c>
      <c r="FK102" s="38" t="s">
        <v>0</v>
      </c>
      <c r="GP102" s="38" t="s">
        <v>433</v>
      </c>
      <c r="GQ102" s="38" t="s">
        <v>35</v>
      </c>
      <c r="GR102" s="38" t="s">
        <v>0</v>
      </c>
      <c r="GS102" s="38" t="s">
        <v>35</v>
      </c>
      <c r="GT102" s="38" t="s">
        <v>0</v>
      </c>
      <c r="GW102" s="38" t="s">
        <v>433</v>
      </c>
      <c r="GX102" s="38" t="s">
        <v>35</v>
      </c>
      <c r="GY102" s="38" t="s">
        <v>0</v>
      </c>
      <c r="GZ102" s="38" t="s">
        <v>35</v>
      </c>
      <c r="HA102" s="38" t="s">
        <v>0</v>
      </c>
      <c r="NV102" s="42">
        <v>4</v>
      </c>
      <c r="NW102" s="14" t="s">
        <v>515</v>
      </c>
      <c r="NX102" s="12"/>
      <c r="NY102" s="12"/>
      <c r="NZ102" s="12"/>
      <c r="OA102" s="12"/>
      <c r="OC102" s="42">
        <v>4</v>
      </c>
      <c r="OD102" s="14" t="s">
        <v>515</v>
      </c>
      <c r="OE102" s="12"/>
      <c r="OF102" s="12"/>
      <c r="OG102" s="12"/>
      <c r="OH102" s="12"/>
      <c r="SR102" s="43" t="s">
        <v>37</v>
      </c>
      <c r="SS102" s="15">
        <f>AVERAGE(SS99:SS101)</f>
        <v>4.6666666666666669E-2</v>
      </c>
      <c r="ST102" s="15">
        <f>AVERAGE(ST99:ST101)</f>
        <v>372</v>
      </c>
      <c r="SU102" s="15">
        <f>AVERAGE(SU99:SU101)</f>
        <v>104.3</v>
      </c>
      <c r="SV102" s="49">
        <f>SUM(SV99:SV101)</f>
        <v>48.400000000000006</v>
      </c>
      <c r="SW102" s="49">
        <f>SUM(SW99:SW101)</f>
        <v>16.459</v>
      </c>
      <c r="SY102" s="43" t="s">
        <v>37</v>
      </c>
      <c r="SZ102" s="15">
        <f>AVERAGE(SZ99:SZ101)</f>
        <v>4.6666666666666669E-2</v>
      </c>
      <c r="TA102" s="15">
        <f>AVERAGE(TA99:TA101)</f>
        <v>372</v>
      </c>
      <c r="TB102" s="15">
        <f>AVERAGE(TB99:TB101)</f>
        <v>104.3</v>
      </c>
      <c r="TC102" s="49">
        <f>SUM(TC99:TC101)</f>
        <v>48.400000000000006</v>
      </c>
      <c r="TD102" s="49">
        <f>SUM(TD99:TD101)</f>
        <v>16.459</v>
      </c>
      <c r="TF102" s="43" t="s">
        <v>37</v>
      </c>
      <c r="TG102" s="15">
        <f>AVERAGE(TG99:TG101)</f>
        <v>4.6666666666666669E-2</v>
      </c>
      <c r="TH102" s="15">
        <f>AVERAGE(TH99:TH101)</f>
        <v>372</v>
      </c>
      <c r="TI102" s="15">
        <f>AVERAGE(TI99:TI101)</f>
        <v>104.3</v>
      </c>
      <c r="TJ102" s="49">
        <f>SUM(TJ99:TJ101)</f>
        <v>48.400000000000006</v>
      </c>
      <c r="TK102" s="49">
        <f>SUM(TK99:TK101)</f>
        <v>16.459</v>
      </c>
      <c r="TM102" s="43" t="s">
        <v>37</v>
      </c>
      <c r="TN102" s="15">
        <f>AVERAGE(TN99:TN101)</f>
        <v>4.6666666666666669E-2</v>
      </c>
      <c r="TO102" s="15">
        <f>AVERAGE(TO99:TO101)</f>
        <v>372</v>
      </c>
      <c r="TP102" s="15">
        <f>AVERAGE(TP99:TP101)</f>
        <v>104.3</v>
      </c>
      <c r="TQ102" s="49">
        <f>SUM(TQ99:TQ101)</f>
        <v>48.400000000000006</v>
      </c>
      <c r="TR102" s="49">
        <f>SUM(TR99:TR101)</f>
        <v>16.459</v>
      </c>
      <c r="AAN102" s="13"/>
      <c r="AAO102" s="13"/>
      <c r="AAP102" s="13"/>
      <c r="AAQ102" s="13"/>
      <c r="AAR102" s="13"/>
      <c r="AAU102" s="13"/>
      <c r="AAV102" s="13"/>
      <c r="AAW102" s="13"/>
      <c r="AAX102" s="13"/>
      <c r="AAY102" s="13"/>
      <c r="ADF102" s="10" t="s">
        <v>433</v>
      </c>
      <c r="ADG102" s="10" t="s">
        <v>35</v>
      </c>
      <c r="ADH102" s="10" t="s">
        <v>0</v>
      </c>
      <c r="ADI102" s="38" t="s">
        <v>35</v>
      </c>
      <c r="ADJ102" s="38" t="s">
        <v>0</v>
      </c>
      <c r="ADM102" s="10" t="s">
        <v>433</v>
      </c>
      <c r="ADN102" s="10" t="s">
        <v>35</v>
      </c>
      <c r="ADO102" s="10" t="s">
        <v>0</v>
      </c>
      <c r="ADP102" s="38" t="s">
        <v>35</v>
      </c>
      <c r="ADQ102" s="38" t="s">
        <v>0</v>
      </c>
      <c r="AEH102" s="13" t="s">
        <v>434</v>
      </c>
      <c r="AEI102" s="13" t="s">
        <v>0</v>
      </c>
      <c r="AEJ102" s="13" t="s">
        <v>35</v>
      </c>
      <c r="AEK102" s="13" t="s">
        <v>0</v>
      </c>
      <c r="AEL102" s="13" t="s">
        <v>35</v>
      </c>
      <c r="AEO102" s="13" t="s">
        <v>434</v>
      </c>
      <c r="AEP102" s="13" t="s">
        <v>0</v>
      </c>
      <c r="AEQ102" s="13" t="s">
        <v>35</v>
      </c>
      <c r="AER102" s="13" t="s">
        <v>0</v>
      </c>
      <c r="AES102" s="13" t="s">
        <v>35</v>
      </c>
    </row>
    <row r="103" spans="43:825" s="10" customFormat="1" ht="14.1" customHeight="1" x14ac:dyDescent="0.2">
      <c r="AQ103" s="73"/>
      <c r="AR103" s="73">
        <v>1.8360000000000001</v>
      </c>
      <c r="AS103" s="73">
        <v>70.2</v>
      </c>
      <c r="AT103" s="73">
        <v>52</v>
      </c>
      <c r="AU103" s="68">
        <f>+AR103*AS103</f>
        <v>128.88720000000001</v>
      </c>
      <c r="AV103" s="68">
        <f>+AR103*AT103</f>
        <v>95.472000000000008</v>
      </c>
      <c r="AW103" s="73"/>
      <c r="AX103" s="73"/>
      <c r="AY103" s="73">
        <v>1.8360000000000001</v>
      </c>
      <c r="AZ103" s="73">
        <v>70.2</v>
      </c>
      <c r="BA103" s="73">
        <v>52</v>
      </c>
      <c r="BB103" s="68">
        <f>+AY103*AZ103</f>
        <v>128.88720000000001</v>
      </c>
      <c r="BC103" s="68">
        <f>+AY103*BA103</f>
        <v>95.472000000000008</v>
      </c>
      <c r="BD103" s="73"/>
      <c r="EL103" s="10">
        <v>8.9997000000000007</v>
      </c>
      <c r="EM103" s="10">
        <v>62.2</v>
      </c>
      <c r="EN103" s="10">
        <v>52</v>
      </c>
      <c r="EO103" s="10">
        <f>+EM103*EL103</f>
        <v>559.78134000000011</v>
      </c>
      <c r="EP103" s="10">
        <f>+EN103*EL103</f>
        <v>467.98440000000005</v>
      </c>
      <c r="ES103" s="10">
        <v>8.9997000000000007</v>
      </c>
      <c r="ET103" s="10">
        <v>62.2</v>
      </c>
      <c r="EU103" s="10">
        <v>52</v>
      </c>
      <c r="EV103" s="10">
        <f>+ET103*ES103</f>
        <v>559.78134000000011</v>
      </c>
      <c r="EW103" s="10">
        <f>+EU103*ES103</f>
        <v>467.98440000000005</v>
      </c>
      <c r="EZ103" s="10">
        <v>1.492</v>
      </c>
      <c r="FA103" s="10">
        <v>170</v>
      </c>
      <c r="FB103" s="10">
        <v>136</v>
      </c>
      <c r="FC103" s="10">
        <f>+FA103*EZ103</f>
        <v>253.64</v>
      </c>
      <c r="FD103" s="10">
        <f>+FB103*EZ103</f>
        <v>202.91200000000001</v>
      </c>
      <c r="FG103" s="10">
        <v>1.492</v>
      </c>
      <c r="FH103" s="10">
        <v>170</v>
      </c>
      <c r="FI103" s="10">
        <v>136</v>
      </c>
      <c r="FJ103" s="10">
        <f>+FH103*FG103</f>
        <v>253.64</v>
      </c>
      <c r="FK103" s="10">
        <f>+FI103*FG103</f>
        <v>202.91200000000001</v>
      </c>
      <c r="GP103" s="10">
        <v>0.34</v>
      </c>
      <c r="GQ103" s="10">
        <v>244</v>
      </c>
      <c r="GR103" s="10">
        <v>193</v>
      </c>
      <c r="GS103" s="10">
        <f>+GQ103*GP103</f>
        <v>82.960000000000008</v>
      </c>
      <c r="GT103" s="10">
        <f>+GR103*GP103</f>
        <v>65.62</v>
      </c>
      <c r="GW103" s="10">
        <v>0.34</v>
      </c>
      <c r="GX103" s="10">
        <v>244</v>
      </c>
      <c r="GY103" s="10">
        <v>193</v>
      </c>
      <c r="GZ103" s="10">
        <f>+GX103*GW103</f>
        <v>82.960000000000008</v>
      </c>
      <c r="HA103" s="10">
        <f>+GY103*GW103</f>
        <v>65.62</v>
      </c>
      <c r="NW103" s="13" t="s">
        <v>433</v>
      </c>
      <c r="NX103" s="13" t="s">
        <v>0</v>
      </c>
      <c r="NY103" s="13" t="s">
        <v>35</v>
      </c>
      <c r="NZ103" s="13" t="s">
        <v>0</v>
      </c>
      <c r="OA103" s="13" t="s">
        <v>35</v>
      </c>
      <c r="OD103" s="13" t="s">
        <v>433</v>
      </c>
      <c r="OE103" s="13" t="s">
        <v>0</v>
      </c>
      <c r="OF103" s="13" t="s">
        <v>35</v>
      </c>
      <c r="OG103" s="13" t="s">
        <v>0</v>
      </c>
      <c r="OH103" s="13" t="s">
        <v>35</v>
      </c>
      <c r="SR103" s="43" t="s">
        <v>36</v>
      </c>
      <c r="SS103" s="12">
        <f>SUM(SS99:SS101)</f>
        <v>0.14000000000000001</v>
      </c>
      <c r="ST103" s="12"/>
      <c r="SU103" s="12"/>
      <c r="SV103" s="50">
        <f>+SV102/SS103</f>
        <v>345.71428571428572</v>
      </c>
      <c r="SW103" s="50">
        <f>+SW102/SS103</f>
        <v>117.5642857142857</v>
      </c>
      <c r="SY103" s="43" t="s">
        <v>36</v>
      </c>
      <c r="SZ103" s="12">
        <f>SUM(SZ99:SZ101)</f>
        <v>0.14000000000000001</v>
      </c>
      <c r="TA103" s="12"/>
      <c r="TB103" s="12"/>
      <c r="TC103" s="50">
        <f>+TC102/SZ103</f>
        <v>345.71428571428572</v>
      </c>
      <c r="TD103" s="50">
        <f>+TD102/SZ103</f>
        <v>117.5642857142857</v>
      </c>
      <c r="TF103" s="43" t="s">
        <v>36</v>
      </c>
      <c r="TG103" s="12">
        <f>SUM(TG99:TG101)</f>
        <v>0.14000000000000001</v>
      </c>
      <c r="TH103" s="12"/>
      <c r="TI103" s="12"/>
      <c r="TJ103" s="50">
        <f>+TJ102/TG103</f>
        <v>345.71428571428572</v>
      </c>
      <c r="TK103" s="50">
        <f>+TK102/TG103</f>
        <v>117.5642857142857</v>
      </c>
      <c r="TM103" s="43" t="s">
        <v>36</v>
      </c>
      <c r="TN103" s="12">
        <f>SUM(TN99:TN101)</f>
        <v>0.14000000000000001</v>
      </c>
      <c r="TO103" s="12"/>
      <c r="TP103" s="12"/>
      <c r="TQ103" s="50">
        <f>+TQ102/TN103</f>
        <v>345.71428571428572</v>
      </c>
      <c r="TR103" s="50">
        <f>+TR102/TN103</f>
        <v>117.5642857142857</v>
      </c>
      <c r="AAN103" s="12"/>
      <c r="AAO103" s="12"/>
      <c r="AAP103" s="12"/>
      <c r="AAQ103" s="12"/>
      <c r="AAR103" s="12"/>
      <c r="AAU103" s="12"/>
      <c r="AAV103" s="12"/>
      <c r="AAW103" s="12"/>
      <c r="AAX103" s="12"/>
      <c r="AAY103" s="12"/>
      <c r="ADF103" s="10">
        <v>6.8000000000000005E-2</v>
      </c>
      <c r="ADG103" s="10">
        <v>120</v>
      </c>
      <c r="ADH103" s="10">
        <v>76</v>
      </c>
      <c r="ADI103" s="10">
        <f>+ADG103*ADF103</f>
        <v>8.16</v>
      </c>
      <c r="ADJ103" s="10">
        <f>+ADH103*ADF103</f>
        <v>5.1680000000000001</v>
      </c>
      <c r="ADM103" s="10">
        <v>6.8000000000000005E-2</v>
      </c>
      <c r="ADN103" s="10">
        <v>120</v>
      </c>
      <c r="ADO103" s="10">
        <v>76</v>
      </c>
      <c r="ADP103" s="10">
        <f>+ADN103*ADM103</f>
        <v>8.16</v>
      </c>
      <c r="ADQ103" s="10">
        <f>+ADO103*ADM103</f>
        <v>5.1680000000000001</v>
      </c>
      <c r="AEH103" s="12">
        <f>AVERAGE(1.5,2.51,2.45,3.35)</f>
        <v>2.4525000000000001</v>
      </c>
      <c r="AEI103" s="12">
        <v>182</v>
      </c>
      <c r="AEJ103" s="12">
        <v>310</v>
      </c>
      <c r="AEK103" s="12">
        <f>+AEI103*AEH103</f>
        <v>446.35500000000002</v>
      </c>
      <c r="AEL103" s="12">
        <f>+AEJ103*AEH103</f>
        <v>760.27500000000009</v>
      </c>
      <c r="AEO103" s="12">
        <f>AVERAGE(1.5,2.51,2.45,3.35)</f>
        <v>2.4525000000000001</v>
      </c>
      <c r="AEP103" s="12">
        <v>182</v>
      </c>
      <c r="AEQ103" s="12">
        <v>310</v>
      </c>
      <c r="AER103" s="12">
        <f>+AEP103*AEO103</f>
        <v>446.35500000000002</v>
      </c>
      <c r="AES103" s="12">
        <f>+AEQ103*AEO103</f>
        <v>760.27500000000009</v>
      </c>
    </row>
    <row r="104" spans="43:825" s="10" customFormat="1" ht="14.1" customHeight="1" x14ac:dyDescent="0.2">
      <c r="AQ104" s="73"/>
      <c r="AR104" s="73">
        <v>0.67400000000000004</v>
      </c>
      <c r="AS104" s="73">
        <v>56.1</v>
      </c>
      <c r="AT104" s="73">
        <v>42.9</v>
      </c>
      <c r="AU104" s="68">
        <f>+AR104*AS104</f>
        <v>37.811400000000006</v>
      </c>
      <c r="AV104" s="68">
        <f>+AR104*AT104</f>
        <v>28.9146</v>
      </c>
      <c r="AW104" s="73"/>
      <c r="AX104" s="73"/>
      <c r="AY104" s="73">
        <v>0.67400000000000004</v>
      </c>
      <c r="AZ104" s="73">
        <v>56.1</v>
      </c>
      <c r="BA104" s="73">
        <v>42.9</v>
      </c>
      <c r="BB104" s="68">
        <f>+AY104*AZ104</f>
        <v>37.811400000000006</v>
      </c>
      <c r="BC104" s="68">
        <f>+AY104*BA104</f>
        <v>28.9146</v>
      </c>
      <c r="BD104" s="73"/>
      <c r="EL104" s="10">
        <v>3.6379000000000001</v>
      </c>
      <c r="EM104" s="10">
        <v>129</v>
      </c>
      <c r="EN104" s="10">
        <v>80</v>
      </c>
      <c r="EO104" s="10">
        <f>+EM104*EL104</f>
        <v>469.28910000000002</v>
      </c>
      <c r="EP104" s="10">
        <f>+EN104*EL104</f>
        <v>291.03200000000004</v>
      </c>
      <c r="ES104" s="10">
        <v>3.6379000000000001</v>
      </c>
      <c r="ET104" s="10">
        <v>129</v>
      </c>
      <c r="EU104" s="10">
        <v>80</v>
      </c>
      <c r="EV104" s="10">
        <f>+ET104*ES104</f>
        <v>469.28910000000002</v>
      </c>
      <c r="EW104" s="10">
        <f>+EU104*ES104</f>
        <v>291.03200000000004</v>
      </c>
      <c r="EZ104" s="10">
        <v>1.0569999999999999</v>
      </c>
      <c r="FA104" s="10">
        <v>220</v>
      </c>
      <c r="FB104" s="10">
        <v>200</v>
      </c>
      <c r="FC104" s="10">
        <f>+FA104*EZ104</f>
        <v>232.54</v>
      </c>
      <c r="FD104" s="10">
        <f>+FB104*EZ104</f>
        <v>211.39999999999998</v>
      </c>
      <c r="FG104" s="10">
        <v>1.0569999999999999</v>
      </c>
      <c r="FH104" s="10">
        <v>220</v>
      </c>
      <c r="FI104" s="10">
        <v>200</v>
      </c>
      <c r="FJ104" s="10">
        <f>+FH104*FG104</f>
        <v>232.54</v>
      </c>
      <c r="FK104" s="10">
        <f>+FI104*FG104</f>
        <v>211.39999999999998</v>
      </c>
      <c r="GP104" s="10">
        <v>0.37</v>
      </c>
      <c r="GQ104" s="10">
        <v>285</v>
      </c>
      <c r="GR104" s="10">
        <v>208</v>
      </c>
      <c r="GS104" s="10">
        <f>+GQ104*GP104</f>
        <v>105.45</v>
      </c>
      <c r="GT104" s="10">
        <f>+GR104*GP104</f>
        <v>76.959999999999994</v>
      </c>
      <c r="GW104" s="10">
        <v>0.37</v>
      </c>
      <c r="GX104" s="10">
        <v>285</v>
      </c>
      <c r="GY104" s="10">
        <v>208</v>
      </c>
      <c r="GZ104" s="10">
        <f>+GX104*GW104</f>
        <v>105.45</v>
      </c>
      <c r="HA104" s="10">
        <f>+GY104*GW104</f>
        <v>76.959999999999994</v>
      </c>
      <c r="NW104" s="12">
        <v>1.744</v>
      </c>
      <c r="NX104" s="12">
        <v>128</v>
      </c>
      <c r="NY104" s="12">
        <v>141</v>
      </c>
      <c r="NZ104" s="48">
        <f>+NX104*NW104</f>
        <v>223.232</v>
      </c>
      <c r="OA104" s="48">
        <f>+NY104*NW104</f>
        <v>245.904</v>
      </c>
      <c r="OD104" s="12">
        <v>1.744</v>
      </c>
      <c r="OE104" s="12">
        <v>128</v>
      </c>
      <c r="OF104" s="12">
        <v>141</v>
      </c>
      <c r="OG104" s="48">
        <f>+OE104*OD104</f>
        <v>223.232</v>
      </c>
      <c r="OH104" s="48">
        <f>+OF104*OD104</f>
        <v>245.904</v>
      </c>
      <c r="SS104" s="12"/>
      <c r="ST104" s="12"/>
      <c r="SU104" s="12"/>
      <c r="SV104" s="12"/>
      <c r="SW104" s="12"/>
      <c r="SZ104" s="12"/>
      <c r="TA104" s="12"/>
      <c r="TB104" s="12"/>
      <c r="TC104" s="12"/>
      <c r="TD104" s="12"/>
      <c r="TG104" s="12"/>
      <c r="TH104" s="12"/>
      <c r="TI104" s="12"/>
      <c r="TJ104" s="12"/>
      <c r="TK104" s="12"/>
      <c r="TN104" s="12"/>
      <c r="TO104" s="12"/>
      <c r="TP104" s="12"/>
      <c r="TQ104" s="12"/>
      <c r="TR104" s="12"/>
      <c r="AAN104" s="12"/>
      <c r="AAO104" s="12"/>
      <c r="AAP104" s="12"/>
      <c r="AAQ104" s="12"/>
      <c r="AAR104" s="12"/>
      <c r="AAU104" s="12"/>
      <c r="AAV104" s="12"/>
      <c r="AAW104" s="12"/>
      <c r="AAX104" s="12"/>
      <c r="AAY104" s="12"/>
      <c r="ADF104" s="10">
        <v>9.7299999999999998E-2</v>
      </c>
      <c r="ADG104" s="10">
        <v>228</v>
      </c>
      <c r="ADH104" s="10">
        <v>106</v>
      </c>
      <c r="ADI104" s="10">
        <f>+ADG104*ADF104</f>
        <v>22.1844</v>
      </c>
      <c r="ADJ104" s="10">
        <f>+ADH104*ADF104</f>
        <v>10.313800000000001</v>
      </c>
      <c r="ADM104" s="10">
        <v>9.7299999999999998E-2</v>
      </c>
      <c r="ADN104" s="10">
        <v>228</v>
      </c>
      <c r="ADO104" s="10">
        <v>106</v>
      </c>
      <c r="ADP104" s="10">
        <f>+ADN104*ADM104</f>
        <v>22.1844</v>
      </c>
      <c r="ADQ104" s="10">
        <f>+ADO104*ADM104</f>
        <v>10.313800000000001</v>
      </c>
      <c r="AEH104" s="12">
        <f>AVERAGE(4.1,3.4,2.27,2.68)</f>
        <v>3.1124999999999998</v>
      </c>
      <c r="AEI104" s="12">
        <v>225</v>
      </c>
      <c r="AEJ104" s="12">
        <v>172</v>
      </c>
      <c r="AEK104" s="12">
        <f>+AEI104*AEH104</f>
        <v>700.3125</v>
      </c>
      <c r="AEL104" s="12">
        <f>+AEJ104*AEH104</f>
        <v>535.35</v>
      </c>
      <c r="AEO104" s="12">
        <f>AVERAGE(4.1,3.4,2.27,2.68)</f>
        <v>3.1124999999999998</v>
      </c>
      <c r="AEP104" s="12">
        <v>225</v>
      </c>
      <c r="AEQ104" s="12">
        <v>172</v>
      </c>
      <c r="AER104" s="12">
        <f>+AEP104*AEO104</f>
        <v>700.3125</v>
      </c>
      <c r="AES104" s="12">
        <f>+AEQ104*AEO104</f>
        <v>535.35</v>
      </c>
    </row>
    <row r="105" spans="43:825" s="10" customFormat="1" ht="14.1" customHeight="1" x14ac:dyDescent="0.2">
      <c r="AQ105" s="73"/>
      <c r="AR105" s="73">
        <v>1.77</v>
      </c>
      <c r="AS105" s="73">
        <v>74.7</v>
      </c>
      <c r="AT105" s="73">
        <v>94.8</v>
      </c>
      <c r="AU105" s="68">
        <f>+AR105*AS105</f>
        <v>132.21899999999999</v>
      </c>
      <c r="AV105" s="68">
        <f>+AR105*AT105</f>
        <v>167.79599999999999</v>
      </c>
      <c r="AW105" s="73"/>
      <c r="AX105" s="73"/>
      <c r="AY105" s="73">
        <v>1.77</v>
      </c>
      <c r="AZ105" s="73">
        <v>74.7</v>
      </c>
      <c r="BA105" s="73">
        <v>94.8</v>
      </c>
      <c r="BB105" s="68">
        <f>+AY105*AZ105</f>
        <v>132.21899999999999</v>
      </c>
      <c r="BC105" s="68">
        <f>+AY105*BA105</f>
        <v>167.79599999999999</v>
      </c>
      <c r="BD105" s="73"/>
      <c r="EL105" s="10">
        <v>2.6549</v>
      </c>
      <c r="EM105" s="10">
        <v>149</v>
      </c>
      <c r="EN105" s="10">
        <v>88</v>
      </c>
      <c r="EO105" s="10">
        <f>+EM105*EL105</f>
        <v>395.58010000000002</v>
      </c>
      <c r="EP105" s="10">
        <f>+EN105*EL105</f>
        <v>233.63120000000001</v>
      </c>
      <c r="ES105" s="10">
        <v>2.6549</v>
      </c>
      <c r="ET105" s="10">
        <v>149</v>
      </c>
      <c r="EU105" s="10">
        <v>88</v>
      </c>
      <c r="EV105" s="10">
        <f>+ET105*ES105</f>
        <v>395.58010000000002</v>
      </c>
      <c r="EW105" s="10">
        <f>+EU105*ES105</f>
        <v>233.63120000000001</v>
      </c>
      <c r="EZ105" s="10">
        <v>0.88600000000000001</v>
      </c>
      <c r="FA105" s="10">
        <v>140</v>
      </c>
      <c r="FB105" s="10">
        <v>60</v>
      </c>
      <c r="FC105" s="10">
        <f>+FA105*EZ105</f>
        <v>124.04</v>
      </c>
      <c r="FD105" s="10">
        <f>+FB105*EZ105</f>
        <v>53.160000000000004</v>
      </c>
      <c r="FG105" s="10">
        <v>0.88600000000000001</v>
      </c>
      <c r="FH105" s="10">
        <v>140</v>
      </c>
      <c r="FI105" s="10">
        <v>60</v>
      </c>
      <c r="FJ105" s="10">
        <f>+FH105*FG105</f>
        <v>124.04</v>
      </c>
      <c r="FK105" s="10">
        <f>+FI105*FG105</f>
        <v>53.160000000000004</v>
      </c>
      <c r="GP105" s="10">
        <v>0.08</v>
      </c>
      <c r="GQ105" s="10">
        <v>203</v>
      </c>
      <c r="GR105" s="10">
        <v>304</v>
      </c>
      <c r="GS105" s="10">
        <f>+GQ105*GP105</f>
        <v>16.240000000000002</v>
      </c>
      <c r="GT105" s="10">
        <f>+GR105*GP105</f>
        <v>24.32</v>
      </c>
      <c r="GW105" s="10">
        <v>0.08</v>
      </c>
      <c r="GX105" s="10">
        <v>203</v>
      </c>
      <c r="GY105" s="10">
        <v>304</v>
      </c>
      <c r="GZ105" s="10">
        <f>+GX105*GW105</f>
        <v>16.240000000000002</v>
      </c>
      <c r="HA105" s="10">
        <f>+GY105*GW105</f>
        <v>24.32</v>
      </c>
      <c r="NW105" s="12">
        <v>1.0213000000000001</v>
      </c>
      <c r="NX105" s="12">
        <v>45</v>
      </c>
      <c r="NY105" s="12">
        <v>28.1</v>
      </c>
      <c r="NZ105" s="48">
        <f>+NX105*NW105</f>
        <v>45.958500000000001</v>
      </c>
      <c r="OA105" s="48">
        <f>+NY105*NW105</f>
        <v>28.698530000000005</v>
      </c>
      <c r="OD105" s="12">
        <v>1.0213000000000001</v>
      </c>
      <c r="OE105" s="12">
        <v>45</v>
      </c>
      <c r="OF105" s="12">
        <v>28.1</v>
      </c>
      <c r="OG105" s="48">
        <f>+OE105*OD105</f>
        <v>45.958500000000001</v>
      </c>
      <c r="OH105" s="48">
        <f>+OF105*OD105</f>
        <v>28.698530000000005</v>
      </c>
      <c r="SR105" s="42">
        <v>8</v>
      </c>
      <c r="SS105" s="14" t="s">
        <v>470</v>
      </c>
      <c r="ST105" s="12"/>
      <c r="SU105" s="12"/>
      <c r="SV105" s="12"/>
      <c r="SW105" s="12"/>
      <c r="SY105" s="42">
        <v>8</v>
      </c>
      <c r="SZ105" s="14" t="s">
        <v>470</v>
      </c>
      <c r="TA105" s="12"/>
      <c r="TB105" s="12"/>
      <c r="TC105" s="12"/>
      <c r="TD105" s="12"/>
      <c r="TF105" s="42">
        <v>8</v>
      </c>
      <c r="TG105" s="14" t="s">
        <v>470</v>
      </c>
      <c r="TH105" s="12"/>
      <c r="TI105" s="12"/>
      <c r="TJ105" s="12"/>
      <c r="TK105" s="12"/>
      <c r="TM105" s="42">
        <v>8</v>
      </c>
      <c r="TN105" s="14" t="s">
        <v>470</v>
      </c>
      <c r="TO105" s="12"/>
      <c r="TP105" s="12"/>
      <c r="TQ105" s="12"/>
      <c r="TR105" s="12"/>
      <c r="AAN105" s="12"/>
      <c r="AAO105" s="12"/>
      <c r="AAP105" s="12"/>
      <c r="AAQ105" s="12"/>
      <c r="AAR105" s="12"/>
      <c r="AAU105" s="12"/>
      <c r="AAV105" s="12"/>
      <c r="AAW105" s="12"/>
      <c r="AAX105" s="12"/>
      <c r="AAY105" s="12"/>
      <c r="ADF105" s="10">
        <v>3.9E-2</v>
      </c>
      <c r="ADG105" s="10">
        <v>75</v>
      </c>
      <c r="ADH105" s="10">
        <v>28</v>
      </c>
      <c r="ADI105" s="10">
        <f>+ADG105*ADF105</f>
        <v>2.9249999999999998</v>
      </c>
      <c r="ADJ105" s="10">
        <f>+ADH105*ADF105</f>
        <v>1.0920000000000001</v>
      </c>
      <c r="ADM105" s="10">
        <v>3.9E-2</v>
      </c>
      <c r="ADN105" s="10">
        <v>75</v>
      </c>
      <c r="ADO105" s="10">
        <v>28</v>
      </c>
      <c r="ADP105" s="10">
        <f>+ADN105*ADM105</f>
        <v>2.9249999999999998</v>
      </c>
      <c r="ADQ105" s="10">
        <f>+ADO105*ADM105</f>
        <v>1.0920000000000001</v>
      </c>
      <c r="AEH105" s="12">
        <f>AVERAGE(2.71,2.1,1.73,1.54)</f>
        <v>2.0200000000000005</v>
      </c>
      <c r="AEI105" s="12">
        <v>440</v>
      </c>
      <c r="AEJ105" s="12">
        <v>782</v>
      </c>
      <c r="AEK105" s="12">
        <f>+AEI105*AEH105</f>
        <v>888.80000000000018</v>
      </c>
      <c r="AEL105" s="12">
        <f>+AEJ105*AEH105</f>
        <v>1579.6400000000003</v>
      </c>
      <c r="AEO105" s="12">
        <f>AVERAGE(2.71,2.1,1.73,1.54)</f>
        <v>2.0200000000000005</v>
      </c>
      <c r="AEP105" s="12">
        <v>440</v>
      </c>
      <c r="AEQ105" s="12">
        <v>782</v>
      </c>
      <c r="AER105" s="12">
        <f>+AEP105*AEO105</f>
        <v>888.80000000000018</v>
      </c>
      <c r="AES105" s="12">
        <f>+AEQ105*AEO105</f>
        <v>1579.6400000000003</v>
      </c>
    </row>
    <row r="106" spans="43:825" s="10" customFormat="1" ht="14.1" customHeight="1" x14ac:dyDescent="0.2">
      <c r="AQ106" s="78" t="s">
        <v>36</v>
      </c>
      <c r="AR106" s="73">
        <f>SUM(AR103:AR105)</f>
        <v>4.28</v>
      </c>
      <c r="AS106" s="73">
        <f>SUM(AS103:AS105)</f>
        <v>201</v>
      </c>
      <c r="AT106" s="73">
        <f>SUM(AT103:AT105)</f>
        <v>189.7</v>
      </c>
      <c r="AU106" s="79">
        <f>SUM(AU103:AU105)</f>
        <v>298.91759999999999</v>
      </c>
      <c r="AV106" s="79">
        <f>SUM(AV103:AV105)</f>
        <v>292.18259999999998</v>
      </c>
      <c r="AW106" s="73"/>
      <c r="AX106" s="78" t="s">
        <v>36</v>
      </c>
      <c r="AY106" s="73">
        <f>SUM(AY103:AY105)</f>
        <v>4.28</v>
      </c>
      <c r="AZ106" s="73">
        <f>SUM(AZ103:AZ105)</f>
        <v>201</v>
      </c>
      <c r="BA106" s="73">
        <f>SUM(BA103:BA105)</f>
        <v>189.7</v>
      </c>
      <c r="BB106" s="79">
        <f>SUM(BB103:BB105)</f>
        <v>298.91759999999999</v>
      </c>
      <c r="BC106" s="79">
        <f>SUM(BC103:BC105)</f>
        <v>292.18259999999998</v>
      </c>
      <c r="BD106" s="73"/>
      <c r="EK106" s="43" t="s">
        <v>36</v>
      </c>
      <c r="EL106" s="10">
        <f>SUM(EL103:EL105)</f>
        <v>15.2925</v>
      </c>
      <c r="EM106" s="10">
        <f>SUM(EM103:EM105)</f>
        <v>340.2</v>
      </c>
      <c r="EN106" s="10">
        <f>SUM(EN103:EN105)</f>
        <v>220</v>
      </c>
      <c r="EO106" s="42">
        <f>SUM(EO103:EO105)</f>
        <v>1424.6505400000001</v>
      </c>
      <c r="EP106" s="42">
        <f>SUM(EP103:EP105)</f>
        <v>992.64760000000012</v>
      </c>
      <c r="ER106" s="43" t="s">
        <v>36</v>
      </c>
      <c r="ES106" s="10">
        <f>SUM(ES103:ES105)</f>
        <v>15.2925</v>
      </c>
      <c r="ET106" s="10">
        <f>SUM(ET103:ET105)</f>
        <v>340.2</v>
      </c>
      <c r="EU106" s="10">
        <f>SUM(EU103:EU105)</f>
        <v>220</v>
      </c>
      <c r="EV106" s="42">
        <f>SUM(EV103:EV105)</f>
        <v>1424.6505400000001</v>
      </c>
      <c r="EW106" s="42">
        <f>SUM(EW103:EW105)</f>
        <v>992.64760000000012</v>
      </c>
      <c r="EY106" s="43" t="s">
        <v>36</v>
      </c>
      <c r="EZ106" s="10">
        <f>SUM(EZ103:EZ105)</f>
        <v>3.4350000000000001</v>
      </c>
      <c r="FA106" s="10">
        <f>SUM(FA103:FA105)</f>
        <v>530</v>
      </c>
      <c r="FB106" s="10">
        <f>SUM(FB103:FB105)</f>
        <v>396</v>
      </c>
      <c r="FC106" s="42">
        <f>SUM(FC103:FC105)</f>
        <v>610.21999999999991</v>
      </c>
      <c r="FD106" s="42">
        <f>SUM(FD103:FD105)</f>
        <v>467.47200000000004</v>
      </c>
      <c r="FF106" s="43" t="s">
        <v>36</v>
      </c>
      <c r="FG106" s="10">
        <f>SUM(FG103:FG105)</f>
        <v>3.4350000000000001</v>
      </c>
      <c r="FH106" s="10">
        <f>SUM(FH103:FH105)</f>
        <v>530</v>
      </c>
      <c r="FI106" s="10">
        <f>SUM(FI103:FI105)</f>
        <v>396</v>
      </c>
      <c r="FJ106" s="42">
        <f>SUM(FJ103:FJ105)</f>
        <v>610.21999999999991</v>
      </c>
      <c r="FK106" s="42">
        <f>SUM(FK103:FK105)</f>
        <v>467.47200000000004</v>
      </c>
      <c r="GO106" s="43" t="s">
        <v>36</v>
      </c>
      <c r="GP106" s="10">
        <f>SUM(GP103:GP105)</f>
        <v>0.78999999999999992</v>
      </c>
      <c r="GQ106" s="10">
        <f>SUM(GQ103:GQ105)</f>
        <v>732</v>
      </c>
      <c r="GR106" s="10">
        <f>SUM(GR103:GR105)</f>
        <v>705</v>
      </c>
      <c r="GS106" s="42">
        <f>SUM(GS103:GS105)</f>
        <v>204.65000000000003</v>
      </c>
      <c r="GT106" s="42">
        <f>SUM(GT103:GT105)</f>
        <v>166.89999999999998</v>
      </c>
      <c r="GV106" s="43" t="s">
        <v>36</v>
      </c>
      <c r="GW106" s="10">
        <f>SUM(GW103:GW105)</f>
        <v>0.78999999999999992</v>
      </c>
      <c r="GX106" s="10">
        <f>SUM(GX103:GX105)</f>
        <v>732</v>
      </c>
      <c r="GY106" s="10">
        <f>SUM(GY103:GY105)</f>
        <v>705</v>
      </c>
      <c r="GZ106" s="42">
        <f>SUM(GZ103:GZ105)</f>
        <v>204.65000000000003</v>
      </c>
      <c r="HA106" s="42">
        <f>SUM(HA103:HA105)</f>
        <v>166.89999999999998</v>
      </c>
      <c r="LJ106" s="17"/>
      <c r="NW106" s="12">
        <v>0.73529999999999995</v>
      </c>
      <c r="NX106" s="12">
        <v>70</v>
      </c>
      <c r="NY106" s="12">
        <v>76.900000000000006</v>
      </c>
      <c r="NZ106" s="48">
        <f>+NX106*NW106</f>
        <v>51.470999999999997</v>
      </c>
      <c r="OA106" s="48">
        <f>+NY106*NW106</f>
        <v>56.54457</v>
      </c>
      <c r="OD106" s="12">
        <v>0.73529999999999995</v>
      </c>
      <c r="OE106" s="12">
        <v>70</v>
      </c>
      <c r="OF106" s="12">
        <v>76.900000000000006</v>
      </c>
      <c r="OG106" s="48">
        <f>+OE106*OD106</f>
        <v>51.470999999999997</v>
      </c>
      <c r="OH106" s="48">
        <f>+OF106*OD106</f>
        <v>56.54457</v>
      </c>
      <c r="SS106" s="13" t="s">
        <v>433</v>
      </c>
      <c r="ST106" s="13" t="s">
        <v>0</v>
      </c>
      <c r="SU106" s="13" t="s">
        <v>35</v>
      </c>
      <c r="SV106" s="13" t="s">
        <v>0</v>
      </c>
      <c r="SW106" s="13" t="s">
        <v>35</v>
      </c>
      <c r="SZ106" s="13" t="s">
        <v>433</v>
      </c>
      <c r="TA106" s="13" t="s">
        <v>0</v>
      </c>
      <c r="TB106" s="13" t="s">
        <v>35</v>
      </c>
      <c r="TC106" s="13" t="s">
        <v>0</v>
      </c>
      <c r="TD106" s="13" t="s">
        <v>35</v>
      </c>
      <c r="TG106" s="13" t="s">
        <v>433</v>
      </c>
      <c r="TH106" s="13" t="s">
        <v>0</v>
      </c>
      <c r="TI106" s="13" t="s">
        <v>35</v>
      </c>
      <c r="TJ106" s="13" t="s">
        <v>0</v>
      </c>
      <c r="TK106" s="13" t="s">
        <v>35</v>
      </c>
      <c r="TN106" s="13" t="s">
        <v>433</v>
      </c>
      <c r="TO106" s="13" t="s">
        <v>0</v>
      </c>
      <c r="TP106" s="13" t="s">
        <v>35</v>
      </c>
      <c r="TQ106" s="13" t="s">
        <v>0</v>
      </c>
      <c r="TR106" s="13" t="s">
        <v>35</v>
      </c>
      <c r="AAM106" s="43"/>
      <c r="AAN106" s="12"/>
      <c r="AAO106" s="12"/>
      <c r="AAP106" s="12"/>
      <c r="AAQ106" s="14"/>
      <c r="AAR106" s="14"/>
      <c r="AAT106" s="43"/>
      <c r="AAU106" s="12"/>
      <c r="AAV106" s="12"/>
      <c r="AAW106" s="12"/>
      <c r="AAX106" s="14"/>
      <c r="AAY106" s="14"/>
      <c r="ADE106" s="17" t="s">
        <v>36</v>
      </c>
      <c r="ADF106" s="10">
        <f>SUM(ADF103:ADF105)</f>
        <v>0.20430000000000001</v>
      </c>
      <c r="ADG106" s="10">
        <f>SUM(ADG103:ADG105)</f>
        <v>423</v>
      </c>
      <c r="ADH106" s="10">
        <f>SUM(ADH103:ADH105)</f>
        <v>210</v>
      </c>
      <c r="ADI106" s="42">
        <f>SUM(ADI103:ADI105)</f>
        <v>33.269399999999997</v>
      </c>
      <c r="ADJ106" s="42">
        <f>SUM(ADJ103:ADJ105)</f>
        <v>16.573799999999999</v>
      </c>
      <c r="ADL106" s="17" t="s">
        <v>36</v>
      </c>
      <c r="ADM106" s="10">
        <f>SUM(ADM103:ADM105)</f>
        <v>0.20430000000000001</v>
      </c>
      <c r="ADN106" s="10">
        <f>SUM(ADN103:ADN105)</f>
        <v>423</v>
      </c>
      <c r="ADO106" s="10">
        <f>SUM(ADO103:ADO105)</f>
        <v>210</v>
      </c>
      <c r="ADP106" s="42">
        <f>SUM(ADP103:ADP105)</f>
        <v>33.269399999999997</v>
      </c>
      <c r="ADQ106" s="42">
        <f>SUM(ADQ103:ADQ105)</f>
        <v>16.573799999999999</v>
      </c>
      <c r="AEG106" s="43" t="s">
        <v>36</v>
      </c>
      <c r="AEH106" s="12">
        <f>SUM(AEH103:AEH105)</f>
        <v>7.585</v>
      </c>
      <c r="AEI106" s="12">
        <f>SUM(AEI103:AEI105)</f>
        <v>847</v>
      </c>
      <c r="AEJ106" s="12">
        <f>SUM(AEJ103:AEJ105)</f>
        <v>1264</v>
      </c>
      <c r="AEK106" s="14">
        <f>SUM(AEK103:AEK105)</f>
        <v>2035.4675000000002</v>
      </c>
      <c r="AEL106" s="14">
        <f>SUM(AEL103:AEL105)</f>
        <v>2875.2650000000003</v>
      </c>
      <c r="AEN106" s="43" t="s">
        <v>36</v>
      </c>
      <c r="AEO106" s="12">
        <f>SUM(AEO103:AEO105)</f>
        <v>7.585</v>
      </c>
      <c r="AEP106" s="12">
        <f>SUM(AEP103:AEP105)</f>
        <v>847</v>
      </c>
      <c r="AEQ106" s="12">
        <f>SUM(AEQ103:AEQ105)</f>
        <v>1264</v>
      </c>
      <c r="AER106" s="14">
        <f>SUM(AER103:AER105)</f>
        <v>2035.4675000000002</v>
      </c>
      <c r="AES106" s="14">
        <f>SUM(AES103:AES105)</f>
        <v>2875.2650000000003</v>
      </c>
    </row>
    <row r="107" spans="43:825" s="10" customFormat="1" ht="14.1" customHeight="1" x14ac:dyDescent="0.2">
      <c r="AQ107" s="78" t="s">
        <v>37</v>
      </c>
      <c r="AR107" s="73">
        <f>+ AVERAGE(AR103:AR105)</f>
        <v>1.4266666666666667</v>
      </c>
      <c r="AS107" s="73">
        <f>+ AVERAGE(AS103:AS105)</f>
        <v>67</v>
      </c>
      <c r="AT107" s="73">
        <f>+ AVERAGE(AT103:AT105)</f>
        <v>63.233333333333327</v>
      </c>
      <c r="AU107" s="80">
        <f>+AU106/AR106</f>
        <v>69.840560747663545</v>
      </c>
      <c r="AV107" s="80">
        <f>+AV106/AR106</f>
        <v>68.266962616822426</v>
      </c>
      <c r="AW107" s="73"/>
      <c r="AX107" s="78" t="s">
        <v>37</v>
      </c>
      <c r="AY107" s="73">
        <f>+ AVERAGE(AY103:AY105)</f>
        <v>1.4266666666666667</v>
      </c>
      <c r="AZ107" s="73">
        <f>+ AVERAGE(AZ103:AZ105)</f>
        <v>67</v>
      </c>
      <c r="BA107" s="73">
        <f>+ AVERAGE(BA103:BA105)</f>
        <v>63.233333333333327</v>
      </c>
      <c r="BB107" s="80">
        <f>+BB106/AY106</f>
        <v>69.840560747663545</v>
      </c>
      <c r="BC107" s="80">
        <f>+BC106/AY106</f>
        <v>68.266962616822426</v>
      </c>
      <c r="BD107" s="73"/>
      <c r="EK107" s="43" t="s">
        <v>37</v>
      </c>
      <c r="EL107" s="44">
        <f>+EL106/3</f>
        <v>5.0975000000000001</v>
      </c>
      <c r="EM107" s="44">
        <f>+EM106/3</f>
        <v>113.39999999999999</v>
      </c>
      <c r="EN107" s="44">
        <f>+EN106/3</f>
        <v>73.333333333333329</v>
      </c>
      <c r="EO107" s="45">
        <f>+EO106/EL106</f>
        <v>93.160081085499428</v>
      </c>
      <c r="EP107" s="45">
        <f>+EP106/EL106</f>
        <v>64.910747098250781</v>
      </c>
      <c r="ER107" s="43" t="s">
        <v>37</v>
      </c>
      <c r="ES107" s="44">
        <f>+ES106/3</f>
        <v>5.0975000000000001</v>
      </c>
      <c r="ET107" s="44">
        <f>+ET106/3</f>
        <v>113.39999999999999</v>
      </c>
      <c r="EU107" s="44">
        <f>+EU106/3</f>
        <v>73.333333333333329</v>
      </c>
      <c r="EV107" s="45">
        <f>+EV106/ES106</f>
        <v>93.160081085499428</v>
      </c>
      <c r="EW107" s="45">
        <f>+EW106/ES106</f>
        <v>64.910747098250781</v>
      </c>
      <c r="EY107" s="43" t="s">
        <v>37</v>
      </c>
      <c r="EZ107" s="66">
        <f>AVERAGE(EZ103:EZ105)</f>
        <v>1.145</v>
      </c>
      <c r="FA107" s="66">
        <f>AVERAGE(FA103:FA105)</f>
        <v>176.66666666666666</v>
      </c>
      <c r="FB107" s="66">
        <f>AVERAGE(FB103:FB105)</f>
        <v>132</v>
      </c>
      <c r="FC107" s="45">
        <f>+FC106/EZ106</f>
        <v>177.64774381368264</v>
      </c>
      <c r="FD107" s="45">
        <f>+FD106/EZ106</f>
        <v>136.09082969432316</v>
      </c>
      <c r="FF107" s="43" t="s">
        <v>37</v>
      </c>
      <c r="FG107" s="66">
        <f>AVERAGE(FG103:FG105)</f>
        <v>1.145</v>
      </c>
      <c r="FH107" s="66">
        <f>AVERAGE(FH103:FH105)</f>
        <v>176.66666666666666</v>
      </c>
      <c r="FI107" s="66">
        <f>AVERAGE(FI103:FI105)</f>
        <v>132</v>
      </c>
      <c r="FJ107" s="45">
        <f>+FJ106/FG106</f>
        <v>177.64774381368264</v>
      </c>
      <c r="FK107" s="45">
        <f>+FK106/FG106</f>
        <v>136.09082969432316</v>
      </c>
      <c r="GO107" s="43" t="s">
        <v>37</v>
      </c>
      <c r="GP107" s="44">
        <f>+AVERAGE(GP103:GP105)</f>
        <v>0.26333333333333331</v>
      </c>
      <c r="GQ107" s="44">
        <f t="shared" ref="GQ107:GR107" si="24">+AVERAGE(GQ103:GQ105)</f>
        <v>244</v>
      </c>
      <c r="GR107" s="44">
        <f t="shared" si="24"/>
        <v>235</v>
      </c>
      <c r="GS107" s="45">
        <f>+GS106/GP106</f>
        <v>259.05063291139248</v>
      </c>
      <c r="GT107" s="45">
        <f>+GT106/GP106</f>
        <v>211.26582278481013</v>
      </c>
      <c r="GV107" s="43" t="s">
        <v>37</v>
      </c>
      <c r="GW107" s="44">
        <f>+AVERAGE(GW103:GW105)</f>
        <v>0.26333333333333331</v>
      </c>
      <c r="GX107" s="44">
        <f t="shared" ref="GX107:GY107" si="25">+AVERAGE(GX103:GX105)</f>
        <v>244</v>
      </c>
      <c r="GY107" s="44">
        <f t="shared" si="25"/>
        <v>235</v>
      </c>
      <c r="GZ107" s="45">
        <v>90</v>
      </c>
      <c r="HA107" s="45">
        <v>90</v>
      </c>
      <c r="LJ107" s="17"/>
      <c r="NV107" s="43" t="s">
        <v>37</v>
      </c>
      <c r="NW107" s="15">
        <f>AVERAGE(NW104:NW106)</f>
        <v>1.1668666666666667</v>
      </c>
      <c r="NX107" s="15">
        <f>AVERAGE(NX104:NX106)</f>
        <v>81</v>
      </c>
      <c r="NY107" s="15">
        <f>AVERAGE(NY104:NY106)</f>
        <v>82</v>
      </c>
      <c r="NZ107" s="49">
        <f>SUM(NZ104:NZ106)</f>
        <v>320.66149999999999</v>
      </c>
      <c r="OA107" s="49">
        <f>SUM(OA104:OA106)</f>
        <v>331.14710000000002</v>
      </c>
      <c r="OC107" s="43" t="s">
        <v>37</v>
      </c>
      <c r="OD107" s="15">
        <f>AVERAGE(OD104:OD106)</f>
        <v>1.1668666666666667</v>
      </c>
      <c r="OE107" s="15">
        <f>AVERAGE(OE104:OE106)</f>
        <v>81</v>
      </c>
      <c r="OF107" s="15">
        <f>AVERAGE(OF104:OF106)</f>
        <v>82</v>
      </c>
      <c r="OG107" s="49">
        <f>SUM(OG104:OG106)</f>
        <v>320.66149999999999</v>
      </c>
      <c r="OH107" s="49">
        <f>SUM(OH104:OH106)</f>
        <v>331.14710000000002</v>
      </c>
      <c r="SS107" s="12">
        <v>0.32900000000000001</v>
      </c>
      <c r="ST107" s="12">
        <v>68</v>
      </c>
      <c r="SU107" s="12">
        <v>269</v>
      </c>
      <c r="SV107" s="48">
        <f>+ST107*SS107</f>
        <v>22.372</v>
      </c>
      <c r="SW107" s="48">
        <f>+SU107*SS107</f>
        <v>88.501000000000005</v>
      </c>
      <c r="SZ107" s="12">
        <v>0.32900000000000001</v>
      </c>
      <c r="TA107" s="12">
        <v>68</v>
      </c>
      <c r="TB107" s="12">
        <v>269</v>
      </c>
      <c r="TC107" s="48">
        <f>+TA107*SZ107</f>
        <v>22.372</v>
      </c>
      <c r="TD107" s="48">
        <f>+TB107*SZ107</f>
        <v>88.501000000000005</v>
      </c>
      <c r="TG107" s="12">
        <v>0.32900000000000001</v>
      </c>
      <c r="TH107" s="12">
        <v>68</v>
      </c>
      <c r="TI107" s="12">
        <v>269</v>
      </c>
      <c r="TJ107" s="48">
        <f>+TH107*TG107</f>
        <v>22.372</v>
      </c>
      <c r="TK107" s="48">
        <f>+TI107*TG107</f>
        <v>88.501000000000005</v>
      </c>
      <c r="TN107" s="12">
        <v>0.32900000000000001</v>
      </c>
      <c r="TO107" s="12">
        <v>68</v>
      </c>
      <c r="TP107" s="12">
        <v>269</v>
      </c>
      <c r="TQ107" s="48">
        <f>+TO107*TN107</f>
        <v>22.372</v>
      </c>
      <c r="TR107" s="48">
        <f>+TP107*TN107</f>
        <v>88.501000000000005</v>
      </c>
      <c r="AAM107" s="43"/>
      <c r="AAN107" s="51"/>
      <c r="AAO107" s="51"/>
      <c r="AAP107" s="51"/>
      <c r="AAQ107" s="16"/>
      <c r="AAR107" s="16"/>
      <c r="AAT107" s="43"/>
      <c r="AAU107" s="51"/>
      <c r="AAV107" s="51"/>
      <c r="AAW107" s="51"/>
      <c r="AAX107" s="16"/>
      <c r="AAY107" s="16"/>
      <c r="ADE107" s="17" t="s">
        <v>37</v>
      </c>
      <c r="ADF107" s="46">
        <f>+ADF106/3</f>
        <v>6.8100000000000008E-2</v>
      </c>
      <c r="ADG107" s="10">
        <f>+ADG106/3</f>
        <v>141</v>
      </c>
      <c r="ADH107" s="10">
        <f>+ADH106/3</f>
        <v>70</v>
      </c>
      <c r="ADI107" s="45">
        <f>+ADI106/ADF106</f>
        <v>162.84581497797356</v>
      </c>
      <c r="ADJ107" s="45">
        <f>+ADJ106/ADF106</f>
        <v>81.124816446402335</v>
      </c>
      <c r="ADL107" s="17" t="s">
        <v>37</v>
      </c>
      <c r="ADM107" s="46">
        <f>+ADM106/3</f>
        <v>6.8100000000000008E-2</v>
      </c>
      <c r="ADN107" s="10">
        <f>+ADN106/3</f>
        <v>141</v>
      </c>
      <c r="ADO107" s="10">
        <f>+ADO106/3</f>
        <v>70</v>
      </c>
      <c r="ADP107" s="45">
        <f>+ADP106/ADM106</f>
        <v>162.84581497797356</v>
      </c>
      <c r="ADQ107" s="45">
        <f>+ADQ106/ADM106</f>
        <v>81.124816446402335</v>
      </c>
      <c r="AEG107" s="43" t="s">
        <v>37</v>
      </c>
      <c r="AEH107" s="51">
        <f>+AEH106/3</f>
        <v>2.5283333333333333</v>
      </c>
      <c r="AEI107" s="51">
        <f>+AEI106/3</f>
        <v>282.33333333333331</v>
      </c>
      <c r="AEJ107" s="51">
        <f>+AEJ106/3</f>
        <v>421.33333333333331</v>
      </c>
      <c r="AEK107" s="16">
        <f>+AEK106/AEH106</f>
        <v>268.35431773236655</v>
      </c>
      <c r="AEL107" s="16">
        <f>+AEL106/AEH106</f>
        <v>379.0725115359262</v>
      </c>
      <c r="AEN107" s="43" t="s">
        <v>37</v>
      </c>
      <c r="AEO107" s="51">
        <f>+AEO106/3</f>
        <v>2.5283333333333333</v>
      </c>
      <c r="AEP107" s="51">
        <f>+AEP106/3</f>
        <v>282.33333333333331</v>
      </c>
      <c r="AEQ107" s="51">
        <f>+AEQ106/3</f>
        <v>421.33333333333331</v>
      </c>
      <c r="AER107" s="16">
        <f>+AER106/AEO106</f>
        <v>268.35431773236655</v>
      </c>
      <c r="AES107" s="16">
        <f>+AES106/AEO106</f>
        <v>379.0725115359262</v>
      </c>
    </row>
    <row r="108" spans="43:825" s="10" customFormat="1" ht="14.1" customHeight="1" x14ac:dyDescent="0.2">
      <c r="AQ108" s="188"/>
      <c r="AR108" s="189"/>
      <c r="AS108" s="189"/>
      <c r="AT108" s="189"/>
      <c r="AU108" s="189"/>
      <c r="AV108" s="189"/>
      <c r="AW108" s="190"/>
      <c r="AX108" s="188"/>
      <c r="AY108" s="189"/>
      <c r="AZ108" s="189"/>
      <c r="BA108" s="189"/>
      <c r="BB108" s="189"/>
      <c r="BC108" s="189"/>
      <c r="BD108" s="190"/>
      <c r="NV108" s="43" t="s">
        <v>36</v>
      </c>
      <c r="NW108" s="12">
        <f>SUM(NW104:NW106)</f>
        <v>3.5005999999999999</v>
      </c>
      <c r="NX108" s="15"/>
      <c r="NY108" s="15"/>
      <c r="NZ108" s="50">
        <f>+NZ107/NW108</f>
        <v>91.601868251156944</v>
      </c>
      <c r="OA108" s="50">
        <f>+OA107/NW108</f>
        <v>94.597240473061774</v>
      </c>
      <c r="OC108" s="43" t="s">
        <v>36</v>
      </c>
      <c r="OD108" s="12">
        <f>SUM(OD104:OD106)</f>
        <v>3.5005999999999999</v>
      </c>
      <c r="OE108" s="15"/>
      <c r="OF108" s="15"/>
      <c r="OG108" s="50">
        <f>+OG107/OD108</f>
        <v>91.601868251156944</v>
      </c>
      <c r="OH108" s="50">
        <f>+OH107/OD108</f>
        <v>94.597240473061774</v>
      </c>
      <c r="SS108" s="12">
        <v>0.32900000000000001</v>
      </c>
      <c r="ST108" s="12">
        <v>70</v>
      </c>
      <c r="SU108" s="12">
        <v>168</v>
      </c>
      <c r="SV108" s="48">
        <f>+ST108*SS108</f>
        <v>23.03</v>
      </c>
      <c r="SW108" s="48">
        <f>+SU108*SS108</f>
        <v>55.272000000000006</v>
      </c>
      <c r="SZ108" s="12">
        <v>0.32900000000000001</v>
      </c>
      <c r="TA108" s="12">
        <v>70</v>
      </c>
      <c r="TB108" s="12">
        <v>168</v>
      </c>
      <c r="TC108" s="48">
        <f>+TA108*SZ108</f>
        <v>23.03</v>
      </c>
      <c r="TD108" s="48">
        <f>+TB108*SZ108</f>
        <v>55.272000000000006</v>
      </c>
      <c r="TG108" s="12">
        <v>0.32900000000000001</v>
      </c>
      <c r="TH108" s="12">
        <v>70</v>
      </c>
      <c r="TI108" s="12">
        <v>168</v>
      </c>
      <c r="TJ108" s="48">
        <f>+TH108*TG108</f>
        <v>23.03</v>
      </c>
      <c r="TK108" s="48">
        <f>+TI108*TG108</f>
        <v>55.272000000000006</v>
      </c>
      <c r="TN108" s="12">
        <v>0.32900000000000001</v>
      </c>
      <c r="TO108" s="12">
        <v>70</v>
      </c>
      <c r="TP108" s="12">
        <v>168</v>
      </c>
      <c r="TQ108" s="48">
        <f>+TO108*TN108</f>
        <v>23.03</v>
      </c>
      <c r="TR108" s="48">
        <f>+TP108*TN108</f>
        <v>55.272000000000006</v>
      </c>
    </row>
    <row r="109" spans="43:825" s="10" customFormat="1" ht="14.1" customHeight="1" x14ac:dyDescent="0.2">
      <c r="AQ109" s="191"/>
      <c r="AR109" s="192"/>
      <c r="AS109" s="192"/>
      <c r="AT109" s="192"/>
      <c r="AU109" s="192"/>
      <c r="AV109" s="192"/>
      <c r="AW109" s="193"/>
      <c r="AX109" s="191"/>
      <c r="AY109" s="192"/>
      <c r="AZ109" s="192"/>
      <c r="BA109" s="192"/>
      <c r="BB109" s="192"/>
      <c r="BC109" s="192"/>
      <c r="BD109" s="193"/>
      <c r="EY109" s="42">
        <v>9</v>
      </c>
      <c r="EZ109" s="42" t="s">
        <v>340</v>
      </c>
      <c r="FF109" s="42">
        <v>9</v>
      </c>
      <c r="FG109" s="42" t="s">
        <v>340</v>
      </c>
      <c r="GO109" s="42">
        <v>9</v>
      </c>
      <c r="GP109" s="42" t="s">
        <v>663</v>
      </c>
      <c r="GV109" s="42">
        <v>9</v>
      </c>
      <c r="GW109" s="42" t="s">
        <v>663</v>
      </c>
      <c r="SS109" s="12">
        <v>0.28199999999999997</v>
      </c>
      <c r="ST109" s="12">
        <v>100</v>
      </c>
      <c r="SU109" s="12">
        <v>325</v>
      </c>
      <c r="SV109" s="48">
        <f>+ST109*SS109</f>
        <v>28.199999999999996</v>
      </c>
      <c r="SW109" s="48">
        <f>+SU109*SS109</f>
        <v>91.649999999999991</v>
      </c>
      <c r="SZ109" s="12">
        <v>0.28199999999999997</v>
      </c>
      <c r="TA109" s="12">
        <v>100</v>
      </c>
      <c r="TB109" s="12">
        <v>325</v>
      </c>
      <c r="TC109" s="48">
        <f>+TA109*SZ109</f>
        <v>28.199999999999996</v>
      </c>
      <c r="TD109" s="48">
        <f>+TB109*SZ109</f>
        <v>91.649999999999991</v>
      </c>
      <c r="TG109" s="12">
        <v>0.28199999999999997</v>
      </c>
      <c r="TH109" s="12">
        <v>100</v>
      </c>
      <c r="TI109" s="12">
        <v>325</v>
      </c>
      <c r="TJ109" s="48">
        <f>+TH109*TG109</f>
        <v>28.199999999999996</v>
      </c>
      <c r="TK109" s="48">
        <f>+TI109*TG109</f>
        <v>91.649999999999991</v>
      </c>
      <c r="TN109" s="12">
        <v>0.28199999999999997</v>
      </c>
      <c r="TO109" s="12">
        <v>100</v>
      </c>
      <c r="TP109" s="12">
        <v>325</v>
      </c>
      <c r="TQ109" s="48">
        <f>+TO109*TN109</f>
        <v>28.199999999999996</v>
      </c>
      <c r="TR109" s="48">
        <f>+TP109*TN109</f>
        <v>91.649999999999991</v>
      </c>
      <c r="AAM109" s="42"/>
      <c r="AAN109" s="14"/>
      <c r="AAO109" s="12"/>
      <c r="AAP109" s="12"/>
      <c r="AAQ109" s="12"/>
      <c r="AAR109" s="12"/>
      <c r="AAT109" s="42"/>
      <c r="AAU109" s="14"/>
      <c r="AAV109" s="12"/>
      <c r="AAW109" s="12"/>
      <c r="AAX109" s="12"/>
      <c r="AAY109" s="12"/>
      <c r="ADE109" s="42">
        <v>9</v>
      </c>
      <c r="ADF109" s="198" t="s">
        <v>175</v>
      </c>
      <c r="ADG109" s="198"/>
      <c r="ADH109" s="198"/>
      <c r="ADI109" s="198"/>
      <c r="ADL109" s="42">
        <v>9</v>
      </c>
      <c r="ADM109" s="198" t="s">
        <v>175</v>
      </c>
      <c r="ADN109" s="198"/>
      <c r="ADO109" s="198"/>
      <c r="ADP109" s="198"/>
      <c r="AEG109" s="42">
        <v>9</v>
      </c>
      <c r="AEH109" s="14" t="s">
        <v>501</v>
      </c>
      <c r="AEI109" s="12"/>
      <c r="AEJ109" s="12"/>
      <c r="AEK109" s="12"/>
      <c r="AEL109" s="12"/>
      <c r="AEN109" s="42">
        <v>9</v>
      </c>
      <c r="AEO109" s="14" t="s">
        <v>501</v>
      </c>
      <c r="AEP109" s="12"/>
      <c r="AEQ109" s="12"/>
      <c r="AER109" s="12"/>
      <c r="AES109" s="12"/>
    </row>
    <row r="110" spans="43:825" s="10" customFormat="1" ht="14.1" customHeight="1" x14ac:dyDescent="0.2">
      <c r="AQ110" s="194" t="s">
        <v>420</v>
      </c>
      <c r="AR110" s="195"/>
      <c r="AS110" s="195"/>
      <c r="AT110" s="195"/>
      <c r="AU110" s="195"/>
      <c r="AV110" s="195"/>
      <c r="AW110" s="195"/>
      <c r="AX110" s="194" t="s">
        <v>420</v>
      </c>
      <c r="AY110" s="195"/>
      <c r="AZ110" s="195"/>
      <c r="BA110" s="195"/>
      <c r="BB110" s="195"/>
      <c r="BC110" s="195"/>
      <c r="BD110" s="195"/>
      <c r="EZ110" s="38" t="s">
        <v>433</v>
      </c>
      <c r="FA110" s="38" t="s">
        <v>35</v>
      </c>
      <c r="FB110" s="38" t="s">
        <v>0</v>
      </c>
      <c r="FC110" s="38" t="s">
        <v>35</v>
      </c>
      <c r="FD110" s="38" t="s">
        <v>0</v>
      </c>
      <c r="FG110" s="38" t="s">
        <v>433</v>
      </c>
      <c r="FH110" s="38" t="s">
        <v>35</v>
      </c>
      <c r="FI110" s="38" t="s">
        <v>0</v>
      </c>
      <c r="FJ110" s="38" t="s">
        <v>35</v>
      </c>
      <c r="FK110" s="38" t="s">
        <v>0</v>
      </c>
      <c r="GP110" s="38" t="s">
        <v>433</v>
      </c>
      <c r="GQ110" s="38" t="s">
        <v>35</v>
      </c>
      <c r="GR110" s="38" t="s">
        <v>0</v>
      </c>
      <c r="GS110" s="38" t="s">
        <v>35</v>
      </c>
      <c r="GT110" s="38" t="s">
        <v>0</v>
      </c>
      <c r="GW110" s="38" t="s">
        <v>433</v>
      </c>
      <c r="GX110" s="38" t="s">
        <v>35</v>
      </c>
      <c r="GY110" s="38" t="s">
        <v>0</v>
      </c>
      <c r="GZ110" s="38" t="s">
        <v>35</v>
      </c>
      <c r="HA110" s="38" t="s">
        <v>0</v>
      </c>
      <c r="NV110" s="42">
        <v>5</v>
      </c>
      <c r="NW110" s="14" t="s">
        <v>516</v>
      </c>
      <c r="NX110" s="12"/>
      <c r="NY110" s="12"/>
      <c r="NZ110" s="12"/>
      <c r="OA110" s="12"/>
      <c r="OC110" s="42">
        <v>5</v>
      </c>
      <c r="OD110" s="14" t="s">
        <v>516</v>
      </c>
      <c r="OE110" s="12"/>
      <c r="OF110" s="12"/>
      <c r="OG110" s="12"/>
      <c r="OH110" s="12"/>
      <c r="SR110" s="43" t="s">
        <v>37</v>
      </c>
      <c r="SS110" s="15">
        <f>AVERAGE(SS107:SS109)</f>
        <v>0.3133333333333333</v>
      </c>
      <c r="ST110" s="15">
        <f>AVERAGE(ST107:ST109)</f>
        <v>79.333333333333329</v>
      </c>
      <c r="SU110" s="15">
        <f>AVERAGE(SU107:SU109)</f>
        <v>254</v>
      </c>
      <c r="SV110" s="49">
        <f>SUM(SV107:SV109)</f>
        <v>73.602000000000004</v>
      </c>
      <c r="SW110" s="49">
        <f>SUM(SW107:SW109)</f>
        <v>235.423</v>
      </c>
      <c r="SY110" s="43" t="s">
        <v>37</v>
      </c>
      <c r="SZ110" s="15">
        <f>AVERAGE(SZ107:SZ109)</f>
        <v>0.3133333333333333</v>
      </c>
      <c r="TA110" s="15">
        <f>AVERAGE(TA107:TA109)</f>
        <v>79.333333333333329</v>
      </c>
      <c r="TB110" s="15">
        <f>AVERAGE(TB107:TB109)</f>
        <v>254</v>
      </c>
      <c r="TC110" s="49">
        <f>SUM(TC107:TC109)</f>
        <v>73.602000000000004</v>
      </c>
      <c r="TD110" s="49">
        <f>SUM(TD107:TD109)</f>
        <v>235.423</v>
      </c>
      <c r="TF110" s="43" t="s">
        <v>37</v>
      </c>
      <c r="TG110" s="15">
        <f>AVERAGE(TG107:TG109)</f>
        <v>0.3133333333333333</v>
      </c>
      <c r="TH110" s="15">
        <f>AVERAGE(TH107:TH109)</f>
        <v>79.333333333333329</v>
      </c>
      <c r="TI110" s="15">
        <f>AVERAGE(TI107:TI109)</f>
        <v>254</v>
      </c>
      <c r="TJ110" s="49">
        <f>SUM(TJ107:TJ109)</f>
        <v>73.602000000000004</v>
      </c>
      <c r="TK110" s="49">
        <f>SUM(TK107:TK109)</f>
        <v>235.423</v>
      </c>
      <c r="TM110" s="43" t="s">
        <v>37</v>
      </c>
      <c r="TN110" s="15">
        <f>AVERAGE(TN107:TN109)</f>
        <v>0.3133333333333333</v>
      </c>
      <c r="TO110" s="15">
        <f>AVERAGE(TO107:TO109)</f>
        <v>79.333333333333329</v>
      </c>
      <c r="TP110" s="15">
        <f>AVERAGE(TP107:TP109)</f>
        <v>254</v>
      </c>
      <c r="TQ110" s="49">
        <f>SUM(TQ107:TQ109)</f>
        <v>73.602000000000004</v>
      </c>
      <c r="TR110" s="49">
        <f>SUM(TR107:TR109)</f>
        <v>235.423</v>
      </c>
      <c r="AAN110" s="13"/>
      <c r="AAO110" s="13"/>
      <c r="AAP110" s="13"/>
      <c r="AAQ110" s="13"/>
      <c r="AAR110" s="13"/>
      <c r="AAU110" s="13"/>
      <c r="AAV110" s="13"/>
      <c r="AAW110" s="13"/>
      <c r="AAX110" s="13"/>
      <c r="AAY110" s="13"/>
      <c r="ADF110" s="38" t="s">
        <v>433</v>
      </c>
      <c r="ADG110" s="38" t="s">
        <v>35</v>
      </c>
      <c r="ADH110" s="38" t="s">
        <v>0</v>
      </c>
      <c r="ADI110" s="38" t="s">
        <v>35</v>
      </c>
      <c r="ADJ110" s="38" t="s">
        <v>0</v>
      </c>
      <c r="ADM110" s="38" t="s">
        <v>433</v>
      </c>
      <c r="ADN110" s="38" t="s">
        <v>35</v>
      </c>
      <c r="ADO110" s="38" t="s">
        <v>0</v>
      </c>
      <c r="ADP110" s="38" t="s">
        <v>35</v>
      </c>
      <c r="ADQ110" s="38" t="s">
        <v>0</v>
      </c>
      <c r="AEH110" s="13" t="s">
        <v>434</v>
      </c>
      <c r="AEI110" s="13" t="s">
        <v>0</v>
      </c>
      <c r="AEJ110" s="13" t="s">
        <v>35</v>
      </c>
      <c r="AEK110" s="13" t="s">
        <v>0</v>
      </c>
      <c r="AEL110" s="13" t="s">
        <v>35</v>
      </c>
      <c r="AEO110" s="13" t="s">
        <v>434</v>
      </c>
      <c r="AEP110" s="13" t="s">
        <v>0</v>
      </c>
      <c r="AEQ110" s="13" t="s">
        <v>35</v>
      </c>
      <c r="AER110" s="13" t="s">
        <v>0</v>
      </c>
      <c r="AES110" s="13" t="s">
        <v>35</v>
      </c>
    </row>
    <row r="111" spans="43:825" s="10" customFormat="1" ht="14.1" customHeight="1" x14ac:dyDescent="0.2">
      <c r="AQ111" s="77">
        <v>1</v>
      </c>
      <c r="AR111" s="77" t="s">
        <v>436</v>
      </c>
      <c r="AS111" s="73"/>
      <c r="AT111" s="73"/>
      <c r="AU111" s="73"/>
      <c r="AV111" s="73"/>
      <c r="AW111" s="73"/>
      <c r="AX111" s="77">
        <v>1</v>
      </c>
      <c r="AY111" s="77" t="s">
        <v>436</v>
      </c>
      <c r="AZ111" s="73"/>
      <c r="BA111" s="73"/>
      <c r="BB111" s="73"/>
      <c r="BC111" s="73"/>
      <c r="BD111" s="73"/>
      <c r="EZ111" s="10">
        <v>0.86299999999999999</v>
      </c>
      <c r="FA111" s="10">
        <v>900</v>
      </c>
      <c r="FB111" s="10">
        <v>332</v>
      </c>
      <c r="FC111" s="10">
        <f>+FA111*EZ111</f>
        <v>776.7</v>
      </c>
      <c r="FD111" s="10">
        <f>+FB111*EZ111</f>
        <v>286.51600000000002</v>
      </c>
      <c r="FG111" s="10">
        <v>0.86299999999999999</v>
      </c>
      <c r="FH111" s="10">
        <v>900</v>
      </c>
      <c r="FI111" s="10">
        <v>332</v>
      </c>
      <c r="FJ111" s="10">
        <f>+FH111*FG111</f>
        <v>776.7</v>
      </c>
      <c r="FK111" s="10">
        <f>+FI111*FG111</f>
        <v>286.51600000000002</v>
      </c>
      <c r="GP111" s="10">
        <v>2.68</v>
      </c>
      <c r="GQ111" s="10">
        <v>221</v>
      </c>
      <c r="GR111" s="10">
        <v>126</v>
      </c>
      <c r="GS111" s="10">
        <f>+GQ111*GP111</f>
        <v>592.28000000000009</v>
      </c>
      <c r="GT111" s="10">
        <f>+GR111*GP111</f>
        <v>337.68</v>
      </c>
      <c r="GW111" s="10">
        <v>2.68</v>
      </c>
      <c r="GX111" s="10">
        <v>221</v>
      </c>
      <c r="GY111" s="10">
        <v>126</v>
      </c>
      <c r="GZ111" s="10">
        <f>+GX111*GW111</f>
        <v>592.28000000000009</v>
      </c>
      <c r="HA111" s="10">
        <f>+GY111*GW111</f>
        <v>337.68</v>
      </c>
      <c r="NW111" s="13" t="s">
        <v>433</v>
      </c>
      <c r="NX111" s="13" t="s">
        <v>0</v>
      </c>
      <c r="NY111" s="13" t="s">
        <v>35</v>
      </c>
      <c r="NZ111" s="13" t="s">
        <v>0</v>
      </c>
      <c r="OA111" s="13" t="s">
        <v>35</v>
      </c>
      <c r="OD111" s="13" t="s">
        <v>433</v>
      </c>
      <c r="OE111" s="13" t="s">
        <v>0</v>
      </c>
      <c r="OF111" s="13" t="s">
        <v>35</v>
      </c>
      <c r="OG111" s="13" t="s">
        <v>0</v>
      </c>
      <c r="OH111" s="13" t="s">
        <v>35</v>
      </c>
      <c r="SR111" s="43" t="s">
        <v>36</v>
      </c>
      <c r="SS111" s="12">
        <f>SUM(SS107:SS109)</f>
        <v>0.94</v>
      </c>
      <c r="ST111" s="12"/>
      <c r="SU111" s="12"/>
      <c r="SV111" s="50">
        <f>+SV110/SS111</f>
        <v>78.300000000000011</v>
      </c>
      <c r="SW111" s="50">
        <f>+SW110/SS111</f>
        <v>250.45000000000002</v>
      </c>
      <c r="SY111" s="43" t="s">
        <v>36</v>
      </c>
      <c r="SZ111" s="12">
        <f>SUM(SZ107:SZ109)</f>
        <v>0.94</v>
      </c>
      <c r="TA111" s="12"/>
      <c r="TB111" s="12"/>
      <c r="TC111" s="50">
        <f>+TC110/SZ111</f>
        <v>78.300000000000011</v>
      </c>
      <c r="TD111" s="50">
        <f>+TD110/SZ111</f>
        <v>250.45000000000002</v>
      </c>
      <c r="TF111" s="43" t="s">
        <v>36</v>
      </c>
      <c r="TG111" s="12">
        <f>SUM(TG107:TG109)</f>
        <v>0.94</v>
      </c>
      <c r="TH111" s="12"/>
      <c r="TI111" s="12"/>
      <c r="TJ111" s="50">
        <f>+TJ110/TG111</f>
        <v>78.300000000000011</v>
      </c>
      <c r="TK111" s="50">
        <f>+TK110/TG111</f>
        <v>250.45000000000002</v>
      </c>
      <c r="TM111" s="43" t="s">
        <v>36</v>
      </c>
      <c r="TN111" s="12">
        <f>SUM(TN107:TN109)</f>
        <v>0.94</v>
      </c>
      <c r="TO111" s="12"/>
      <c r="TP111" s="12"/>
      <c r="TQ111" s="50">
        <f>+TQ110/TN111</f>
        <v>78.300000000000011</v>
      </c>
      <c r="TR111" s="50">
        <f>+TR110/TN111</f>
        <v>250.45000000000002</v>
      </c>
      <c r="AAN111" s="12"/>
      <c r="AAO111" s="12"/>
      <c r="AAP111" s="15"/>
      <c r="AAQ111" s="12"/>
      <c r="AAR111" s="12"/>
      <c r="AAU111" s="12"/>
      <c r="AAV111" s="12"/>
      <c r="AAW111" s="15"/>
      <c r="AAX111" s="12"/>
      <c r="AAY111" s="12"/>
      <c r="ADF111" s="10">
        <v>8.8940000000000001</v>
      </c>
      <c r="ADG111" s="10">
        <v>264</v>
      </c>
      <c r="ADH111" s="10">
        <v>295</v>
      </c>
      <c r="ADI111" s="10">
        <f>+ADG111*ADF111</f>
        <v>2348.0160000000001</v>
      </c>
      <c r="ADJ111" s="10">
        <f>+ADH111*ADF111</f>
        <v>2623.73</v>
      </c>
      <c r="ADM111" s="10">
        <v>8.8940000000000001</v>
      </c>
      <c r="ADN111" s="10">
        <v>264</v>
      </c>
      <c r="ADO111" s="10">
        <v>295</v>
      </c>
      <c r="ADP111" s="10">
        <f>+ADN111*ADM111</f>
        <v>2348.0160000000001</v>
      </c>
      <c r="ADQ111" s="10">
        <f>+ADO111*ADM111</f>
        <v>2623.73</v>
      </c>
      <c r="AEH111" s="12">
        <f>AVERAGE(2.3,4.19,4.5,4.8)</f>
        <v>3.9474999999999998</v>
      </c>
      <c r="AEI111" s="12">
        <v>146</v>
      </c>
      <c r="AEJ111" s="15">
        <v>229</v>
      </c>
      <c r="AEK111" s="12">
        <f>+AEI111*AEH111</f>
        <v>576.33499999999992</v>
      </c>
      <c r="AEL111" s="12">
        <f>+AEJ111*AEH111</f>
        <v>903.97749999999996</v>
      </c>
      <c r="AEO111" s="12">
        <f>AVERAGE(2.3,4.19,4.5,4.8)</f>
        <v>3.9474999999999998</v>
      </c>
      <c r="AEP111" s="12">
        <v>146</v>
      </c>
      <c r="AEQ111" s="15">
        <v>229</v>
      </c>
      <c r="AER111" s="12">
        <f>+AEP111*AEO111</f>
        <v>576.33499999999992</v>
      </c>
      <c r="AES111" s="12">
        <f>+AEQ111*AEO111</f>
        <v>903.97749999999996</v>
      </c>
    </row>
    <row r="112" spans="43:825" s="10" customFormat="1" ht="14.1" customHeight="1" x14ac:dyDescent="0.2">
      <c r="AQ112" s="73"/>
      <c r="AR112" s="70" t="s">
        <v>434</v>
      </c>
      <c r="AS112" s="70" t="s">
        <v>35</v>
      </c>
      <c r="AT112" s="70" t="s">
        <v>0</v>
      </c>
      <c r="AU112" s="70" t="s">
        <v>35</v>
      </c>
      <c r="AV112" s="70" t="s">
        <v>0</v>
      </c>
      <c r="AW112" s="73"/>
      <c r="AX112" s="73"/>
      <c r="AY112" s="134" t="s">
        <v>434</v>
      </c>
      <c r="AZ112" s="134" t="s">
        <v>35</v>
      </c>
      <c r="BA112" s="134" t="s">
        <v>0</v>
      </c>
      <c r="BB112" s="134" t="s">
        <v>35</v>
      </c>
      <c r="BC112" s="134" t="s">
        <v>0</v>
      </c>
      <c r="BD112" s="73"/>
      <c r="EZ112" s="10">
        <v>0.44500000000000001</v>
      </c>
      <c r="FA112" s="10">
        <v>1050</v>
      </c>
      <c r="FB112" s="10">
        <v>820</v>
      </c>
      <c r="FC112" s="10">
        <f>+FA112*EZ112</f>
        <v>467.25</v>
      </c>
      <c r="FD112" s="10">
        <f>+FB112*EZ112</f>
        <v>364.9</v>
      </c>
      <c r="FG112" s="10">
        <v>0.44500000000000001</v>
      </c>
      <c r="FH112" s="10">
        <v>1050</v>
      </c>
      <c r="FI112" s="10">
        <v>820</v>
      </c>
      <c r="FJ112" s="10">
        <f>+FH112*FG112</f>
        <v>467.25</v>
      </c>
      <c r="FK112" s="10">
        <f>+FI112*FG112</f>
        <v>364.9</v>
      </c>
      <c r="GP112" s="10">
        <v>0.94</v>
      </c>
      <c r="GQ112" s="10">
        <v>125</v>
      </c>
      <c r="GR112" s="10">
        <v>43.3</v>
      </c>
      <c r="GS112" s="10">
        <f>+GQ112*GP112</f>
        <v>117.5</v>
      </c>
      <c r="GT112" s="10">
        <f>+GR112*GP112</f>
        <v>40.701999999999998</v>
      </c>
      <c r="GW112" s="10">
        <v>0.94</v>
      </c>
      <c r="GX112" s="10">
        <v>125</v>
      </c>
      <c r="GY112" s="10">
        <v>43.3</v>
      </c>
      <c r="GZ112" s="10">
        <f>+GX112*GW112</f>
        <v>117.5</v>
      </c>
      <c r="HA112" s="10">
        <f>+GY112*GW112</f>
        <v>40.701999999999998</v>
      </c>
      <c r="NW112" s="12">
        <v>0.44369999999999998</v>
      </c>
      <c r="NX112" s="12">
        <v>144</v>
      </c>
      <c r="NY112" s="12">
        <v>133</v>
      </c>
      <c r="NZ112" s="48">
        <f>+NX112*NW112</f>
        <v>63.892799999999994</v>
      </c>
      <c r="OA112" s="48">
        <f>+NY112*NW112</f>
        <v>59.012099999999997</v>
      </c>
      <c r="OD112" s="12">
        <v>0.44369999999999998</v>
      </c>
      <c r="OE112" s="12">
        <v>144</v>
      </c>
      <c r="OF112" s="12">
        <v>133</v>
      </c>
      <c r="OG112" s="48">
        <f>+OE112*OD112</f>
        <v>63.892799999999994</v>
      </c>
      <c r="OH112" s="48">
        <f>+OF112*OD112</f>
        <v>59.012099999999997</v>
      </c>
      <c r="SS112" s="12"/>
      <c r="ST112" s="12"/>
      <c r="SU112" s="12"/>
      <c r="SV112" s="12"/>
      <c r="SW112" s="12"/>
      <c r="SZ112" s="12"/>
      <c r="TA112" s="12"/>
      <c r="TB112" s="12"/>
      <c r="TC112" s="12"/>
      <c r="TD112" s="12"/>
      <c r="TG112" s="12"/>
      <c r="TH112" s="12"/>
      <c r="TI112" s="12"/>
      <c r="TJ112" s="12"/>
      <c r="TK112" s="12"/>
      <c r="TN112" s="12"/>
      <c r="TO112" s="12"/>
      <c r="TP112" s="12"/>
      <c r="TQ112" s="12"/>
      <c r="TR112" s="12"/>
      <c r="AAN112" s="12"/>
      <c r="AAO112" s="12"/>
      <c r="AAP112" s="15"/>
      <c r="AAQ112" s="12"/>
      <c r="AAR112" s="12"/>
      <c r="AAU112" s="12"/>
      <c r="AAV112" s="12"/>
      <c r="AAW112" s="15"/>
      <c r="AAX112" s="12"/>
      <c r="AAY112" s="12"/>
      <c r="ADF112" s="10">
        <v>9.1538000000000004</v>
      </c>
      <c r="ADG112" s="10">
        <v>149</v>
      </c>
      <c r="ADH112" s="10">
        <v>132</v>
      </c>
      <c r="ADI112" s="10">
        <f>+ADG112*ADF112</f>
        <v>1363.9162000000001</v>
      </c>
      <c r="ADJ112" s="10">
        <f>+ADH112*ADF112</f>
        <v>1208.3016</v>
      </c>
      <c r="ADM112" s="10">
        <v>9.1538000000000004</v>
      </c>
      <c r="ADN112" s="10">
        <v>149</v>
      </c>
      <c r="ADO112" s="10">
        <v>132</v>
      </c>
      <c r="ADP112" s="10">
        <f>+ADN112*ADM112</f>
        <v>1363.9162000000001</v>
      </c>
      <c r="ADQ112" s="10">
        <f>+ADO112*ADM112</f>
        <v>1208.3016</v>
      </c>
      <c r="AEH112" s="12">
        <f>AVERAGE(5.45,4.5,4,4.3)</f>
        <v>4.5625</v>
      </c>
      <c r="AEI112" s="12">
        <v>203</v>
      </c>
      <c r="AEJ112" s="15">
        <v>336</v>
      </c>
      <c r="AEK112" s="12">
        <f>+AEI112*AEH112</f>
        <v>926.1875</v>
      </c>
      <c r="AEL112" s="12">
        <f>+AEJ112*AEH112</f>
        <v>1533</v>
      </c>
      <c r="AEO112" s="12">
        <f>AVERAGE(5.45,4.5,4,4.3)</f>
        <v>4.5625</v>
      </c>
      <c r="AEP112" s="12">
        <v>203</v>
      </c>
      <c r="AEQ112" s="15">
        <v>336</v>
      </c>
      <c r="AER112" s="12">
        <f>+AEP112*AEO112</f>
        <v>926.1875</v>
      </c>
      <c r="AES112" s="12">
        <f>+AEQ112*AEO112</f>
        <v>1533</v>
      </c>
    </row>
    <row r="113" spans="43:825" s="10" customFormat="1" ht="14.1" customHeight="1" x14ac:dyDescent="0.2">
      <c r="AQ113" s="73"/>
      <c r="AR113" s="73">
        <v>0.23</v>
      </c>
      <c r="AS113" s="73">
        <v>154</v>
      </c>
      <c r="AT113" s="73">
        <v>35</v>
      </c>
      <c r="AU113" s="68">
        <f>+AR113*AS113</f>
        <v>35.42</v>
      </c>
      <c r="AV113" s="68">
        <f>+AR113*AT113</f>
        <v>8.0500000000000007</v>
      </c>
      <c r="AW113" s="73"/>
      <c r="AX113" s="73"/>
      <c r="AY113" s="73">
        <v>0.23</v>
      </c>
      <c r="AZ113" s="73">
        <v>154</v>
      </c>
      <c r="BA113" s="73">
        <v>35</v>
      </c>
      <c r="BB113" s="68">
        <f>+AY113*AZ113</f>
        <v>35.42</v>
      </c>
      <c r="BC113" s="68">
        <f>+AY113*BA113</f>
        <v>8.0500000000000007</v>
      </c>
      <c r="BD113" s="73"/>
      <c r="FC113" s="10">
        <f>+FA113*EZ113</f>
        <v>0</v>
      </c>
      <c r="FD113" s="10">
        <f>+FB113*EZ113</f>
        <v>0</v>
      </c>
      <c r="FJ113" s="10">
        <f>+FH113*FG113</f>
        <v>0</v>
      </c>
      <c r="FK113" s="10">
        <f>+FI113*FG113</f>
        <v>0</v>
      </c>
      <c r="GP113" s="10">
        <v>1.18</v>
      </c>
      <c r="GQ113" s="10">
        <v>178</v>
      </c>
      <c r="GR113" s="10">
        <v>96.2</v>
      </c>
      <c r="GS113" s="10">
        <f>+GQ113*GP113</f>
        <v>210.04</v>
      </c>
      <c r="GT113" s="10">
        <f>+GR113*GP113</f>
        <v>113.51599999999999</v>
      </c>
      <c r="GW113" s="10">
        <v>1.18</v>
      </c>
      <c r="GX113" s="10">
        <v>178</v>
      </c>
      <c r="GY113" s="10">
        <v>96.2</v>
      </c>
      <c r="GZ113" s="10">
        <f>+GX113*GW113</f>
        <v>210.04</v>
      </c>
      <c r="HA113" s="10">
        <f>+GY113*GW113</f>
        <v>113.51599999999999</v>
      </c>
      <c r="NW113" s="12">
        <v>7.6799999999999993E-2</v>
      </c>
      <c r="NX113" s="12">
        <v>55</v>
      </c>
      <c r="NY113" s="12">
        <v>48</v>
      </c>
      <c r="NZ113" s="48">
        <f>+NX113*NW113</f>
        <v>4.2239999999999993</v>
      </c>
      <c r="OA113" s="48">
        <f>+NY113*NW113</f>
        <v>3.6863999999999999</v>
      </c>
      <c r="OD113" s="12">
        <v>7.6799999999999993E-2</v>
      </c>
      <c r="OE113" s="12">
        <v>55</v>
      </c>
      <c r="OF113" s="12">
        <v>48</v>
      </c>
      <c r="OG113" s="48">
        <f>+OE113*OD113</f>
        <v>4.2239999999999993</v>
      </c>
      <c r="OH113" s="48">
        <f>+OF113*OD113</f>
        <v>3.6863999999999999</v>
      </c>
      <c r="SR113" s="42">
        <v>9</v>
      </c>
      <c r="SS113" s="14" t="s">
        <v>471</v>
      </c>
      <c r="ST113" s="12"/>
      <c r="SU113" s="12"/>
      <c r="SV113" s="12"/>
      <c r="SW113" s="12"/>
      <c r="SY113" s="42">
        <v>9</v>
      </c>
      <c r="SZ113" s="14" t="s">
        <v>471</v>
      </c>
      <c r="TA113" s="12"/>
      <c r="TB113" s="12"/>
      <c r="TC113" s="12"/>
      <c r="TD113" s="12"/>
      <c r="TF113" s="42">
        <v>9</v>
      </c>
      <c r="TG113" s="14" t="s">
        <v>471</v>
      </c>
      <c r="TH113" s="12"/>
      <c r="TI113" s="12"/>
      <c r="TJ113" s="12"/>
      <c r="TK113" s="12"/>
      <c r="TM113" s="42">
        <v>9</v>
      </c>
      <c r="TN113" s="14" t="s">
        <v>471</v>
      </c>
      <c r="TO113" s="12"/>
      <c r="TP113" s="12"/>
      <c r="TQ113" s="12"/>
      <c r="TR113" s="12"/>
      <c r="AAN113" s="12"/>
      <c r="AAO113" s="12"/>
      <c r="AAP113" s="15"/>
      <c r="AAQ113" s="12"/>
      <c r="AAR113" s="12"/>
      <c r="AAU113" s="12"/>
      <c r="AAV113" s="12"/>
      <c r="AAW113" s="15"/>
      <c r="AAX113" s="12"/>
      <c r="AAY113" s="12"/>
      <c r="ADF113" s="10">
        <v>5.069</v>
      </c>
      <c r="ADG113" s="10">
        <v>47</v>
      </c>
      <c r="ADH113" s="10">
        <v>33</v>
      </c>
      <c r="ADI113" s="10">
        <f>+ADG113*ADF113</f>
        <v>238.24299999999999</v>
      </c>
      <c r="ADJ113" s="10">
        <f>+ADH113*ADF113</f>
        <v>167.27699999999999</v>
      </c>
      <c r="ADM113" s="10">
        <v>5.069</v>
      </c>
      <c r="ADN113" s="10">
        <v>47</v>
      </c>
      <c r="ADO113" s="10">
        <v>33</v>
      </c>
      <c r="ADP113" s="10">
        <f>+ADN113*ADM113</f>
        <v>238.24299999999999</v>
      </c>
      <c r="ADQ113" s="10">
        <f>+ADO113*ADM113</f>
        <v>167.27699999999999</v>
      </c>
      <c r="AEH113" s="12">
        <f>AVERAGE(2.3,2.1,1.98,1.94)</f>
        <v>2.08</v>
      </c>
      <c r="AEI113" s="12">
        <v>256</v>
      </c>
      <c r="AEJ113" s="15">
        <v>412</v>
      </c>
      <c r="AEK113" s="12">
        <f>+AEI113*AEH113</f>
        <v>532.48</v>
      </c>
      <c r="AEL113" s="12">
        <f>+AEJ113*AEH113</f>
        <v>856.96</v>
      </c>
      <c r="AEO113" s="12">
        <f>AVERAGE(2.3,2.1,1.98,1.94)</f>
        <v>2.08</v>
      </c>
      <c r="AEP113" s="12">
        <v>256</v>
      </c>
      <c r="AEQ113" s="15">
        <v>412</v>
      </c>
      <c r="AER113" s="12">
        <f>+AEP113*AEO113</f>
        <v>532.48</v>
      </c>
      <c r="AES113" s="12">
        <f>+AEQ113*AEO113</f>
        <v>856.96</v>
      </c>
    </row>
    <row r="114" spans="43:825" s="10" customFormat="1" ht="14.1" customHeight="1" x14ac:dyDescent="0.2">
      <c r="AQ114" s="73"/>
      <c r="AR114" s="73">
        <v>0.15</v>
      </c>
      <c r="AS114" s="73">
        <v>153</v>
      </c>
      <c r="AT114" s="73">
        <v>35</v>
      </c>
      <c r="AU114" s="68">
        <f>+AR114*AS114</f>
        <v>22.95</v>
      </c>
      <c r="AV114" s="68">
        <f>+AR114*AT114</f>
        <v>5.25</v>
      </c>
      <c r="AW114" s="73"/>
      <c r="AX114" s="73"/>
      <c r="AY114" s="73">
        <v>0.15</v>
      </c>
      <c r="AZ114" s="73">
        <v>153</v>
      </c>
      <c r="BA114" s="73">
        <v>35</v>
      </c>
      <c r="BB114" s="68">
        <f>+AY114*AZ114</f>
        <v>22.95</v>
      </c>
      <c r="BC114" s="68">
        <f>+AY114*BA114</f>
        <v>5.25</v>
      </c>
      <c r="BD114" s="73"/>
      <c r="EY114" s="43" t="s">
        <v>36</v>
      </c>
      <c r="EZ114" s="10">
        <f>SUM(EZ111:EZ113)</f>
        <v>1.3080000000000001</v>
      </c>
      <c r="FA114" s="10">
        <f>SUM(FA111:FA113)</f>
        <v>1950</v>
      </c>
      <c r="FB114" s="10">
        <f>SUM(FB111:FB113)</f>
        <v>1152</v>
      </c>
      <c r="FC114" s="42">
        <f>SUM(FC111:FC113)</f>
        <v>1243.95</v>
      </c>
      <c r="FD114" s="42">
        <f>SUM(FD111:FD113)</f>
        <v>651.41599999999994</v>
      </c>
      <c r="FF114" s="43" t="s">
        <v>36</v>
      </c>
      <c r="FG114" s="10">
        <f>SUM(FG111:FG113)</f>
        <v>1.3080000000000001</v>
      </c>
      <c r="FH114" s="10">
        <f>SUM(FH111:FH113)</f>
        <v>1950</v>
      </c>
      <c r="FI114" s="10">
        <f>SUM(FI111:FI113)</f>
        <v>1152</v>
      </c>
      <c r="FJ114" s="42">
        <f>SUM(FJ111:FJ113)</f>
        <v>1243.95</v>
      </c>
      <c r="FK114" s="42">
        <f>SUM(FK111:FK113)</f>
        <v>651.41599999999994</v>
      </c>
      <c r="GO114" s="43" t="s">
        <v>36</v>
      </c>
      <c r="GP114" s="10">
        <f>SUM(GP111:GP113)</f>
        <v>4.8</v>
      </c>
      <c r="GQ114" s="10">
        <f>SUM(GQ111:GQ113)</f>
        <v>524</v>
      </c>
      <c r="GR114" s="10">
        <f>SUM(GR111:GR113)</f>
        <v>265.5</v>
      </c>
      <c r="GS114" s="42">
        <f>SUM(GS111:GS113)</f>
        <v>919.82</v>
      </c>
      <c r="GT114" s="42">
        <f>SUM(GT111:GT113)</f>
        <v>491.89800000000002</v>
      </c>
      <c r="GV114" s="43" t="s">
        <v>36</v>
      </c>
      <c r="GW114" s="10">
        <f>SUM(GW111:GW113)</f>
        <v>4.8</v>
      </c>
      <c r="GX114" s="10">
        <f>SUM(GX111:GX113)</f>
        <v>524</v>
      </c>
      <c r="GY114" s="10">
        <f>SUM(GY111:GY113)</f>
        <v>265.5</v>
      </c>
      <c r="GZ114" s="42">
        <f>SUM(GZ111:GZ113)</f>
        <v>919.82</v>
      </c>
      <c r="HA114" s="42">
        <f>SUM(HA111:HA113)</f>
        <v>491.89800000000002</v>
      </c>
      <c r="LJ114" s="17"/>
      <c r="NW114" s="12">
        <v>8.0399999999999999E-2</v>
      </c>
      <c r="NX114" s="12">
        <v>232</v>
      </c>
      <c r="NY114" s="12">
        <v>383</v>
      </c>
      <c r="NZ114" s="48">
        <f>+NX114*NW114</f>
        <v>18.652799999999999</v>
      </c>
      <c r="OA114" s="48">
        <f>+NY114*NW114</f>
        <v>30.793199999999999</v>
      </c>
      <c r="OD114" s="12">
        <v>8.0399999999999999E-2</v>
      </c>
      <c r="OE114" s="12">
        <v>232</v>
      </c>
      <c r="OF114" s="12">
        <v>383</v>
      </c>
      <c r="OG114" s="48">
        <f>+OE114*OD114</f>
        <v>18.652799999999999</v>
      </c>
      <c r="OH114" s="48">
        <f>+OF114*OD114</f>
        <v>30.793199999999999</v>
      </c>
      <c r="SS114" s="13" t="s">
        <v>433</v>
      </c>
      <c r="ST114" s="13" t="s">
        <v>0</v>
      </c>
      <c r="SU114" s="13" t="s">
        <v>35</v>
      </c>
      <c r="SV114" s="13" t="s">
        <v>0</v>
      </c>
      <c r="SW114" s="13" t="s">
        <v>35</v>
      </c>
      <c r="SZ114" s="13" t="s">
        <v>433</v>
      </c>
      <c r="TA114" s="13" t="s">
        <v>0</v>
      </c>
      <c r="TB114" s="13" t="s">
        <v>35</v>
      </c>
      <c r="TC114" s="13" t="s">
        <v>0</v>
      </c>
      <c r="TD114" s="13" t="s">
        <v>35</v>
      </c>
      <c r="TG114" s="13" t="s">
        <v>433</v>
      </c>
      <c r="TH114" s="13" t="s">
        <v>0</v>
      </c>
      <c r="TI114" s="13" t="s">
        <v>35</v>
      </c>
      <c r="TJ114" s="13" t="s">
        <v>0</v>
      </c>
      <c r="TK114" s="13" t="s">
        <v>35</v>
      </c>
      <c r="TN114" s="13" t="s">
        <v>433</v>
      </c>
      <c r="TO114" s="13" t="s">
        <v>0</v>
      </c>
      <c r="TP114" s="13" t="s">
        <v>35</v>
      </c>
      <c r="TQ114" s="13" t="s">
        <v>0</v>
      </c>
      <c r="TR114" s="13" t="s">
        <v>35</v>
      </c>
      <c r="AAM114" s="43"/>
      <c r="AAN114" s="12"/>
      <c r="AAO114" s="12"/>
      <c r="AAP114" s="15"/>
      <c r="AAQ114" s="14"/>
      <c r="AAR114" s="14"/>
      <c r="AAT114" s="43"/>
      <c r="AAU114" s="12"/>
      <c r="AAV114" s="12"/>
      <c r="AAW114" s="15"/>
      <c r="AAX114" s="14"/>
      <c r="AAY114" s="14"/>
      <c r="ADE114" s="17" t="s">
        <v>36</v>
      </c>
      <c r="ADF114" s="10">
        <f>SUM(ADF111:ADF113)</f>
        <v>23.116800000000001</v>
      </c>
      <c r="ADG114" s="10">
        <f>SUM(ADG111:ADG113)</f>
        <v>460</v>
      </c>
      <c r="ADH114" s="10">
        <f>SUM(ADH111:ADH113)</f>
        <v>460</v>
      </c>
      <c r="ADI114" s="42">
        <f>SUM(ADI111:ADI113)</f>
        <v>3950.1752000000001</v>
      </c>
      <c r="ADJ114" s="42">
        <f>SUM(ADJ111:ADJ113)</f>
        <v>3999.3086000000003</v>
      </c>
      <c r="ADL114" s="17" t="s">
        <v>36</v>
      </c>
      <c r="ADM114" s="10">
        <f>SUM(ADM111:ADM113)</f>
        <v>23.116800000000001</v>
      </c>
      <c r="ADN114" s="10">
        <f>SUM(ADN111:ADN113)</f>
        <v>460</v>
      </c>
      <c r="ADO114" s="10">
        <f>SUM(ADO111:ADO113)</f>
        <v>460</v>
      </c>
      <c r="ADP114" s="42">
        <f>SUM(ADP111:ADP113)</f>
        <v>3950.1752000000001</v>
      </c>
      <c r="ADQ114" s="42">
        <f>SUM(ADQ111:ADQ113)</f>
        <v>3999.3086000000003</v>
      </c>
      <c r="AEG114" s="43" t="s">
        <v>36</v>
      </c>
      <c r="AEH114" s="12">
        <f>SUM(AEH111:AEH113)</f>
        <v>10.59</v>
      </c>
      <c r="AEI114" s="12">
        <f>SUM(AEI111:AEI113)</f>
        <v>605</v>
      </c>
      <c r="AEJ114" s="15">
        <f>SUM(AEJ111:AEJ113)</f>
        <v>977</v>
      </c>
      <c r="AEK114" s="14">
        <f>SUM(AEK111:AEK113)</f>
        <v>2035.0025000000001</v>
      </c>
      <c r="AEL114" s="14">
        <f>SUM(AEL111:AEL113)</f>
        <v>3293.9375</v>
      </c>
      <c r="AEN114" s="43" t="s">
        <v>36</v>
      </c>
      <c r="AEO114" s="12">
        <f>SUM(AEO111:AEO113)</f>
        <v>10.59</v>
      </c>
      <c r="AEP114" s="12">
        <f>SUM(AEP111:AEP113)</f>
        <v>605</v>
      </c>
      <c r="AEQ114" s="15">
        <f>SUM(AEQ111:AEQ113)</f>
        <v>977</v>
      </c>
      <c r="AER114" s="14">
        <f>SUM(AER111:AER113)</f>
        <v>2035.0025000000001</v>
      </c>
      <c r="AES114" s="14">
        <f>SUM(AES111:AES113)</f>
        <v>3293.9375</v>
      </c>
    </row>
    <row r="115" spans="43:825" s="10" customFormat="1" ht="14.1" customHeight="1" x14ac:dyDescent="0.2">
      <c r="AQ115" s="73"/>
      <c r="AR115" s="73">
        <v>0.05</v>
      </c>
      <c r="AS115" s="73">
        <v>163</v>
      </c>
      <c r="AT115" s="73">
        <v>34</v>
      </c>
      <c r="AU115" s="68">
        <f>+AR115*AS115</f>
        <v>8.15</v>
      </c>
      <c r="AV115" s="68">
        <f>+AR115*AT115</f>
        <v>1.7000000000000002</v>
      </c>
      <c r="AW115" s="73"/>
      <c r="AX115" s="73"/>
      <c r="AY115" s="73">
        <v>0.05</v>
      </c>
      <c r="AZ115" s="73">
        <v>163</v>
      </c>
      <c r="BA115" s="73">
        <v>34</v>
      </c>
      <c r="BB115" s="68">
        <f>+AY115*AZ115</f>
        <v>8.15</v>
      </c>
      <c r="BC115" s="68">
        <f>+AY115*BA115</f>
        <v>1.7000000000000002</v>
      </c>
      <c r="BD115" s="73"/>
      <c r="EY115" s="43" t="s">
        <v>37</v>
      </c>
      <c r="EZ115" s="66">
        <f>AVERAGE(EZ111:EZ113)</f>
        <v>0.65400000000000003</v>
      </c>
      <c r="FA115" s="66">
        <f>AVERAGE(FA111:FA113)</f>
        <v>975</v>
      </c>
      <c r="FB115" s="66">
        <f>AVERAGE(FB111:FB113)</f>
        <v>576</v>
      </c>
      <c r="FC115" s="45">
        <f>+FC114/EZ114</f>
        <v>951.03211009174311</v>
      </c>
      <c r="FD115" s="45">
        <f>+FD114/EZ114</f>
        <v>498.02446483180421</v>
      </c>
      <c r="FF115" s="43" t="s">
        <v>37</v>
      </c>
      <c r="FG115" s="66">
        <f>AVERAGE(FG111:FG113)</f>
        <v>0.65400000000000003</v>
      </c>
      <c r="FH115" s="66">
        <f>AVERAGE(FH111:FH113)</f>
        <v>975</v>
      </c>
      <c r="FI115" s="66">
        <f>AVERAGE(FI111:FI113)</f>
        <v>576</v>
      </c>
      <c r="FJ115" s="45">
        <f>+FJ114/FG114</f>
        <v>951.03211009174311</v>
      </c>
      <c r="FK115" s="45">
        <f>+FK114/FG114</f>
        <v>498.02446483180421</v>
      </c>
      <c r="GO115" s="43" t="s">
        <v>37</v>
      </c>
      <c r="GP115" s="44">
        <f>+AVERAGE(GP111:GP113)</f>
        <v>1.5999999999999999</v>
      </c>
      <c r="GQ115" s="44">
        <f t="shared" ref="GQ115:GR115" si="26">+AVERAGE(GQ111:GQ113)</f>
        <v>174.66666666666666</v>
      </c>
      <c r="GR115" s="44">
        <f t="shared" si="26"/>
        <v>88.5</v>
      </c>
      <c r="GS115" s="45">
        <f>+GS114/GP114</f>
        <v>191.62916666666669</v>
      </c>
      <c r="GT115" s="45">
        <f>+GT114/GP114</f>
        <v>102.47875000000001</v>
      </c>
      <c r="GV115" s="43" t="s">
        <v>37</v>
      </c>
      <c r="GW115" s="44">
        <f>+AVERAGE(GW111:GW113)</f>
        <v>1.5999999999999999</v>
      </c>
      <c r="GX115" s="44">
        <f t="shared" ref="GX115:GY115" si="27">+AVERAGE(GX111:GX113)</f>
        <v>174.66666666666666</v>
      </c>
      <c r="GY115" s="44">
        <f t="shared" si="27"/>
        <v>88.5</v>
      </c>
      <c r="GZ115" s="45">
        <v>90</v>
      </c>
      <c r="HA115" s="45">
        <v>90</v>
      </c>
      <c r="LJ115" s="17"/>
      <c r="NV115" s="43" t="s">
        <v>37</v>
      </c>
      <c r="NW115" s="15">
        <f>AVERAGE(NW112:NW114)</f>
        <v>0.20030000000000001</v>
      </c>
      <c r="NX115" s="15">
        <f>AVERAGE(NX112:NX114)</f>
        <v>143.66666666666666</v>
      </c>
      <c r="NY115" s="15">
        <f>AVERAGE(NY112:NY114)</f>
        <v>188</v>
      </c>
      <c r="NZ115" s="49">
        <f>SUM(NZ112:NZ114)</f>
        <v>86.769599999999997</v>
      </c>
      <c r="OA115" s="49">
        <f>SUM(OA112:OA114)</f>
        <v>93.491699999999994</v>
      </c>
      <c r="OC115" s="43" t="s">
        <v>37</v>
      </c>
      <c r="OD115" s="15">
        <f>AVERAGE(OD112:OD114)</f>
        <v>0.20030000000000001</v>
      </c>
      <c r="OE115" s="15">
        <f>AVERAGE(OE112:OE114)</f>
        <v>143.66666666666666</v>
      </c>
      <c r="OF115" s="15">
        <f>AVERAGE(OF112:OF114)</f>
        <v>188</v>
      </c>
      <c r="OG115" s="49">
        <f>SUM(OG112:OG114)</f>
        <v>86.769599999999997</v>
      </c>
      <c r="OH115" s="49">
        <f>SUM(OH112:OH114)</f>
        <v>93.491699999999994</v>
      </c>
      <c r="SS115" s="12">
        <v>0.53</v>
      </c>
      <c r="ST115" s="12">
        <v>18.7</v>
      </c>
      <c r="SU115" s="12">
        <v>35.799999999999997</v>
      </c>
      <c r="SV115" s="48">
        <f>+ST115*SS115</f>
        <v>9.9109999999999996</v>
      </c>
      <c r="SW115" s="48">
        <f>+SU115*SS115</f>
        <v>18.974</v>
      </c>
      <c r="SZ115" s="12">
        <v>0.53</v>
      </c>
      <c r="TA115" s="12">
        <v>18.7</v>
      </c>
      <c r="TB115" s="12">
        <v>35.799999999999997</v>
      </c>
      <c r="TC115" s="48">
        <f>+TA115*SZ115</f>
        <v>9.9109999999999996</v>
      </c>
      <c r="TD115" s="48">
        <f>+TB115*SZ115</f>
        <v>18.974</v>
      </c>
      <c r="TG115" s="12">
        <v>0.53</v>
      </c>
      <c r="TH115" s="12">
        <v>18.7</v>
      </c>
      <c r="TI115" s="12">
        <v>35.799999999999997</v>
      </c>
      <c r="TJ115" s="48">
        <f>+TH115*TG115</f>
        <v>9.9109999999999996</v>
      </c>
      <c r="TK115" s="48">
        <f>+TI115*TG115</f>
        <v>18.974</v>
      </c>
      <c r="TN115" s="12">
        <v>0.53</v>
      </c>
      <c r="TO115" s="12">
        <v>18.7</v>
      </c>
      <c r="TP115" s="12">
        <v>35.799999999999997</v>
      </c>
      <c r="TQ115" s="48">
        <f>+TO115*TN115</f>
        <v>9.9109999999999996</v>
      </c>
      <c r="TR115" s="48">
        <f>+TP115*TN115</f>
        <v>18.974</v>
      </c>
      <c r="AAM115" s="43"/>
      <c r="AAN115" s="12"/>
      <c r="AAO115" s="12"/>
      <c r="AAP115" s="15"/>
      <c r="AAQ115" s="16"/>
      <c r="AAR115" s="16"/>
      <c r="AAT115" s="43"/>
      <c r="AAU115" s="12"/>
      <c r="AAV115" s="12"/>
      <c r="AAW115" s="15"/>
      <c r="AAX115" s="16"/>
      <c r="AAY115" s="16"/>
      <c r="ADE115" s="17" t="s">
        <v>37</v>
      </c>
      <c r="ADF115" s="44">
        <f>+ADF114/3</f>
        <v>7.7056000000000004</v>
      </c>
      <c r="ADG115" s="44">
        <f>+ADG114/3</f>
        <v>153.33333333333334</v>
      </c>
      <c r="ADH115" s="44">
        <f>+ADH114/3</f>
        <v>153.33333333333334</v>
      </c>
      <c r="ADI115" s="45">
        <f>+ADI114/ADF114</f>
        <v>170.87897978959026</v>
      </c>
      <c r="ADJ115" s="45">
        <f>+ADJ114/ADF114</f>
        <v>173.0044210271318</v>
      </c>
      <c r="ADL115" s="17" t="s">
        <v>37</v>
      </c>
      <c r="ADM115" s="44">
        <f>+ADM114/3</f>
        <v>7.7056000000000004</v>
      </c>
      <c r="ADN115" s="44">
        <f>+ADN114/3</f>
        <v>153.33333333333334</v>
      </c>
      <c r="ADO115" s="44">
        <f>+ADO114/3</f>
        <v>153.33333333333334</v>
      </c>
      <c r="ADP115" s="45">
        <f>+ADP114/ADM114</f>
        <v>170.87897978959026</v>
      </c>
      <c r="ADQ115" s="45">
        <f>+ADQ114/ADM114</f>
        <v>173.0044210271318</v>
      </c>
      <c r="AEG115" s="43" t="s">
        <v>37</v>
      </c>
      <c r="AEH115" s="12">
        <f>+AEH114/3</f>
        <v>3.53</v>
      </c>
      <c r="AEI115" s="12">
        <f>+AEI114/3</f>
        <v>201.66666666666666</v>
      </c>
      <c r="AEJ115" s="15">
        <f>+AEJ114/3</f>
        <v>325.66666666666669</v>
      </c>
      <c r="AEK115" s="16">
        <f>+AEK114/AEH114</f>
        <v>192.16265344664779</v>
      </c>
      <c r="AEL115" s="16">
        <f>+AEL114/AEH114</f>
        <v>311.04225684608122</v>
      </c>
      <c r="AEN115" s="43" t="s">
        <v>37</v>
      </c>
      <c r="AEO115" s="12">
        <f>+AEO114/3</f>
        <v>3.53</v>
      </c>
      <c r="AEP115" s="12">
        <f>+AEP114/3</f>
        <v>201.66666666666666</v>
      </c>
      <c r="AEQ115" s="15">
        <f>+AEQ114/3</f>
        <v>325.66666666666669</v>
      </c>
      <c r="AER115" s="16">
        <f>+AER114/AEO114</f>
        <v>192.16265344664779</v>
      </c>
      <c r="AES115" s="16">
        <f>+AES114/AEO114</f>
        <v>311.04225684608122</v>
      </c>
    </row>
    <row r="116" spans="43:825" s="10" customFormat="1" ht="14.1" customHeight="1" x14ac:dyDescent="0.2">
      <c r="AQ116" s="78" t="s">
        <v>36</v>
      </c>
      <c r="AR116" s="73">
        <f>SUM(AR113:AR115)</f>
        <v>0.43</v>
      </c>
      <c r="AS116" s="73">
        <f>SUM(AS113:AS115)</f>
        <v>470</v>
      </c>
      <c r="AT116" s="73">
        <f>SUM(AT113:AT115)</f>
        <v>104</v>
      </c>
      <c r="AU116" s="79">
        <f>SUM(AU113:AU115)</f>
        <v>66.52000000000001</v>
      </c>
      <c r="AV116" s="79">
        <f>SUM(AV113:AV115)</f>
        <v>15</v>
      </c>
      <c r="AW116" s="73"/>
      <c r="AX116" s="78" t="s">
        <v>36</v>
      </c>
      <c r="AY116" s="73">
        <f>SUM(AY113:AY115)</f>
        <v>0.43</v>
      </c>
      <c r="AZ116" s="73">
        <f>SUM(AZ113:AZ115)</f>
        <v>470</v>
      </c>
      <c r="BA116" s="73">
        <f>SUM(BA113:BA115)</f>
        <v>104</v>
      </c>
      <c r="BB116" s="79">
        <f>SUM(BB113:BB115)</f>
        <v>66.52000000000001</v>
      </c>
      <c r="BC116" s="79">
        <f>SUM(BC113:BC115)</f>
        <v>15</v>
      </c>
      <c r="BD116" s="73"/>
      <c r="NV116" s="43" t="s">
        <v>36</v>
      </c>
      <c r="NW116" s="12">
        <f>SUM(NW112:NW114)</f>
        <v>0.60089999999999999</v>
      </c>
      <c r="NX116" s="15"/>
      <c r="NY116" s="15"/>
      <c r="NZ116" s="50">
        <f>+NZ115/NW116</f>
        <v>144.39940089865203</v>
      </c>
      <c r="OA116" s="50">
        <f>+OA115/NW116</f>
        <v>155.58612081877183</v>
      </c>
      <c r="OC116" s="43" t="s">
        <v>36</v>
      </c>
      <c r="OD116" s="12">
        <f>SUM(OD112:OD114)</f>
        <v>0.60089999999999999</v>
      </c>
      <c r="OE116" s="15"/>
      <c r="OF116" s="15"/>
      <c r="OG116" s="50">
        <f>+OG115/OD116</f>
        <v>144.39940089865203</v>
      </c>
      <c r="OH116" s="50">
        <f>+OH115/OD116</f>
        <v>155.58612081877183</v>
      </c>
      <c r="SS116" s="12">
        <v>0.52</v>
      </c>
      <c r="ST116" s="12">
        <v>48.8</v>
      </c>
      <c r="SU116" s="12">
        <v>62.9</v>
      </c>
      <c r="SV116" s="48">
        <f>+ST116*SS116</f>
        <v>25.375999999999998</v>
      </c>
      <c r="SW116" s="48">
        <f>+SU116*SS116</f>
        <v>32.707999999999998</v>
      </c>
      <c r="SZ116" s="12">
        <v>0.52</v>
      </c>
      <c r="TA116" s="12">
        <v>48.8</v>
      </c>
      <c r="TB116" s="12">
        <v>62.9</v>
      </c>
      <c r="TC116" s="48">
        <f>+TA116*SZ116</f>
        <v>25.375999999999998</v>
      </c>
      <c r="TD116" s="48">
        <f>+TB116*SZ116</f>
        <v>32.707999999999998</v>
      </c>
      <c r="TG116" s="12">
        <v>0.52</v>
      </c>
      <c r="TH116" s="12">
        <v>48.8</v>
      </c>
      <c r="TI116" s="12">
        <v>62.9</v>
      </c>
      <c r="TJ116" s="48">
        <f>+TH116*TG116</f>
        <v>25.375999999999998</v>
      </c>
      <c r="TK116" s="48">
        <f>+TI116*TG116</f>
        <v>32.707999999999998</v>
      </c>
      <c r="TN116" s="12">
        <v>0.52</v>
      </c>
      <c r="TO116" s="12">
        <v>48.8</v>
      </c>
      <c r="TP116" s="12">
        <v>62.9</v>
      </c>
      <c r="TQ116" s="48">
        <f>+TO116*TN116</f>
        <v>25.375999999999998</v>
      </c>
      <c r="TR116" s="48">
        <f>+TP116*TN116</f>
        <v>32.707999999999998</v>
      </c>
      <c r="AAN116" s="12"/>
      <c r="AAO116" s="12"/>
      <c r="AAP116" s="15"/>
      <c r="AAQ116" s="12"/>
      <c r="AAR116" s="12"/>
      <c r="AAU116" s="12"/>
      <c r="AAV116" s="12"/>
      <c r="AAW116" s="15"/>
      <c r="AAX116" s="12"/>
      <c r="AAY116" s="12"/>
      <c r="AEH116" s="12"/>
      <c r="AEI116" s="12"/>
      <c r="AEJ116" s="15"/>
      <c r="AEK116" s="12"/>
      <c r="AEL116" s="12"/>
      <c r="AEO116" s="12"/>
      <c r="AEP116" s="12"/>
      <c r="AEQ116" s="15"/>
      <c r="AER116" s="12"/>
      <c r="AES116" s="12"/>
    </row>
    <row r="117" spans="43:825" s="10" customFormat="1" ht="14.1" customHeight="1" x14ac:dyDescent="0.2">
      <c r="AQ117" s="78" t="s">
        <v>37</v>
      </c>
      <c r="AR117" s="73">
        <f>+ AVERAGE(AR113:AR115)</f>
        <v>0.14333333333333334</v>
      </c>
      <c r="AS117" s="73">
        <f>+AS116/3</f>
        <v>156.66666666666666</v>
      </c>
      <c r="AT117" s="73">
        <f>+AT116/3</f>
        <v>34.666666666666664</v>
      </c>
      <c r="AU117" s="80">
        <f>+AU116/AR116</f>
        <v>154.69767441860469</v>
      </c>
      <c r="AV117" s="80">
        <f>+AV116/AR116</f>
        <v>34.883720930232556</v>
      </c>
      <c r="AW117" s="73"/>
      <c r="AX117" s="78" t="s">
        <v>37</v>
      </c>
      <c r="AY117" s="73">
        <f>+ AVERAGE(AY113:AY115)</f>
        <v>0.14333333333333334</v>
      </c>
      <c r="AZ117" s="73">
        <f>+AZ116/3</f>
        <v>156.66666666666666</v>
      </c>
      <c r="BA117" s="73">
        <f>+BA116/3</f>
        <v>34.666666666666664</v>
      </c>
      <c r="BB117" s="80">
        <f>+BB116/AY116</f>
        <v>154.69767441860469</v>
      </c>
      <c r="BC117" s="80">
        <f>+BC116/AY116</f>
        <v>34.883720930232556</v>
      </c>
      <c r="BD117" s="73"/>
      <c r="GO117" s="42">
        <v>10</v>
      </c>
      <c r="GP117" s="42" t="s">
        <v>664</v>
      </c>
      <c r="GV117" s="42">
        <v>10</v>
      </c>
      <c r="GW117" s="42" t="s">
        <v>664</v>
      </c>
      <c r="SS117" s="12">
        <v>0.39900000000000002</v>
      </c>
      <c r="ST117" s="12">
        <v>38</v>
      </c>
      <c r="SU117" s="12">
        <v>29.4</v>
      </c>
      <c r="SV117" s="48">
        <f>+ST117*SS117</f>
        <v>15.162000000000001</v>
      </c>
      <c r="SW117" s="48">
        <f>+SU117*SS117</f>
        <v>11.730600000000001</v>
      </c>
      <c r="SZ117" s="12">
        <v>0.39900000000000002</v>
      </c>
      <c r="TA117" s="12">
        <v>38</v>
      </c>
      <c r="TB117" s="12">
        <v>29.4</v>
      </c>
      <c r="TC117" s="48">
        <f>+TA117*SZ117</f>
        <v>15.162000000000001</v>
      </c>
      <c r="TD117" s="48">
        <f>+TB117*SZ117</f>
        <v>11.730600000000001</v>
      </c>
      <c r="TG117" s="12">
        <v>0.39900000000000002</v>
      </c>
      <c r="TH117" s="12">
        <v>38</v>
      </c>
      <c r="TI117" s="12">
        <v>29.4</v>
      </c>
      <c r="TJ117" s="48">
        <f>+TH117*TG117</f>
        <v>15.162000000000001</v>
      </c>
      <c r="TK117" s="48">
        <f>+TI117*TG117</f>
        <v>11.730600000000001</v>
      </c>
      <c r="TN117" s="12">
        <v>0.39900000000000002</v>
      </c>
      <c r="TO117" s="12">
        <v>38</v>
      </c>
      <c r="TP117" s="12">
        <v>29.4</v>
      </c>
      <c r="TQ117" s="48">
        <f>+TO117*TN117</f>
        <v>15.162000000000001</v>
      </c>
      <c r="TR117" s="48">
        <f>+TP117*TN117</f>
        <v>11.730600000000001</v>
      </c>
      <c r="AAM117" s="42"/>
      <c r="AAN117" s="14"/>
      <c r="AAO117" s="12"/>
      <c r="AAP117" s="12"/>
      <c r="AAQ117" s="12"/>
      <c r="AAR117" s="12"/>
      <c r="AAT117" s="42"/>
      <c r="AAU117" s="14"/>
      <c r="AAV117" s="12"/>
      <c r="AAW117" s="12"/>
      <c r="AAX117" s="12"/>
      <c r="AAY117" s="12"/>
      <c r="ADE117" s="42">
        <v>10</v>
      </c>
      <c r="ADF117" s="42" t="s">
        <v>176</v>
      </c>
      <c r="ADL117" s="42">
        <v>10</v>
      </c>
      <c r="ADM117" s="42" t="s">
        <v>176</v>
      </c>
      <c r="AEG117" s="42">
        <v>10</v>
      </c>
      <c r="AEH117" s="14" t="s">
        <v>502</v>
      </c>
      <c r="AEI117" s="12"/>
      <c r="AEJ117" s="12"/>
      <c r="AEK117" s="12"/>
      <c r="AEL117" s="12"/>
      <c r="AEN117" s="42">
        <v>10</v>
      </c>
      <c r="AEO117" s="14" t="s">
        <v>502</v>
      </c>
      <c r="AEP117" s="12"/>
      <c r="AEQ117" s="12"/>
      <c r="AER117" s="12"/>
      <c r="AES117" s="12"/>
    </row>
    <row r="118" spans="43:825" s="10" customFormat="1" ht="14.1" customHeight="1" x14ac:dyDescent="0.2">
      <c r="AQ118" s="185" t="s">
        <v>488</v>
      </c>
      <c r="AR118" s="186"/>
      <c r="AS118" s="186"/>
      <c r="AT118" s="186"/>
      <c r="AU118" s="186"/>
      <c r="AV118" s="186"/>
      <c r="AW118" s="187"/>
      <c r="AX118" s="185" t="s">
        <v>488</v>
      </c>
      <c r="AY118" s="186"/>
      <c r="AZ118" s="186"/>
      <c r="BA118" s="186"/>
      <c r="BB118" s="186"/>
      <c r="BC118" s="186"/>
      <c r="BD118" s="187"/>
      <c r="GP118" s="38" t="s">
        <v>433</v>
      </c>
      <c r="GQ118" s="38" t="s">
        <v>35</v>
      </c>
      <c r="GR118" s="38" t="s">
        <v>0</v>
      </c>
      <c r="GS118" s="38" t="s">
        <v>35</v>
      </c>
      <c r="GT118" s="38" t="s">
        <v>0</v>
      </c>
      <c r="GW118" s="38" t="s">
        <v>433</v>
      </c>
      <c r="GX118" s="38" t="s">
        <v>35</v>
      </c>
      <c r="GY118" s="38" t="s">
        <v>0</v>
      </c>
      <c r="GZ118" s="38" t="s">
        <v>35</v>
      </c>
      <c r="HA118" s="38" t="s">
        <v>0</v>
      </c>
      <c r="SR118" s="43" t="s">
        <v>37</v>
      </c>
      <c r="SS118" s="15">
        <f>AVERAGE(SS115:SS117)</f>
        <v>0.48300000000000004</v>
      </c>
      <c r="ST118" s="15">
        <f>AVERAGE(ST115:ST117)</f>
        <v>35.166666666666664</v>
      </c>
      <c r="SU118" s="12">
        <f>AVERAGE(SU115:SU117)</f>
        <v>42.699999999999996</v>
      </c>
      <c r="SV118" s="49">
        <f>SUM(SV115:SV117)</f>
        <v>50.448999999999998</v>
      </c>
      <c r="SW118" s="49">
        <f>SUM(SW115:SW117)</f>
        <v>63.412600000000005</v>
      </c>
      <c r="SY118" s="43" t="s">
        <v>37</v>
      </c>
      <c r="SZ118" s="15">
        <f>AVERAGE(SZ115:SZ117)</f>
        <v>0.48300000000000004</v>
      </c>
      <c r="TA118" s="15">
        <f>AVERAGE(TA115:TA117)</f>
        <v>35.166666666666664</v>
      </c>
      <c r="TB118" s="12">
        <f>AVERAGE(TB115:TB117)</f>
        <v>42.699999999999996</v>
      </c>
      <c r="TC118" s="49">
        <f>SUM(TC115:TC117)</f>
        <v>50.448999999999998</v>
      </c>
      <c r="TD118" s="49">
        <f>SUM(TD115:TD117)</f>
        <v>63.412600000000005</v>
      </c>
      <c r="TF118" s="43" t="s">
        <v>37</v>
      </c>
      <c r="TG118" s="15">
        <f>AVERAGE(TG115:TG117)</f>
        <v>0.48300000000000004</v>
      </c>
      <c r="TH118" s="15">
        <f>AVERAGE(TH115:TH117)</f>
        <v>35.166666666666664</v>
      </c>
      <c r="TI118" s="12">
        <f>AVERAGE(TI115:TI117)</f>
        <v>42.699999999999996</v>
      </c>
      <c r="TJ118" s="49">
        <f>SUM(TJ115:TJ117)</f>
        <v>50.448999999999998</v>
      </c>
      <c r="TK118" s="49">
        <f>SUM(TK115:TK117)</f>
        <v>63.412600000000005</v>
      </c>
      <c r="TM118" s="43" t="s">
        <v>37</v>
      </c>
      <c r="TN118" s="15">
        <f>AVERAGE(TN115:TN117)</f>
        <v>0.48300000000000004</v>
      </c>
      <c r="TO118" s="15">
        <f>AVERAGE(TO115:TO117)</f>
        <v>35.166666666666664</v>
      </c>
      <c r="TP118" s="12">
        <f>AVERAGE(TP115:TP117)</f>
        <v>42.699999999999996</v>
      </c>
      <c r="TQ118" s="49">
        <f>SUM(TQ115:TQ117)</f>
        <v>50.448999999999998</v>
      </c>
      <c r="TR118" s="49">
        <f>SUM(TR115:TR117)</f>
        <v>63.412600000000005</v>
      </c>
      <c r="AAN118" s="13"/>
      <c r="AAO118" s="13"/>
      <c r="AAP118" s="13"/>
      <c r="AAQ118" s="13"/>
      <c r="AAR118" s="13"/>
      <c r="AAU118" s="13"/>
      <c r="AAV118" s="13"/>
      <c r="AAW118" s="13"/>
      <c r="AAX118" s="13"/>
      <c r="AAY118" s="13"/>
      <c r="ADF118" s="10" t="s">
        <v>433</v>
      </c>
      <c r="ADG118" s="10" t="s">
        <v>35</v>
      </c>
      <c r="ADH118" s="10" t="s">
        <v>0</v>
      </c>
      <c r="ADI118" s="38" t="s">
        <v>35</v>
      </c>
      <c r="ADJ118" s="38" t="s">
        <v>0</v>
      </c>
      <c r="ADM118" s="10" t="s">
        <v>433</v>
      </c>
      <c r="ADN118" s="10" t="s">
        <v>35</v>
      </c>
      <c r="ADO118" s="10" t="s">
        <v>0</v>
      </c>
      <c r="ADP118" s="38" t="s">
        <v>35</v>
      </c>
      <c r="ADQ118" s="38" t="s">
        <v>0</v>
      </c>
      <c r="AEH118" s="13" t="s">
        <v>434</v>
      </c>
      <c r="AEI118" s="13" t="s">
        <v>0</v>
      </c>
      <c r="AEJ118" s="13" t="s">
        <v>35</v>
      </c>
      <c r="AEK118" s="13" t="s">
        <v>0</v>
      </c>
      <c r="AEL118" s="13" t="s">
        <v>35</v>
      </c>
      <c r="AEO118" s="13" t="s">
        <v>434</v>
      </c>
      <c r="AEP118" s="13" t="s">
        <v>0</v>
      </c>
      <c r="AEQ118" s="13" t="s">
        <v>35</v>
      </c>
      <c r="AER118" s="13" t="s">
        <v>0</v>
      </c>
      <c r="AES118" s="13" t="s">
        <v>35</v>
      </c>
    </row>
    <row r="119" spans="43:825" s="10" customFormat="1" ht="14.1" customHeight="1" x14ac:dyDescent="0.2">
      <c r="AQ119" s="77">
        <v>2</v>
      </c>
      <c r="AR119" s="77" t="s">
        <v>437</v>
      </c>
      <c r="AS119" s="73"/>
      <c r="AT119" s="73"/>
      <c r="AU119" s="73"/>
      <c r="AV119" s="73"/>
      <c r="AW119" s="73"/>
      <c r="AX119" s="77">
        <v>2</v>
      </c>
      <c r="AY119" s="77" t="s">
        <v>437</v>
      </c>
      <c r="AZ119" s="73"/>
      <c r="BA119" s="73"/>
      <c r="BB119" s="73"/>
      <c r="BC119" s="73"/>
      <c r="BD119" s="73"/>
      <c r="GP119" s="10">
        <v>2.7</v>
      </c>
      <c r="GQ119" s="10">
        <v>165</v>
      </c>
      <c r="GR119" s="10">
        <v>363</v>
      </c>
      <c r="GS119" s="10">
        <f>+GQ119*GP119</f>
        <v>445.50000000000006</v>
      </c>
      <c r="GT119" s="10">
        <f>+GR119*GP119</f>
        <v>980.1</v>
      </c>
      <c r="GW119" s="10">
        <v>2.7</v>
      </c>
      <c r="GX119" s="10">
        <v>165</v>
      </c>
      <c r="GY119" s="10">
        <v>363</v>
      </c>
      <c r="GZ119" s="10">
        <f>+GX119*GW119</f>
        <v>445.50000000000006</v>
      </c>
      <c r="HA119" s="10">
        <f>+GY119*GW119</f>
        <v>980.1</v>
      </c>
      <c r="SR119" s="43" t="s">
        <v>36</v>
      </c>
      <c r="SS119" s="12">
        <f>SUM(SS115:SS117)</f>
        <v>1.4490000000000001</v>
      </c>
      <c r="ST119" s="12"/>
      <c r="SU119" s="12"/>
      <c r="SV119" s="50">
        <f>+SV118/SS119</f>
        <v>34.816425120772941</v>
      </c>
      <c r="SW119" s="50">
        <f>+SW118/SS119</f>
        <v>43.763008971704622</v>
      </c>
      <c r="SY119" s="43" t="s">
        <v>36</v>
      </c>
      <c r="SZ119" s="12">
        <f>SUM(SZ115:SZ117)</f>
        <v>1.4490000000000001</v>
      </c>
      <c r="TA119" s="12"/>
      <c r="TB119" s="12"/>
      <c r="TC119" s="50">
        <f>+TC118/SZ119</f>
        <v>34.816425120772941</v>
      </c>
      <c r="TD119" s="50">
        <f>+TD118/SZ119</f>
        <v>43.763008971704622</v>
      </c>
      <c r="TF119" s="43" t="s">
        <v>36</v>
      </c>
      <c r="TG119" s="12">
        <f>SUM(TG115:TG117)</f>
        <v>1.4490000000000001</v>
      </c>
      <c r="TH119" s="12"/>
      <c r="TI119" s="12"/>
      <c r="TJ119" s="50">
        <f>+TJ118/TG119</f>
        <v>34.816425120772941</v>
      </c>
      <c r="TK119" s="50">
        <f>+TK118/TG119</f>
        <v>43.763008971704622</v>
      </c>
      <c r="TM119" s="43" t="s">
        <v>36</v>
      </c>
      <c r="TN119" s="12">
        <f>SUM(TN115:TN117)</f>
        <v>1.4490000000000001</v>
      </c>
      <c r="TO119" s="12"/>
      <c r="TP119" s="12"/>
      <c r="TQ119" s="50">
        <f>+TQ118/TN119</f>
        <v>34.816425120772941</v>
      </c>
      <c r="TR119" s="50">
        <f>+TR118/TN119</f>
        <v>43.763008971704622</v>
      </c>
      <c r="AAN119" s="12"/>
      <c r="AAO119" s="12"/>
      <c r="AAP119" s="12"/>
      <c r="AAQ119" s="12"/>
      <c r="AAR119" s="12"/>
      <c r="AAU119" s="12"/>
      <c r="AAV119" s="12"/>
      <c r="AAW119" s="12"/>
      <c r="AAX119" s="12"/>
      <c r="AAY119" s="12"/>
      <c r="ADF119" s="10">
        <v>0.223</v>
      </c>
      <c r="ADG119" s="10">
        <v>602</v>
      </c>
      <c r="ADH119" s="10">
        <v>533</v>
      </c>
      <c r="ADI119" s="10">
        <f>+ADG119*ADF119</f>
        <v>134.24600000000001</v>
      </c>
      <c r="ADJ119" s="10">
        <f>+ADH119*ADF119</f>
        <v>118.85900000000001</v>
      </c>
      <c r="ADM119" s="10">
        <v>0.223</v>
      </c>
      <c r="ADN119" s="10">
        <v>602</v>
      </c>
      <c r="ADO119" s="10">
        <v>533</v>
      </c>
      <c r="ADP119" s="10">
        <f>+ADN119*ADM119</f>
        <v>134.24600000000001</v>
      </c>
      <c r="ADQ119" s="10">
        <f>+ADO119*ADM119</f>
        <v>118.85900000000001</v>
      </c>
      <c r="AEH119" s="12">
        <f>AVERAGE(0.85,1.2,1.33,1.5)</f>
        <v>1.22</v>
      </c>
      <c r="AEI119" s="12">
        <v>178</v>
      </c>
      <c r="AEJ119" s="12">
        <v>286</v>
      </c>
      <c r="AEK119" s="12">
        <f>+AEI119*AEH119</f>
        <v>217.16</v>
      </c>
      <c r="AEL119" s="12">
        <f>+AEJ119*AEH119</f>
        <v>348.92</v>
      </c>
      <c r="AEO119" s="12">
        <f>AVERAGE(0.85,1.2,1.33,1.5)</f>
        <v>1.22</v>
      </c>
      <c r="AEP119" s="12">
        <v>178</v>
      </c>
      <c r="AEQ119" s="12">
        <v>286</v>
      </c>
      <c r="AER119" s="12">
        <f>+AEP119*AEO119</f>
        <v>217.16</v>
      </c>
      <c r="AES119" s="12">
        <f>+AEQ119*AEO119</f>
        <v>348.92</v>
      </c>
    </row>
    <row r="120" spans="43:825" s="10" customFormat="1" ht="14.1" customHeight="1" x14ac:dyDescent="0.2">
      <c r="AQ120" s="73"/>
      <c r="AR120" s="70" t="s">
        <v>434</v>
      </c>
      <c r="AS120" s="70" t="s">
        <v>35</v>
      </c>
      <c r="AT120" s="70" t="s">
        <v>0</v>
      </c>
      <c r="AU120" s="70" t="s">
        <v>35</v>
      </c>
      <c r="AV120" s="70" t="s">
        <v>0</v>
      </c>
      <c r="AW120" s="73"/>
      <c r="AX120" s="73"/>
      <c r="AY120" s="134" t="s">
        <v>434</v>
      </c>
      <c r="AZ120" s="134" t="s">
        <v>35</v>
      </c>
      <c r="BA120" s="134" t="s">
        <v>0</v>
      </c>
      <c r="BB120" s="134" t="s">
        <v>35</v>
      </c>
      <c r="BC120" s="134" t="s">
        <v>0</v>
      </c>
      <c r="BD120" s="73"/>
      <c r="GP120" s="10">
        <v>2.29</v>
      </c>
      <c r="GQ120" s="10">
        <v>160</v>
      </c>
      <c r="GR120" s="10">
        <v>228</v>
      </c>
      <c r="GS120" s="10">
        <f>+GQ120*GP120</f>
        <v>366.4</v>
      </c>
      <c r="GT120" s="10">
        <f>+GR120*GP120</f>
        <v>522.12</v>
      </c>
      <c r="GW120" s="10">
        <v>2.29</v>
      </c>
      <c r="GX120" s="10">
        <v>160</v>
      </c>
      <c r="GY120" s="10">
        <v>228</v>
      </c>
      <c r="GZ120" s="10">
        <f>+GX120*GW120</f>
        <v>366.4</v>
      </c>
      <c r="HA120" s="10">
        <f>+GY120*GW120</f>
        <v>522.12</v>
      </c>
      <c r="AAN120" s="12"/>
      <c r="AAO120" s="12"/>
      <c r="AAP120" s="12"/>
      <c r="AAQ120" s="12"/>
      <c r="AAR120" s="12"/>
      <c r="AAU120" s="12"/>
      <c r="AAV120" s="12"/>
      <c r="AAW120" s="12"/>
      <c r="AAX120" s="12"/>
      <c r="AAY120" s="12"/>
      <c r="ADF120" s="10">
        <v>9.9500000000000005E-2</v>
      </c>
      <c r="ADG120" s="10">
        <v>380</v>
      </c>
      <c r="ADH120" s="10">
        <v>196</v>
      </c>
      <c r="ADI120" s="10">
        <f>+ADG120*ADF120</f>
        <v>37.81</v>
      </c>
      <c r="ADJ120" s="10">
        <f>+ADH120*ADF120</f>
        <v>19.502000000000002</v>
      </c>
      <c r="ADM120" s="10">
        <v>9.9500000000000005E-2</v>
      </c>
      <c r="ADN120" s="10">
        <v>380</v>
      </c>
      <c r="ADO120" s="10">
        <v>196</v>
      </c>
      <c r="ADP120" s="10">
        <f>+ADN120*ADM120</f>
        <v>37.81</v>
      </c>
      <c r="ADQ120" s="10">
        <f>+ADO120*ADM120</f>
        <v>19.502000000000002</v>
      </c>
      <c r="AEH120" s="12">
        <f>AVERAGE(2,1.23,1.29,1.35)</f>
        <v>1.4674999999999998</v>
      </c>
      <c r="AEI120" s="12">
        <v>210</v>
      </c>
      <c r="AEJ120" s="12">
        <v>336</v>
      </c>
      <c r="AEK120" s="12">
        <f>+AEI120*AEH120</f>
        <v>308.17499999999995</v>
      </c>
      <c r="AEL120" s="12">
        <f>+AEJ120*AEH120</f>
        <v>493.07999999999993</v>
      </c>
      <c r="AEO120" s="12">
        <f>AVERAGE(2,1.23,1.29,1.35)</f>
        <v>1.4674999999999998</v>
      </c>
      <c r="AEP120" s="12">
        <v>210</v>
      </c>
      <c r="AEQ120" s="12">
        <v>336</v>
      </c>
      <c r="AER120" s="12">
        <f>+AEP120*AEO120</f>
        <v>308.17499999999995</v>
      </c>
      <c r="AES120" s="12">
        <f>+AEQ120*AEO120</f>
        <v>493.07999999999993</v>
      </c>
    </row>
    <row r="121" spans="43:825" s="10" customFormat="1" ht="14.1" customHeight="1" x14ac:dyDescent="0.2">
      <c r="AQ121" s="73"/>
      <c r="AR121" s="73">
        <v>2.2599999999999998</v>
      </c>
      <c r="AS121" s="73">
        <v>260</v>
      </c>
      <c r="AT121" s="73">
        <v>278</v>
      </c>
      <c r="AU121" s="68">
        <f>+AR121*AS121</f>
        <v>587.59999999999991</v>
      </c>
      <c r="AV121" s="68">
        <f>+AR121*AT121</f>
        <v>628.28</v>
      </c>
      <c r="AW121" s="73"/>
      <c r="AX121" s="73"/>
      <c r="AY121" s="73">
        <v>2.2599999999999998</v>
      </c>
      <c r="AZ121" s="73">
        <v>260</v>
      </c>
      <c r="BA121" s="73">
        <v>278</v>
      </c>
      <c r="BB121" s="68">
        <f>+AY121*AZ121</f>
        <v>587.59999999999991</v>
      </c>
      <c r="BC121" s="68">
        <f>+AY121*BA121</f>
        <v>628.28</v>
      </c>
      <c r="BD121" s="73"/>
      <c r="GP121" s="10">
        <v>2.21</v>
      </c>
      <c r="GQ121" s="10">
        <v>151</v>
      </c>
      <c r="GR121" s="10">
        <v>103</v>
      </c>
      <c r="GS121" s="10">
        <f>+GQ121*GP121</f>
        <v>333.71</v>
      </c>
      <c r="GT121" s="10">
        <f>+GR121*GP121</f>
        <v>227.63</v>
      </c>
      <c r="GW121" s="10">
        <v>2.21</v>
      </c>
      <c r="GX121" s="10">
        <v>151</v>
      </c>
      <c r="GY121" s="10">
        <v>103</v>
      </c>
      <c r="GZ121" s="10">
        <f>+GX121*GW121</f>
        <v>333.71</v>
      </c>
      <c r="HA121" s="10">
        <f>+GY121*GW121</f>
        <v>227.63</v>
      </c>
      <c r="LJ121" s="17"/>
      <c r="AAN121" s="12"/>
      <c r="AAO121" s="12"/>
      <c r="AAP121" s="12"/>
      <c r="AAQ121" s="12"/>
      <c r="AAR121" s="12"/>
      <c r="AAU121" s="12"/>
      <c r="AAV121" s="12"/>
      <c r="AAW121" s="12"/>
      <c r="AAX121" s="12"/>
      <c r="AAY121" s="12"/>
      <c r="ADE121" s="17" t="s">
        <v>36</v>
      </c>
      <c r="ADF121" s="10">
        <f>SUM(ADF119:ADF120)</f>
        <v>0.32250000000000001</v>
      </c>
      <c r="ADG121" s="10">
        <f>SUM(ADG119:ADG120)</f>
        <v>982</v>
      </c>
      <c r="ADH121" s="10">
        <f>SUM(ADH119:ADH120)</f>
        <v>729</v>
      </c>
      <c r="ADI121" s="42">
        <f>SUM(ADI118:ADI120)</f>
        <v>172.05600000000001</v>
      </c>
      <c r="ADJ121" s="42">
        <f>SUM(ADJ118:ADJ120)</f>
        <v>138.36100000000002</v>
      </c>
      <c r="ADL121" s="17" t="s">
        <v>36</v>
      </c>
      <c r="ADM121" s="10">
        <f>SUM(ADM119:ADM120)</f>
        <v>0.32250000000000001</v>
      </c>
      <c r="ADN121" s="10">
        <f>SUM(ADN119:ADN120)</f>
        <v>982</v>
      </c>
      <c r="ADO121" s="10">
        <f>SUM(ADO119:ADO120)</f>
        <v>729</v>
      </c>
      <c r="ADP121" s="42">
        <f>SUM(ADP118:ADP120)</f>
        <v>172.05600000000001</v>
      </c>
      <c r="ADQ121" s="42">
        <f>SUM(ADQ118:ADQ120)</f>
        <v>138.36100000000002</v>
      </c>
      <c r="AEH121" s="12">
        <f>AVERAGE(1.38,1.1,0.8,0.5)</f>
        <v>0.94500000000000006</v>
      </c>
      <c r="AEI121" s="12">
        <v>140</v>
      </c>
      <c r="AEJ121" s="12">
        <v>233</v>
      </c>
      <c r="AEK121" s="12">
        <f>+AEI121*AEH121</f>
        <v>132.30000000000001</v>
      </c>
      <c r="AEL121" s="12">
        <f>+AEJ121*AEH121</f>
        <v>220.185</v>
      </c>
      <c r="AEO121" s="12">
        <f>AVERAGE(1.38,1.1,0.8,0.5)</f>
        <v>0.94500000000000006</v>
      </c>
      <c r="AEP121" s="12">
        <v>140</v>
      </c>
      <c r="AEQ121" s="12">
        <v>233</v>
      </c>
      <c r="AER121" s="12">
        <f>+AEP121*AEO121</f>
        <v>132.30000000000001</v>
      </c>
      <c r="AES121" s="12">
        <f>+AEQ121*AEO121</f>
        <v>220.185</v>
      </c>
    </row>
    <row r="122" spans="43:825" s="10" customFormat="1" ht="14.1" customHeight="1" x14ac:dyDescent="0.2">
      <c r="AQ122" s="73"/>
      <c r="AR122" s="73">
        <v>2.17</v>
      </c>
      <c r="AS122" s="73">
        <v>15.6</v>
      </c>
      <c r="AT122" s="73">
        <v>27.2</v>
      </c>
      <c r="AU122" s="68">
        <f>+AR122*AS122</f>
        <v>33.851999999999997</v>
      </c>
      <c r="AV122" s="68">
        <f>+AR122*AT122</f>
        <v>59.023999999999994</v>
      </c>
      <c r="AW122" s="73"/>
      <c r="AX122" s="73"/>
      <c r="AY122" s="73">
        <v>2.17</v>
      </c>
      <c r="AZ122" s="73">
        <v>15.6</v>
      </c>
      <c r="BA122" s="73">
        <v>27.2</v>
      </c>
      <c r="BB122" s="68">
        <f>+AY122*AZ122</f>
        <v>33.851999999999997</v>
      </c>
      <c r="BC122" s="68">
        <f>+AY122*BA122</f>
        <v>59.023999999999994</v>
      </c>
      <c r="BD122" s="73"/>
      <c r="GO122" s="43" t="s">
        <v>36</v>
      </c>
      <c r="GP122" s="10">
        <f>SUM(GP119:GP121)</f>
        <v>7.2</v>
      </c>
      <c r="GQ122" s="10">
        <f>SUM(GQ119:GQ121)</f>
        <v>476</v>
      </c>
      <c r="GR122" s="10">
        <f>SUM(GR119:GR121)</f>
        <v>694</v>
      </c>
      <c r="GS122" s="42">
        <f>SUM(GS119:GS121)</f>
        <v>1145.6100000000001</v>
      </c>
      <c r="GT122" s="42">
        <f>SUM(GT119:GT121)</f>
        <v>1729.85</v>
      </c>
      <c r="GV122" s="43" t="s">
        <v>36</v>
      </c>
      <c r="GW122" s="10">
        <f>SUM(GW119:GW121)</f>
        <v>7.2</v>
      </c>
      <c r="GX122" s="10">
        <f>SUM(GX119:GX121)</f>
        <v>476</v>
      </c>
      <c r="GY122" s="10">
        <f>SUM(GY119:GY121)</f>
        <v>694</v>
      </c>
      <c r="GZ122" s="42">
        <f>SUM(GZ119:GZ121)</f>
        <v>1145.6100000000001</v>
      </c>
      <c r="HA122" s="42">
        <f>SUM(HA119:HA121)</f>
        <v>1729.85</v>
      </c>
      <c r="LJ122" s="17"/>
      <c r="AAM122" s="43"/>
      <c r="AAN122" s="12"/>
      <c r="AAO122" s="12"/>
      <c r="AAP122" s="12"/>
      <c r="AAQ122" s="14"/>
      <c r="AAR122" s="14"/>
      <c r="AAT122" s="43"/>
      <c r="AAU122" s="12"/>
      <c r="AAV122" s="12"/>
      <c r="AAW122" s="12"/>
      <c r="AAX122" s="14"/>
      <c r="AAY122" s="14"/>
      <c r="ADE122" s="17" t="s">
        <v>37</v>
      </c>
      <c r="ADF122" s="44">
        <f>+ADF121/2</f>
        <v>0.16125</v>
      </c>
      <c r="ADG122" s="10">
        <f>+ADG121/2</f>
        <v>491</v>
      </c>
      <c r="ADH122" s="10">
        <f>+ADH121/2</f>
        <v>364.5</v>
      </c>
      <c r="ADI122" s="45">
        <f>+ADI121/ADF121</f>
        <v>533.50697674418609</v>
      </c>
      <c r="ADJ122" s="45">
        <f>+ADJ121/ADF121</f>
        <v>429.02635658914733</v>
      </c>
      <c r="ADL122" s="17" t="s">
        <v>37</v>
      </c>
      <c r="ADM122" s="44">
        <f>+ADM121/2</f>
        <v>0.16125</v>
      </c>
      <c r="ADN122" s="10">
        <f>+ADN121/2</f>
        <v>491</v>
      </c>
      <c r="ADO122" s="10">
        <f>+ADO121/2</f>
        <v>364.5</v>
      </c>
      <c r="ADP122" s="45">
        <f>+ADP121/ADM121</f>
        <v>533.50697674418609</v>
      </c>
      <c r="ADQ122" s="45">
        <f>+ADQ121/ADM121</f>
        <v>429.02635658914733</v>
      </c>
      <c r="AEG122" s="43" t="s">
        <v>36</v>
      </c>
      <c r="AEH122" s="12">
        <f>SUM(AEH119:AEH121)</f>
        <v>3.6325000000000003</v>
      </c>
      <c r="AEI122" s="12">
        <f>SUM(AEI119:AEI121)</f>
        <v>528</v>
      </c>
      <c r="AEJ122" s="12">
        <f>SUM(AEJ119:AEJ121)</f>
        <v>855</v>
      </c>
      <c r="AEK122" s="14">
        <f>SUM(AEK119:AEK121)</f>
        <v>657.63499999999999</v>
      </c>
      <c r="AEL122" s="14">
        <f>SUM(AEL119:AEL121)</f>
        <v>1062.1849999999999</v>
      </c>
      <c r="AEN122" s="43" t="s">
        <v>36</v>
      </c>
      <c r="AEO122" s="12">
        <f>SUM(AEO119:AEO121)</f>
        <v>3.6325000000000003</v>
      </c>
      <c r="AEP122" s="12">
        <f>SUM(AEP119:AEP121)</f>
        <v>528</v>
      </c>
      <c r="AEQ122" s="12">
        <f>SUM(AEQ119:AEQ121)</f>
        <v>855</v>
      </c>
      <c r="AER122" s="14">
        <f>SUM(AER119:AER121)</f>
        <v>657.63499999999999</v>
      </c>
      <c r="AES122" s="14">
        <f>SUM(AES119:AES121)</f>
        <v>1062.1849999999999</v>
      </c>
    </row>
    <row r="123" spans="43:825" s="10" customFormat="1" ht="14.1" customHeight="1" x14ac:dyDescent="0.2">
      <c r="AQ123" s="73"/>
      <c r="AR123" s="73">
        <v>1.28</v>
      </c>
      <c r="AS123" s="73">
        <v>117</v>
      </c>
      <c r="AT123" s="73">
        <v>142</v>
      </c>
      <c r="AU123" s="68">
        <f>+AR123*AS123</f>
        <v>149.76</v>
      </c>
      <c r="AV123" s="68">
        <f>+AR123*AT123</f>
        <v>181.76</v>
      </c>
      <c r="AW123" s="73"/>
      <c r="AX123" s="73"/>
      <c r="AY123" s="73">
        <v>1.28</v>
      </c>
      <c r="AZ123" s="73">
        <v>117</v>
      </c>
      <c r="BA123" s="73">
        <v>142</v>
      </c>
      <c r="BB123" s="68">
        <f>+AY123*AZ123</f>
        <v>149.76</v>
      </c>
      <c r="BC123" s="68">
        <f>+AY123*BA123</f>
        <v>181.76</v>
      </c>
      <c r="BD123" s="73"/>
      <c r="GO123" s="43" t="s">
        <v>37</v>
      </c>
      <c r="GP123" s="44">
        <f>+AVERAGE(GP119:GP121)</f>
        <v>2.4</v>
      </c>
      <c r="GQ123" s="44">
        <f t="shared" ref="GQ123:GR123" si="28">+AVERAGE(GQ119:GQ121)</f>
        <v>158.66666666666666</v>
      </c>
      <c r="GR123" s="44">
        <f t="shared" si="28"/>
        <v>231.33333333333334</v>
      </c>
      <c r="GS123" s="45">
        <f>+GS122/GP122</f>
        <v>159.11250000000001</v>
      </c>
      <c r="GT123" s="45">
        <f>+GT122/GP122</f>
        <v>240.25694444444443</v>
      </c>
      <c r="GV123" s="43" t="s">
        <v>37</v>
      </c>
      <c r="GW123" s="44">
        <f>+AVERAGE(GW119:GW121)</f>
        <v>2.4</v>
      </c>
      <c r="GX123" s="44">
        <f t="shared" ref="GX123:GY123" si="29">+AVERAGE(GX119:GX121)</f>
        <v>158.66666666666666</v>
      </c>
      <c r="GY123" s="44">
        <f t="shared" si="29"/>
        <v>231.33333333333334</v>
      </c>
      <c r="GZ123" s="45">
        <v>90</v>
      </c>
      <c r="HA123" s="45">
        <v>90</v>
      </c>
      <c r="AAM123" s="43"/>
      <c r="AAN123" s="51"/>
      <c r="AAO123" s="51"/>
      <c r="AAP123" s="51"/>
      <c r="AAQ123" s="16"/>
      <c r="AAR123" s="16"/>
      <c r="AAT123" s="43"/>
      <c r="AAU123" s="51"/>
      <c r="AAV123" s="51"/>
      <c r="AAW123" s="51"/>
      <c r="AAX123" s="16"/>
      <c r="AAY123" s="16"/>
      <c r="AEG123" s="43" t="s">
        <v>37</v>
      </c>
      <c r="AEH123" s="51">
        <f>+AEH122/3</f>
        <v>1.2108333333333334</v>
      </c>
      <c r="AEI123" s="51">
        <f>+AEI122/3</f>
        <v>176</v>
      </c>
      <c r="AEJ123" s="51">
        <f>+AEJ122/3</f>
        <v>285</v>
      </c>
      <c r="AEK123" s="16">
        <f>+AEK122/AEH122</f>
        <v>181.04198210598759</v>
      </c>
      <c r="AEL123" s="16">
        <f>+AEL122/AEH122</f>
        <v>292.4115622849277</v>
      </c>
      <c r="AEN123" s="43" t="s">
        <v>37</v>
      </c>
      <c r="AEO123" s="51">
        <f>+AEO122/3</f>
        <v>1.2108333333333334</v>
      </c>
      <c r="AEP123" s="51">
        <f>+AEP122/3</f>
        <v>176</v>
      </c>
      <c r="AEQ123" s="51">
        <f>+AEQ122/3</f>
        <v>285</v>
      </c>
      <c r="AER123" s="16">
        <f>+AER122/AEO122</f>
        <v>181.04198210598759</v>
      </c>
      <c r="AES123" s="16">
        <f>+AES122/AEO122</f>
        <v>292.4115622849277</v>
      </c>
    </row>
    <row r="124" spans="43:825" s="10" customFormat="1" ht="14.1" customHeight="1" x14ac:dyDescent="0.2">
      <c r="AQ124" s="78" t="s">
        <v>36</v>
      </c>
      <c r="AR124" s="73">
        <f>SUM(AR121:AR123)</f>
        <v>5.71</v>
      </c>
      <c r="AS124" s="73">
        <f>SUM(AS121:AS123)</f>
        <v>392.6</v>
      </c>
      <c r="AT124" s="73">
        <f>SUM(AT121:AT123)</f>
        <v>447.2</v>
      </c>
      <c r="AU124" s="79">
        <f>SUM(AU121:AU123)</f>
        <v>771.21199999999988</v>
      </c>
      <c r="AV124" s="79">
        <f>SUM(AV121:AV123)</f>
        <v>869.06399999999996</v>
      </c>
      <c r="AW124" s="73"/>
      <c r="AX124" s="78" t="s">
        <v>36</v>
      </c>
      <c r="AY124" s="73">
        <f>SUM(AY121:AY123)</f>
        <v>5.71</v>
      </c>
      <c r="AZ124" s="73">
        <f>SUM(AZ121:AZ123)</f>
        <v>392.6</v>
      </c>
      <c r="BA124" s="73">
        <f>SUM(BA121:BA123)</f>
        <v>447.2</v>
      </c>
      <c r="BB124" s="79">
        <f>SUM(BB121:BB123)</f>
        <v>771.21199999999988</v>
      </c>
      <c r="BC124" s="79">
        <f>SUM(BC121:BC123)</f>
        <v>869.06399999999996</v>
      </c>
      <c r="BD124" s="73"/>
    </row>
    <row r="125" spans="43:825" s="10" customFormat="1" ht="14.1" customHeight="1" x14ac:dyDescent="0.2">
      <c r="AQ125" s="78" t="s">
        <v>37</v>
      </c>
      <c r="AR125" s="73">
        <f>+ AVERAGE(AR121:AR123)</f>
        <v>1.9033333333333333</v>
      </c>
      <c r="AS125" s="73">
        <f>+AS124/3</f>
        <v>130.86666666666667</v>
      </c>
      <c r="AT125" s="73">
        <f>+AT124/3</f>
        <v>149.06666666666666</v>
      </c>
      <c r="AU125" s="80">
        <f>+AU124/AR124</f>
        <v>135.06339754816111</v>
      </c>
      <c r="AV125" s="80">
        <f>+AV124/AR124</f>
        <v>152.20035026269701</v>
      </c>
      <c r="AW125" s="73"/>
      <c r="AX125" s="78" t="s">
        <v>37</v>
      </c>
      <c r="AY125" s="73">
        <f>+ AVERAGE(AY121:AY123)</f>
        <v>1.9033333333333333</v>
      </c>
      <c r="AZ125" s="73">
        <f>+AZ124/3</f>
        <v>130.86666666666667</v>
      </c>
      <c r="BA125" s="73">
        <f>+BA124/3</f>
        <v>149.06666666666666</v>
      </c>
      <c r="BB125" s="80">
        <f>+BB124/AY124</f>
        <v>135.06339754816111</v>
      </c>
      <c r="BC125" s="80">
        <f>+BC124/AY124</f>
        <v>152.20035026269701</v>
      </c>
      <c r="BD125" s="73"/>
      <c r="GO125" s="42">
        <v>11</v>
      </c>
      <c r="GP125" s="42" t="s">
        <v>665</v>
      </c>
      <c r="GV125" s="42">
        <v>11</v>
      </c>
      <c r="GW125" s="42" t="s">
        <v>665</v>
      </c>
      <c r="AAM125" s="42"/>
      <c r="AAN125" s="14"/>
      <c r="AAO125" s="12"/>
      <c r="AAP125" s="12"/>
      <c r="AAQ125" s="12"/>
      <c r="AAR125" s="12"/>
      <c r="AAT125" s="42"/>
      <c r="AAU125" s="14"/>
      <c r="AAV125" s="12"/>
      <c r="AAW125" s="12"/>
      <c r="AAX125" s="12"/>
      <c r="AAY125" s="12"/>
      <c r="AEG125" s="42">
        <v>11</v>
      </c>
      <c r="AEH125" s="14" t="s">
        <v>335</v>
      </c>
      <c r="AEI125" s="12"/>
      <c r="AEJ125" s="12"/>
      <c r="AEK125" s="12"/>
      <c r="AEL125" s="12"/>
      <c r="AEN125" s="42">
        <v>11</v>
      </c>
      <c r="AEO125" s="14" t="s">
        <v>335</v>
      </c>
      <c r="AEP125" s="12"/>
      <c r="AEQ125" s="12"/>
      <c r="AER125" s="12"/>
      <c r="AES125" s="12"/>
    </row>
    <row r="126" spans="43:825" s="10" customFormat="1" ht="14.1" customHeight="1" x14ac:dyDescent="0.2">
      <c r="AQ126" s="185"/>
      <c r="AR126" s="186"/>
      <c r="AS126" s="186"/>
      <c r="AT126" s="186"/>
      <c r="AU126" s="186"/>
      <c r="AV126" s="186"/>
      <c r="AW126" s="187"/>
      <c r="AX126" s="185"/>
      <c r="AY126" s="186"/>
      <c r="AZ126" s="186"/>
      <c r="BA126" s="186"/>
      <c r="BB126" s="186"/>
      <c r="BC126" s="186"/>
      <c r="BD126" s="187"/>
      <c r="GP126" s="38" t="s">
        <v>433</v>
      </c>
      <c r="GQ126" s="38" t="s">
        <v>35</v>
      </c>
      <c r="GR126" s="38" t="s">
        <v>0</v>
      </c>
      <c r="GS126" s="38" t="s">
        <v>35</v>
      </c>
      <c r="GT126" s="38" t="s">
        <v>0</v>
      </c>
      <c r="GW126" s="38" t="s">
        <v>433</v>
      </c>
      <c r="GX126" s="38" t="s">
        <v>35</v>
      </c>
      <c r="GY126" s="38" t="s">
        <v>0</v>
      </c>
      <c r="GZ126" s="38" t="s">
        <v>35</v>
      </c>
      <c r="HA126" s="38" t="s">
        <v>0</v>
      </c>
      <c r="AAN126" s="13"/>
      <c r="AAO126" s="13"/>
      <c r="AAP126" s="13"/>
      <c r="AAQ126" s="13"/>
      <c r="AAR126" s="13"/>
      <c r="AAU126" s="13"/>
      <c r="AAV126" s="13"/>
      <c r="AAW126" s="13"/>
      <c r="AAX126" s="13"/>
      <c r="AAY126" s="13"/>
      <c r="AEH126" s="13" t="s">
        <v>434</v>
      </c>
      <c r="AEI126" s="13" t="s">
        <v>0</v>
      </c>
      <c r="AEJ126" s="13" t="s">
        <v>35</v>
      </c>
      <c r="AEK126" s="13" t="s">
        <v>0</v>
      </c>
      <c r="AEL126" s="13" t="s">
        <v>35</v>
      </c>
      <c r="AEO126" s="13" t="s">
        <v>434</v>
      </c>
      <c r="AEP126" s="13" t="s">
        <v>0</v>
      </c>
      <c r="AEQ126" s="13" t="s">
        <v>35</v>
      </c>
      <c r="AER126" s="13" t="s">
        <v>0</v>
      </c>
      <c r="AES126" s="13" t="s">
        <v>35</v>
      </c>
    </row>
    <row r="127" spans="43:825" s="10" customFormat="1" ht="14.1" customHeight="1" x14ac:dyDescent="0.2">
      <c r="AQ127" s="77">
        <v>3</v>
      </c>
      <c r="AR127" s="77" t="s">
        <v>349</v>
      </c>
      <c r="AS127" s="73"/>
      <c r="AT127" s="73"/>
      <c r="AU127" s="73"/>
      <c r="AV127" s="73"/>
      <c r="AW127" s="73"/>
      <c r="AX127" s="77">
        <v>3</v>
      </c>
      <c r="AY127" s="77" t="s">
        <v>349</v>
      </c>
      <c r="AZ127" s="73"/>
      <c r="BA127" s="73"/>
      <c r="BB127" s="73"/>
      <c r="BC127" s="73"/>
      <c r="BD127" s="73"/>
      <c r="GP127" s="10">
        <v>0.12</v>
      </c>
      <c r="GQ127" s="10">
        <v>37.200000000000003</v>
      </c>
      <c r="GR127" s="10">
        <v>24.8</v>
      </c>
      <c r="GS127" s="10">
        <f>+GQ127*GP127</f>
        <v>4.4640000000000004</v>
      </c>
      <c r="GT127" s="10">
        <f>+GR127*GP127</f>
        <v>2.976</v>
      </c>
      <c r="GW127" s="10">
        <v>0.12</v>
      </c>
      <c r="GX127" s="10">
        <v>37.200000000000003</v>
      </c>
      <c r="GY127" s="10">
        <v>24.8</v>
      </c>
      <c r="GZ127" s="10">
        <f>+GX127*GW127</f>
        <v>4.4640000000000004</v>
      </c>
      <c r="HA127" s="10">
        <f>+GY127*GW127</f>
        <v>2.976</v>
      </c>
      <c r="AAN127" s="12"/>
      <c r="AAO127" s="12"/>
      <c r="AAP127" s="15"/>
      <c r="AAQ127" s="12"/>
      <c r="AAR127" s="12"/>
      <c r="AAU127" s="12"/>
      <c r="AAV127" s="12"/>
      <c r="AAW127" s="15"/>
      <c r="AAX127" s="12"/>
      <c r="AAY127" s="12"/>
      <c r="AEH127" s="12">
        <f>AVERAGE(0.43,1.13,1.42,1.47)</f>
        <v>1.1124999999999998</v>
      </c>
      <c r="AEI127" s="12">
        <v>95</v>
      </c>
      <c r="AEJ127" s="15">
        <v>265</v>
      </c>
      <c r="AEK127" s="12">
        <f>+AEI127*AEH127</f>
        <v>105.68749999999999</v>
      </c>
      <c r="AEL127" s="12">
        <f>+AEJ127*AEH127</f>
        <v>294.81249999999994</v>
      </c>
      <c r="AEO127" s="12">
        <f>AVERAGE(0.43,1.13,1.42,1.47)</f>
        <v>1.1124999999999998</v>
      </c>
      <c r="AEP127" s="12">
        <v>95</v>
      </c>
      <c r="AEQ127" s="15">
        <v>265</v>
      </c>
      <c r="AER127" s="12">
        <f>+AEP127*AEO127</f>
        <v>105.68749999999999</v>
      </c>
      <c r="AES127" s="12">
        <f>+AEQ127*AEO127</f>
        <v>294.81249999999994</v>
      </c>
    </row>
    <row r="128" spans="43:825" s="10" customFormat="1" ht="14.1" customHeight="1" x14ac:dyDescent="0.2">
      <c r="AQ128" s="73"/>
      <c r="AR128" s="70" t="s">
        <v>434</v>
      </c>
      <c r="AS128" s="70" t="s">
        <v>35</v>
      </c>
      <c r="AT128" s="70" t="s">
        <v>0</v>
      </c>
      <c r="AU128" s="70" t="s">
        <v>35</v>
      </c>
      <c r="AV128" s="70" t="s">
        <v>0</v>
      </c>
      <c r="AW128" s="73"/>
      <c r="AX128" s="73"/>
      <c r="AY128" s="134" t="s">
        <v>434</v>
      </c>
      <c r="AZ128" s="134" t="s">
        <v>35</v>
      </c>
      <c r="BA128" s="134" t="s">
        <v>0</v>
      </c>
      <c r="BB128" s="134" t="s">
        <v>35</v>
      </c>
      <c r="BC128" s="134" t="s">
        <v>0</v>
      </c>
      <c r="BD128" s="73"/>
      <c r="GP128" s="10">
        <v>0.51</v>
      </c>
      <c r="GQ128" s="10">
        <v>38.1</v>
      </c>
      <c r="GR128" s="10">
        <v>32.700000000000003</v>
      </c>
      <c r="GS128" s="10">
        <f>+GQ128*GP128</f>
        <v>19.431000000000001</v>
      </c>
      <c r="GT128" s="10">
        <f>+GR128*GP128</f>
        <v>16.677000000000003</v>
      </c>
      <c r="GW128" s="10">
        <v>0.51</v>
      </c>
      <c r="GX128" s="10">
        <v>38.1</v>
      </c>
      <c r="GY128" s="10">
        <v>32.700000000000003</v>
      </c>
      <c r="GZ128" s="10">
        <f>+GX128*GW128</f>
        <v>19.431000000000001</v>
      </c>
      <c r="HA128" s="10">
        <f>+GY128*GW128</f>
        <v>16.677000000000003</v>
      </c>
      <c r="AAN128" s="12"/>
      <c r="AAO128" s="12"/>
      <c r="AAP128" s="15"/>
      <c r="AAQ128" s="12"/>
      <c r="AAR128" s="12"/>
      <c r="AAU128" s="12"/>
      <c r="AAV128" s="12"/>
      <c r="AAW128" s="15"/>
      <c r="AAX128" s="12"/>
      <c r="AAY128" s="12"/>
      <c r="AEH128" s="12">
        <f>AVERAGE(1.71,1.25,1,1.2)</f>
        <v>1.29</v>
      </c>
      <c r="AEI128" s="12">
        <v>134</v>
      </c>
      <c r="AEJ128" s="15">
        <v>127</v>
      </c>
      <c r="AEK128" s="12">
        <f>+AEI128*AEH128</f>
        <v>172.86</v>
      </c>
      <c r="AEL128" s="12">
        <f>+AEJ128*AEH128</f>
        <v>163.83000000000001</v>
      </c>
      <c r="AEO128" s="12">
        <f>AVERAGE(1.71,1.25,1,1.2)</f>
        <v>1.29</v>
      </c>
      <c r="AEP128" s="12">
        <v>134</v>
      </c>
      <c r="AEQ128" s="15">
        <v>127</v>
      </c>
      <c r="AER128" s="12">
        <f>+AEP128*AEO128</f>
        <v>172.86</v>
      </c>
      <c r="AES128" s="12">
        <f>+AEQ128*AEO128</f>
        <v>163.83000000000001</v>
      </c>
    </row>
    <row r="129" spans="43:825" s="10" customFormat="1" ht="14.1" customHeight="1" x14ac:dyDescent="0.2">
      <c r="AQ129" s="73"/>
      <c r="AR129" s="73">
        <v>8.5500000000000007</v>
      </c>
      <c r="AS129" s="73">
        <v>288</v>
      </c>
      <c r="AT129" s="73">
        <v>240</v>
      </c>
      <c r="AU129" s="68">
        <f>+AR129*AS129</f>
        <v>2462.4</v>
      </c>
      <c r="AV129" s="68">
        <f>+AR129*AT129</f>
        <v>2052</v>
      </c>
      <c r="AW129" s="73"/>
      <c r="AX129" s="73"/>
      <c r="AY129" s="73">
        <v>8.5500000000000007</v>
      </c>
      <c r="AZ129" s="73">
        <v>288</v>
      </c>
      <c r="BA129" s="73">
        <v>240</v>
      </c>
      <c r="BB129" s="68">
        <f>+AY129*AZ129</f>
        <v>2462.4</v>
      </c>
      <c r="BC129" s="68">
        <f>+AY129*BA129</f>
        <v>2052</v>
      </c>
      <c r="BD129" s="73"/>
      <c r="GP129" s="10">
        <v>0.33</v>
      </c>
      <c r="GQ129" s="10">
        <v>41.8</v>
      </c>
      <c r="GR129" s="10">
        <v>22.5</v>
      </c>
      <c r="GS129" s="10">
        <f>+GQ129*GP129</f>
        <v>13.794</v>
      </c>
      <c r="GT129" s="10">
        <f>+GR129*GP129</f>
        <v>7.4250000000000007</v>
      </c>
      <c r="GW129" s="10">
        <v>0.33</v>
      </c>
      <c r="GX129" s="10">
        <v>41.8</v>
      </c>
      <c r="GY129" s="10">
        <v>22.5</v>
      </c>
      <c r="GZ129" s="10">
        <f>+GX129*GW129</f>
        <v>13.794</v>
      </c>
      <c r="HA129" s="10">
        <f>+GY129*GW129</f>
        <v>7.4250000000000007</v>
      </c>
      <c r="AAN129" s="12"/>
      <c r="AAO129" s="12"/>
      <c r="AAP129" s="15"/>
      <c r="AAQ129" s="12"/>
      <c r="AAR129" s="12"/>
      <c r="AAU129" s="12"/>
      <c r="AAV129" s="12"/>
      <c r="AAW129" s="15"/>
      <c r="AAX129" s="12"/>
      <c r="AAY129" s="12"/>
      <c r="AEH129" s="12">
        <f>AVERAGE(1.25,0.7,0.38,0.25)</f>
        <v>0.64500000000000002</v>
      </c>
      <c r="AEI129" s="12">
        <v>17.7</v>
      </c>
      <c r="AEJ129" s="15">
        <v>27.4</v>
      </c>
      <c r="AEK129" s="12">
        <f>+AEI129*AEH129</f>
        <v>11.416499999999999</v>
      </c>
      <c r="AEL129" s="12">
        <f>+AEJ129*AEH129</f>
        <v>17.672999999999998</v>
      </c>
      <c r="AEO129" s="12">
        <f>AVERAGE(1.25,0.7,0.38,0.25)</f>
        <v>0.64500000000000002</v>
      </c>
      <c r="AEP129" s="12">
        <v>17.7</v>
      </c>
      <c r="AEQ129" s="15">
        <v>27.4</v>
      </c>
      <c r="AER129" s="12">
        <f>+AEP129*AEO129</f>
        <v>11.416499999999999</v>
      </c>
      <c r="AES129" s="12">
        <f>+AEQ129*AEO129</f>
        <v>17.672999999999998</v>
      </c>
    </row>
    <row r="130" spans="43:825" s="10" customFormat="1" ht="14.1" customHeight="1" x14ac:dyDescent="0.2">
      <c r="AQ130" s="73"/>
      <c r="AR130" s="73">
        <v>6.24</v>
      </c>
      <c r="AS130" s="73">
        <v>210</v>
      </c>
      <c r="AT130" s="73">
        <v>168</v>
      </c>
      <c r="AU130" s="68">
        <f>+AR130*AS130</f>
        <v>1310.4000000000001</v>
      </c>
      <c r="AV130" s="68">
        <f>+AR130*AT130</f>
        <v>1048.32</v>
      </c>
      <c r="AW130" s="73"/>
      <c r="AX130" s="73"/>
      <c r="AY130" s="73">
        <v>6.24</v>
      </c>
      <c r="AZ130" s="73">
        <v>210</v>
      </c>
      <c r="BA130" s="73">
        <v>168</v>
      </c>
      <c r="BB130" s="68">
        <f>+AY130*AZ130</f>
        <v>1310.4000000000001</v>
      </c>
      <c r="BC130" s="68">
        <f>+AY130*BA130</f>
        <v>1048.32</v>
      </c>
      <c r="BD130" s="73"/>
      <c r="GO130" s="43" t="s">
        <v>36</v>
      </c>
      <c r="GP130" s="10">
        <f>SUM(GP127:GP129)</f>
        <v>0.96</v>
      </c>
      <c r="GQ130" s="10">
        <f>SUM(GQ127:GQ129)</f>
        <v>117.10000000000001</v>
      </c>
      <c r="GR130" s="10">
        <f>SUM(GR127:GR129)</f>
        <v>80</v>
      </c>
      <c r="GS130" s="42">
        <f>SUM(GS127:GS129)</f>
        <v>37.689000000000007</v>
      </c>
      <c r="GT130" s="42">
        <f>SUM(GT127:GT129)</f>
        <v>27.078000000000003</v>
      </c>
      <c r="GV130" s="43" t="s">
        <v>36</v>
      </c>
      <c r="GW130" s="10">
        <f>SUM(GW127:GW129)</f>
        <v>0.96</v>
      </c>
      <c r="GX130" s="10">
        <f>SUM(GX127:GX129)</f>
        <v>117.10000000000001</v>
      </c>
      <c r="GY130" s="10">
        <f>SUM(GY127:GY129)</f>
        <v>80</v>
      </c>
      <c r="GZ130" s="42">
        <f>SUM(GZ127:GZ129)</f>
        <v>37.689000000000007</v>
      </c>
      <c r="HA130" s="42">
        <f>SUM(HA127:HA129)</f>
        <v>27.078000000000003</v>
      </c>
      <c r="AAM130" s="43"/>
      <c r="AAN130" s="12"/>
      <c r="AAO130" s="12"/>
      <c r="AAP130" s="15"/>
      <c r="AAQ130" s="14"/>
      <c r="AAR130" s="14"/>
      <c r="AAT130" s="43"/>
      <c r="AAU130" s="12"/>
      <c r="AAV130" s="12"/>
      <c r="AAW130" s="15"/>
      <c r="AAX130" s="14"/>
      <c r="AAY130" s="14"/>
      <c r="AEG130" s="43" t="s">
        <v>36</v>
      </c>
      <c r="AEH130" s="12">
        <f>SUM(AEH127:AEH129)</f>
        <v>3.0474999999999999</v>
      </c>
      <c r="AEI130" s="12">
        <f>SUM(AEI127:AEI129)</f>
        <v>246.7</v>
      </c>
      <c r="AEJ130" s="15">
        <f>SUM(AEJ127:AEJ129)</f>
        <v>419.4</v>
      </c>
      <c r="AEK130" s="14">
        <f>SUM(AEK127:AEK129)</f>
        <v>289.964</v>
      </c>
      <c r="AEL130" s="14">
        <f>SUM(AEL127:AEL129)</f>
        <v>476.31549999999993</v>
      </c>
      <c r="AEN130" s="43" t="s">
        <v>36</v>
      </c>
      <c r="AEO130" s="12">
        <f>SUM(AEO127:AEO129)</f>
        <v>3.0474999999999999</v>
      </c>
      <c r="AEP130" s="12">
        <f>SUM(AEP127:AEP129)</f>
        <v>246.7</v>
      </c>
      <c r="AEQ130" s="15">
        <f>SUM(AEQ127:AEQ129)</f>
        <v>419.4</v>
      </c>
      <c r="AER130" s="14">
        <f>SUM(AER127:AER129)</f>
        <v>289.964</v>
      </c>
      <c r="AES130" s="14">
        <f>SUM(AES127:AES129)</f>
        <v>476.31549999999993</v>
      </c>
    </row>
    <row r="131" spans="43:825" s="10" customFormat="1" ht="14.1" customHeight="1" x14ac:dyDescent="0.2">
      <c r="AQ131" s="73"/>
      <c r="AR131" s="73">
        <v>7.3</v>
      </c>
      <c r="AS131" s="73">
        <v>36.299999999999997</v>
      </c>
      <c r="AT131" s="73">
        <v>31.5</v>
      </c>
      <c r="AU131" s="68">
        <f>+AR131*AS131</f>
        <v>264.98999999999995</v>
      </c>
      <c r="AV131" s="68">
        <f>+AR131*AT131</f>
        <v>229.95</v>
      </c>
      <c r="AW131" s="73"/>
      <c r="AX131" s="73"/>
      <c r="AY131" s="73">
        <v>7.3</v>
      </c>
      <c r="AZ131" s="73">
        <v>36.299999999999997</v>
      </c>
      <c r="BA131" s="73">
        <v>31.5</v>
      </c>
      <c r="BB131" s="68">
        <f>+AY131*AZ131</f>
        <v>264.98999999999995</v>
      </c>
      <c r="BC131" s="68">
        <f>+AY131*BA131</f>
        <v>229.95</v>
      </c>
      <c r="BD131" s="73"/>
      <c r="GO131" s="43" t="s">
        <v>37</v>
      </c>
      <c r="GP131" s="44">
        <f>+AVERAGE(GP127:GP129)</f>
        <v>0.32</v>
      </c>
      <c r="GQ131" s="44">
        <f t="shared" ref="GQ131:GR131" si="30">+AVERAGE(GQ127:GQ129)</f>
        <v>39.033333333333339</v>
      </c>
      <c r="GR131" s="44">
        <f t="shared" si="30"/>
        <v>26.666666666666668</v>
      </c>
      <c r="GS131" s="45">
        <f>+GS130/GP130</f>
        <v>39.259375000000006</v>
      </c>
      <c r="GT131" s="45">
        <f>+GT130/GP130</f>
        <v>28.206250000000004</v>
      </c>
      <c r="GV131" s="43" t="s">
        <v>37</v>
      </c>
      <c r="GW131" s="44">
        <f>+AVERAGE(GW127:GW129)</f>
        <v>0.32</v>
      </c>
      <c r="GX131" s="44">
        <f t="shared" ref="GX131:GY131" si="31">+AVERAGE(GX127:GX129)</f>
        <v>39.033333333333339</v>
      </c>
      <c r="GY131" s="44">
        <f t="shared" si="31"/>
        <v>26.666666666666668</v>
      </c>
      <c r="GZ131" s="45">
        <f>+GZ130/GW130</f>
        <v>39.259375000000006</v>
      </c>
      <c r="HA131" s="45">
        <f>+HA130/GW130</f>
        <v>28.206250000000004</v>
      </c>
      <c r="AAM131" s="43"/>
      <c r="AAN131" s="12"/>
      <c r="AAO131" s="12"/>
      <c r="AAP131" s="15"/>
      <c r="AAQ131" s="16"/>
      <c r="AAR131" s="16"/>
      <c r="AAT131" s="43"/>
      <c r="AAU131" s="12"/>
      <c r="AAV131" s="12"/>
      <c r="AAW131" s="15"/>
      <c r="AAX131" s="16"/>
      <c r="AAY131" s="16"/>
      <c r="AEG131" s="43" t="s">
        <v>37</v>
      </c>
      <c r="AEH131" s="12">
        <f>+AEH130/3</f>
        <v>1.0158333333333334</v>
      </c>
      <c r="AEI131" s="12">
        <f>+AEI130/3</f>
        <v>82.233333333333334</v>
      </c>
      <c r="AEJ131" s="15">
        <f>+AEJ130/3</f>
        <v>139.79999999999998</v>
      </c>
      <c r="AEK131" s="16">
        <f>+AEK130/AEH130</f>
        <v>95.148154224774402</v>
      </c>
      <c r="AEL131" s="16">
        <f>+AEL130/AEH130</f>
        <v>156.29712879409351</v>
      </c>
      <c r="AEN131" s="43" t="s">
        <v>37</v>
      </c>
      <c r="AEO131" s="12">
        <f>+AEO130/3</f>
        <v>1.0158333333333334</v>
      </c>
      <c r="AEP131" s="12">
        <f>+AEP130/3</f>
        <v>82.233333333333334</v>
      </c>
      <c r="AEQ131" s="15">
        <f>+AEQ130/3</f>
        <v>139.79999999999998</v>
      </c>
      <c r="AER131" s="16">
        <f>+AER130/AEO130</f>
        <v>95.148154224774402</v>
      </c>
      <c r="AES131" s="16">
        <f>+AES130/AEO130</f>
        <v>156.29712879409351</v>
      </c>
    </row>
    <row r="132" spans="43:825" s="10" customFormat="1" ht="14.1" customHeight="1" x14ac:dyDescent="0.2">
      <c r="AQ132" s="78" t="s">
        <v>36</v>
      </c>
      <c r="AR132" s="73">
        <f>SUM(AR129:AR131)</f>
        <v>22.09</v>
      </c>
      <c r="AS132" s="73">
        <f>SUM(AS129:AS131)</f>
        <v>534.29999999999995</v>
      </c>
      <c r="AT132" s="73">
        <f>SUM(AT129:AT131)</f>
        <v>439.5</v>
      </c>
      <c r="AU132" s="79">
        <f>SUM(AU129:AU131)</f>
        <v>4037.79</v>
      </c>
      <c r="AV132" s="79">
        <f>SUM(AV129:AV131)</f>
        <v>3330.2699999999995</v>
      </c>
      <c r="AW132" s="73"/>
      <c r="AX132" s="78" t="s">
        <v>36</v>
      </c>
      <c r="AY132" s="73">
        <f>SUM(AY129:AY131)</f>
        <v>22.09</v>
      </c>
      <c r="AZ132" s="73">
        <f>SUM(AZ129:AZ131)</f>
        <v>534.29999999999995</v>
      </c>
      <c r="BA132" s="73">
        <f>SUM(BA129:BA131)</f>
        <v>439.5</v>
      </c>
      <c r="BB132" s="79">
        <f>SUM(BB129:BB131)</f>
        <v>4037.79</v>
      </c>
      <c r="BC132" s="79">
        <f>SUM(BC129:BC131)</f>
        <v>3330.2699999999995</v>
      </c>
      <c r="BD132" s="73"/>
      <c r="AAN132" s="12"/>
      <c r="AAO132" s="12"/>
      <c r="AAP132" s="15"/>
      <c r="AAQ132" s="12"/>
      <c r="AAR132" s="12"/>
      <c r="AAU132" s="12"/>
      <c r="AAV132" s="12"/>
      <c r="AAW132" s="15"/>
      <c r="AAX132" s="12"/>
      <c r="AAY132" s="12"/>
      <c r="AEH132" s="12"/>
      <c r="AEI132" s="12"/>
      <c r="AEJ132" s="15"/>
      <c r="AEK132" s="12"/>
      <c r="AEL132" s="12"/>
      <c r="AEO132" s="12"/>
      <c r="AEP132" s="12"/>
      <c r="AEQ132" s="15"/>
      <c r="AER132" s="12"/>
      <c r="AES132" s="12"/>
    </row>
    <row r="133" spans="43:825" s="10" customFormat="1" ht="14.1" customHeight="1" x14ac:dyDescent="0.2">
      <c r="AQ133" s="78" t="s">
        <v>37</v>
      </c>
      <c r="AR133" s="73">
        <f>+ AVERAGE(AR129:AR131)</f>
        <v>7.3633333333333333</v>
      </c>
      <c r="AS133" s="73">
        <f>+AS132/3</f>
        <v>178.1</v>
      </c>
      <c r="AT133" s="73">
        <f>+AT132/3</f>
        <v>146.5</v>
      </c>
      <c r="AU133" s="80">
        <f>+AU132/AR132</f>
        <v>182.78813942960616</v>
      </c>
      <c r="AV133" s="80">
        <f>+AV132/AR132</f>
        <v>150.75916704391125</v>
      </c>
      <c r="AW133" s="73"/>
      <c r="AX133" s="78" t="s">
        <v>37</v>
      </c>
      <c r="AY133" s="73">
        <f>+ AVERAGE(AY129:AY131)</f>
        <v>7.3633333333333333</v>
      </c>
      <c r="AZ133" s="73">
        <f>+AZ132/3</f>
        <v>178.1</v>
      </c>
      <c r="BA133" s="73">
        <f>+BA132/3</f>
        <v>146.5</v>
      </c>
      <c r="BB133" s="80">
        <f>+BB132/AY132</f>
        <v>182.78813942960616</v>
      </c>
      <c r="BC133" s="80">
        <f>+BC132/AY132</f>
        <v>150.75916704391125</v>
      </c>
      <c r="BD133" s="73"/>
      <c r="GO133" s="42">
        <v>12</v>
      </c>
      <c r="GP133" s="42" t="s">
        <v>666</v>
      </c>
      <c r="GV133" s="42">
        <v>12</v>
      </c>
      <c r="GW133" s="42" t="s">
        <v>666</v>
      </c>
      <c r="AAM133" s="42"/>
      <c r="AAN133" s="14"/>
      <c r="AAO133" s="12"/>
      <c r="AAP133" s="12"/>
      <c r="AAQ133" s="12"/>
      <c r="AAR133" s="12"/>
      <c r="AAT133" s="42"/>
      <c r="AAU133" s="14"/>
      <c r="AAV133" s="12"/>
      <c r="AAW133" s="12"/>
      <c r="AAX133" s="12"/>
      <c r="AAY133" s="12"/>
      <c r="AEG133" s="42">
        <v>12</v>
      </c>
      <c r="AEH133" s="14" t="s">
        <v>503</v>
      </c>
      <c r="AEI133" s="12"/>
      <c r="AEJ133" s="12"/>
      <c r="AEK133" s="12"/>
      <c r="AEL133" s="12"/>
      <c r="AEN133" s="42">
        <v>12</v>
      </c>
      <c r="AEO133" s="14" t="s">
        <v>503</v>
      </c>
      <c r="AEP133" s="12"/>
      <c r="AEQ133" s="12"/>
      <c r="AER133" s="12"/>
      <c r="AES133" s="12"/>
    </row>
    <row r="134" spans="43:825" s="10" customFormat="1" ht="14.1" customHeight="1" x14ac:dyDescent="0.2">
      <c r="AQ134" s="185"/>
      <c r="AR134" s="186"/>
      <c r="AS134" s="186"/>
      <c r="AT134" s="186"/>
      <c r="AU134" s="186"/>
      <c r="AV134" s="186"/>
      <c r="AW134" s="187"/>
      <c r="AX134" s="185"/>
      <c r="AY134" s="186"/>
      <c r="AZ134" s="186"/>
      <c r="BA134" s="186"/>
      <c r="BB134" s="186"/>
      <c r="BC134" s="186"/>
      <c r="BD134" s="187"/>
      <c r="GP134" s="38" t="s">
        <v>433</v>
      </c>
      <c r="GQ134" s="38" t="s">
        <v>35</v>
      </c>
      <c r="GR134" s="38" t="s">
        <v>0</v>
      </c>
      <c r="GS134" s="38" t="s">
        <v>35</v>
      </c>
      <c r="GT134" s="38" t="s">
        <v>0</v>
      </c>
      <c r="GW134" s="38" t="s">
        <v>433</v>
      </c>
      <c r="GX134" s="38" t="s">
        <v>35</v>
      </c>
      <c r="GY134" s="38" t="s">
        <v>0</v>
      </c>
      <c r="GZ134" s="38" t="s">
        <v>35</v>
      </c>
      <c r="HA134" s="38" t="s">
        <v>0</v>
      </c>
      <c r="AAN134" s="13"/>
      <c r="AAO134" s="13"/>
      <c r="AAP134" s="13"/>
      <c r="AAQ134" s="13"/>
      <c r="AAR134" s="13"/>
      <c r="AAU134" s="13"/>
      <c r="AAV134" s="13"/>
      <c r="AAW134" s="13"/>
      <c r="AAX134" s="13"/>
      <c r="AAY134" s="13"/>
      <c r="AEH134" s="13" t="s">
        <v>434</v>
      </c>
      <c r="AEI134" s="13" t="s">
        <v>0</v>
      </c>
      <c r="AEJ134" s="13" t="s">
        <v>35</v>
      </c>
      <c r="AEK134" s="13" t="s">
        <v>0</v>
      </c>
      <c r="AEL134" s="13" t="s">
        <v>35</v>
      </c>
      <c r="AEO134" s="13" t="s">
        <v>434</v>
      </c>
      <c r="AEP134" s="13" t="s">
        <v>0</v>
      </c>
      <c r="AEQ134" s="13" t="s">
        <v>35</v>
      </c>
      <c r="AER134" s="13" t="s">
        <v>0</v>
      </c>
      <c r="AES134" s="13" t="s">
        <v>35</v>
      </c>
    </row>
    <row r="135" spans="43:825" s="10" customFormat="1" ht="14.1" customHeight="1" x14ac:dyDescent="0.2">
      <c r="AQ135" s="77">
        <v>4</v>
      </c>
      <c r="AR135" s="77" t="s">
        <v>359</v>
      </c>
      <c r="AS135" s="73"/>
      <c r="AT135" s="73"/>
      <c r="AU135" s="73"/>
      <c r="AV135" s="73"/>
      <c r="AW135" s="73"/>
      <c r="AX135" s="77">
        <v>4</v>
      </c>
      <c r="AY135" s="77" t="s">
        <v>359</v>
      </c>
      <c r="AZ135" s="73"/>
      <c r="BA135" s="73"/>
      <c r="BB135" s="73"/>
      <c r="BC135" s="73"/>
      <c r="BD135" s="73"/>
      <c r="GP135" s="10">
        <v>0.87</v>
      </c>
      <c r="GQ135" s="10">
        <v>70.8</v>
      </c>
      <c r="GR135" s="10">
        <v>38.700000000000003</v>
      </c>
      <c r="GS135" s="10">
        <f>+GQ135*GP135</f>
        <v>61.595999999999997</v>
      </c>
      <c r="GT135" s="10">
        <f>+GR135*GP135</f>
        <v>33.669000000000004</v>
      </c>
      <c r="GW135" s="10">
        <v>0.87</v>
      </c>
      <c r="GX135" s="10">
        <v>70.8</v>
      </c>
      <c r="GY135" s="10">
        <v>38.700000000000003</v>
      </c>
      <c r="GZ135" s="10">
        <f>+GX135*GW135</f>
        <v>61.595999999999997</v>
      </c>
      <c r="HA135" s="10">
        <f>+GY135*GW135</f>
        <v>33.669000000000004</v>
      </c>
      <c r="AAN135" s="12"/>
      <c r="AAO135" s="12"/>
      <c r="AAP135" s="12"/>
      <c r="AAQ135" s="12"/>
      <c r="AAR135" s="12"/>
      <c r="AAU135" s="12"/>
      <c r="AAV135" s="12"/>
      <c r="AAW135" s="12"/>
      <c r="AAX135" s="12"/>
      <c r="AAY135" s="12"/>
      <c r="AEH135" s="12">
        <f>AVERAGE(0.09,0.18,0.2,0.21)</f>
        <v>0.17</v>
      </c>
      <c r="AEI135" s="12">
        <v>186</v>
      </c>
      <c r="AEJ135" s="12">
        <v>195</v>
      </c>
      <c r="AEK135" s="12">
        <f>+AEI135*AEH135</f>
        <v>31.62</v>
      </c>
      <c r="AEL135" s="12">
        <f>+AEJ135*AEH135</f>
        <v>33.150000000000006</v>
      </c>
      <c r="AEO135" s="12">
        <f>AVERAGE(0.09,0.18,0.2,0.21)</f>
        <v>0.17</v>
      </c>
      <c r="AEP135" s="12">
        <v>186</v>
      </c>
      <c r="AEQ135" s="12">
        <v>195</v>
      </c>
      <c r="AER135" s="12">
        <f>+AEP135*AEO135</f>
        <v>31.62</v>
      </c>
      <c r="AES135" s="12">
        <f>+AEQ135*AEO135</f>
        <v>33.150000000000006</v>
      </c>
    </row>
    <row r="136" spans="43:825" s="10" customFormat="1" ht="14.1" customHeight="1" x14ac:dyDescent="0.2">
      <c r="AQ136" s="73"/>
      <c r="AR136" s="70" t="s">
        <v>434</v>
      </c>
      <c r="AS136" s="70" t="s">
        <v>35</v>
      </c>
      <c r="AT136" s="70" t="s">
        <v>0</v>
      </c>
      <c r="AU136" s="70" t="s">
        <v>35</v>
      </c>
      <c r="AV136" s="70" t="s">
        <v>0</v>
      </c>
      <c r="AW136" s="73"/>
      <c r="AX136" s="73"/>
      <c r="AY136" s="134" t="s">
        <v>434</v>
      </c>
      <c r="AZ136" s="134" t="s">
        <v>35</v>
      </c>
      <c r="BA136" s="134" t="s">
        <v>0</v>
      </c>
      <c r="BB136" s="134" t="s">
        <v>35</v>
      </c>
      <c r="BC136" s="134" t="s">
        <v>0</v>
      </c>
      <c r="BD136" s="73"/>
      <c r="GP136" s="10">
        <v>0.14000000000000001</v>
      </c>
      <c r="GQ136" s="10">
        <v>138</v>
      </c>
      <c r="GR136" s="10">
        <v>60.8</v>
      </c>
      <c r="GS136" s="10">
        <f>+GQ136*GP136</f>
        <v>19.32</v>
      </c>
      <c r="GT136" s="10">
        <f>+GR136*GP136</f>
        <v>8.5120000000000005</v>
      </c>
      <c r="GW136" s="10">
        <v>0.14000000000000001</v>
      </c>
      <c r="GX136" s="10">
        <v>138</v>
      </c>
      <c r="GY136" s="10">
        <v>60.8</v>
      </c>
      <c r="GZ136" s="10">
        <f>+GX136*GW136</f>
        <v>19.32</v>
      </c>
      <c r="HA136" s="10">
        <f>+GY136*GW136</f>
        <v>8.5120000000000005</v>
      </c>
      <c r="AAN136" s="12"/>
      <c r="AAO136" s="12"/>
      <c r="AAP136" s="12"/>
      <c r="AAQ136" s="12"/>
      <c r="AAR136" s="12"/>
      <c r="AAU136" s="12"/>
      <c r="AAV136" s="12"/>
      <c r="AAW136" s="12"/>
      <c r="AAX136" s="12"/>
      <c r="AAY136" s="12"/>
      <c r="AEH136" s="12">
        <f>AVERAGE(0.22,0.11,0.14,0.15)</f>
        <v>0.155</v>
      </c>
      <c r="AEI136" s="12">
        <v>415</v>
      </c>
      <c r="AEJ136" s="12">
        <v>169</v>
      </c>
      <c r="AEK136" s="12">
        <f>+AEI136*AEH136</f>
        <v>64.325000000000003</v>
      </c>
      <c r="AEL136" s="12">
        <f>+AEJ136*AEH136</f>
        <v>26.195</v>
      </c>
      <c r="AEO136" s="12">
        <f>AVERAGE(0.22,0.11,0.14,0.15)</f>
        <v>0.155</v>
      </c>
      <c r="AEP136" s="12">
        <v>415</v>
      </c>
      <c r="AEQ136" s="12">
        <v>169</v>
      </c>
      <c r="AER136" s="12">
        <f>+AEP136*AEO136</f>
        <v>64.325000000000003</v>
      </c>
      <c r="AES136" s="12">
        <f>+AEQ136*AEO136</f>
        <v>26.195</v>
      </c>
    </row>
    <row r="137" spans="43:825" s="10" customFormat="1" ht="14.1" customHeight="1" x14ac:dyDescent="0.2">
      <c r="AQ137" s="73"/>
      <c r="AR137" s="73">
        <v>0.114</v>
      </c>
      <c r="AS137" s="73">
        <v>312</v>
      </c>
      <c r="AT137" s="73">
        <v>150</v>
      </c>
      <c r="AU137" s="68">
        <f>+AR137*AS137</f>
        <v>35.567999999999998</v>
      </c>
      <c r="AV137" s="68">
        <f>+AR137*AT137</f>
        <v>17.100000000000001</v>
      </c>
      <c r="AW137" s="73"/>
      <c r="AX137" s="73"/>
      <c r="AY137" s="73">
        <v>0.114</v>
      </c>
      <c r="AZ137" s="73">
        <v>312</v>
      </c>
      <c r="BA137" s="73">
        <v>150</v>
      </c>
      <c r="BB137" s="68">
        <f>+AY137*AZ137</f>
        <v>35.567999999999998</v>
      </c>
      <c r="BC137" s="68">
        <f>+AY137*BA137</f>
        <v>17.100000000000001</v>
      </c>
      <c r="BD137" s="73"/>
      <c r="GP137" s="10">
        <v>0.19</v>
      </c>
      <c r="GQ137" s="10">
        <v>90.4</v>
      </c>
      <c r="GR137" s="10">
        <v>20.8</v>
      </c>
      <c r="GS137" s="10">
        <f>+GQ137*GP137</f>
        <v>17.176000000000002</v>
      </c>
      <c r="GT137" s="10">
        <f>+GR137*GP137</f>
        <v>3.9520000000000004</v>
      </c>
      <c r="GW137" s="10">
        <v>0.19</v>
      </c>
      <c r="GX137" s="10">
        <v>90.4</v>
      </c>
      <c r="GY137" s="10">
        <v>20.8</v>
      </c>
      <c r="GZ137" s="10">
        <f>+GX137*GW137</f>
        <v>17.176000000000002</v>
      </c>
      <c r="HA137" s="10">
        <f>+GY137*GW137</f>
        <v>3.9520000000000004</v>
      </c>
      <c r="AAN137" s="12"/>
      <c r="AAO137" s="12"/>
      <c r="AAP137" s="12"/>
      <c r="AAQ137" s="12"/>
      <c r="AAR137" s="12"/>
      <c r="AAU137" s="12"/>
      <c r="AAV137" s="12"/>
      <c r="AAW137" s="12"/>
      <c r="AAX137" s="12"/>
      <c r="AAY137" s="12"/>
      <c r="AEH137" s="12">
        <f>AVERAGE(0.08,0.06,0.04,0.04)</f>
        <v>5.5000000000000007E-2</v>
      </c>
      <c r="AEI137" s="12">
        <v>253</v>
      </c>
      <c r="AEJ137" s="12">
        <v>203</v>
      </c>
      <c r="AEK137" s="12">
        <f>+AEI137*AEH137</f>
        <v>13.915000000000003</v>
      </c>
      <c r="AEL137" s="12">
        <f>+AEJ137*AEH137</f>
        <v>11.165000000000001</v>
      </c>
      <c r="AEO137" s="12">
        <f>AVERAGE(0.08,0.06,0.04,0.04)</f>
        <v>5.5000000000000007E-2</v>
      </c>
      <c r="AEP137" s="12">
        <v>253</v>
      </c>
      <c r="AEQ137" s="12">
        <v>203</v>
      </c>
      <c r="AER137" s="12">
        <f>+AEP137*AEO137</f>
        <v>13.915000000000003</v>
      </c>
      <c r="AES137" s="12">
        <f>+AEQ137*AEO137</f>
        <v>11.165000000000001</v>
      </c>
    </row>
    <row r="138" spans="43:825" s="10" customFormat="1" ht="14.1" customHeight="1" x14ac:dyDescent="0.2">
      <c r="AQ138" s="73"/>
      <c r="AR138" s="73">
        <v>0.1074</v>
      </c>
      <c r="AS138" s="73">
        <v>418</v>
      </c>
      <c r="AT138" s="73">
        <v>223</v>
      </c>
      <c r="AU138" s="68">
        <f>+AR138*AS138</f>
        <v>44.8932</v>
      </c>
      <c r="AV138" s="68">
        <f>+AR138*AT138</f>
        <v>23.950199999999999</v>
      </c>
      <c r="AW138" s="73"/>
      <c r="AX138" s="73"/>
      <c r="AY138" s="73">
        <v>0.1074</v>
      </c>
      <c r="AZ138" s="73">
        <v>418</v>
      </c>
      <c r="BA138" s="73">
        <v>223</v>
      </c>
      <c r="BB138" s="68">
        <f>+AY138*AZ138</f>
        <v>44.8932</v>
      </c>
      <c r="BC138" s="68">
        <f>+AY138*BA138</f>
        <v>23.950199999999999</v>
      </c>
      <c r="BD138" s="73"/>
      <c r="GO138" s="43" t="s">
        <v>36</v>
      </c>
      <c r="GP138" s="10">
        <f>SUM(GP135:GP137)</f>
        <v>1.2</v>
      </c>
      <c r="GQ138" s="10">
        <f>SUM(GQ135:GQ137)</f>
        <v>299.20000000000005</v>
      </c>
      <c r="GR138" s="10">
        <f>SUM(GR135:GR137)</f>
        <v>120.3</v>
      </c>
      <c r="GS138" s="42">
        <f>SUM(GS135:GS137)</f>
        <v>98.091999999999999</v>
      </c>
      <c r="GT138" s="42">
        <f>SUM(GT135:GT137)</f>
        <v>46.133000000000003</v>
      </c>
      <c r="GV138" s="43" t="s">
        <v>36</v>
      </c>
      <c r="GW138" s="10">
        <f>SUM(GW135:GW137)</f>
        <v>1.2</v>
      </c>
      <c r="GX138" s="10">
        <f>SUM(GX135:GX137)</f>
        <v>299.20000000000005</v>
      </c>
      <c r="GY138" s="10">
        <f>SUM(GY135:GY137)</f>
        <v>120.3</v>
      </c>
      <c r="GZ138" s="42">
        <f>SUM(GZ135:GZ137)</f>
        <v>98.091999999999999</v>
      </c>
      <c r="HA138" s="42">
        <f>SUM(HA135:HA137)</f>
        <v>46.133000000000003</v>
      </c>
      <c r="AAM138" s="43"/>
      <c r="AAN138" s="12"/>
      <c r="AAO138" s="12"/>
      <c r="AAP138" s="12"/>
      <c r="AAQ138" s="14"/>
      <c r="AAR138" s="14"/>
      <c r="AAT138" s="43"/>
      <c r="AAU138" s="12"/>
      <c r="AAV138" s="12"/>
      <c r="AAW138" s="12"/>
      <c r="AAX138" s="14"/>
      <c r="AAY138" s="14"/>
      <c r="AEG138" s="43" t="s">
        <v>36</v>
      </c>
      <c r="AEH138" s="12">
        <f>SUM(AEH135:AEH137)</f>
        <v>0.38</v>
      </c>
      <c r="AEI138" s="12">
        <f>SUM(AEI135:AEI137)</f>
        <v>854</v>
      </c>
      <c r="AEJ138" s="12">
        <f>SUM(AEJ135:AEJ137)</f>
        <v>567</v>
      </c>
      <c r="AEK138" s="14">
        <f>SUM(AEK135:AEK137)</f>
        <v>109.86000000000001</v>
      </c>
      <c r="AEL138" s="14">
        <f>SUM(AEL135:AEL137)</f>
        <v>70.510000000000005</v>
      </c>
      <c r="AEN138" s="43" t="s">
        <v>36</v>
      </c>
      <c r="AEO138" s="12">
        <f>SUM(AEO135:AEO137)</f>
        <v>0.38</v>
      </c>
      <c r="AEP138" s="12">
        <f>SUM(AEP135:AEP137)</f>
        <v>854</v>
      </c>
      <c r="AEQ138" s="12">
        <f>SUM(AEQ135:AEQ137)</f>
        <v>567</v>
      </c>
      <c r="AER138" s="14">
        <f>SUM(AER135:AER137)</f>
        <v>109.86000000000001</v>
      </c>
      <c r="AES138" s="14">
        <f>SUM(AES135:AES137)</f>
        <v>70.510000000000005</v>
      </c>
    </row>
    <row r="139" spans="43:825" s="10" customFormat="1" ht="14.1" customHeight="1" x14ac:dyDescent="0.2">
      <c r="AQ139" s="73"/>
      <c r="AR139" s="73">
        <v>9.11E-2</v>
      </c>
      <c r="AS139" s="73">
        <v>249</v>
      </c>
      <c r="AT139" s="73">
        <v>129</v>
      </c>
      <c r="AU139" s="68">
        <f>+AR139*AS139</f>
        <v>22.683900000000001</v>
      </c>
      <c r="AV139" s="68">
        <f>+AR139*AT139</f>
        <v>11.751900000000001</v>
      </c>
      <c r="AW139" s="73"/>
      <c r="AX139" s="73"/>
      <c r="AY139" s="73">
        <v>9.11E-2</v>
      </c>
      <c r="AZ139" s="73">
        <v>249</v>
      </c>
      <c r="BA139" s="73">
        <v>129</v>
      </c>
      <c r="BB139" s="68">
        <f>+AY139*AZ139</f>
        <v>22.683900000000001</v>
      </c>
      <c r="BC139" s="68">
        <f>+AY139*BA139</f>
        <v>11.751900000000001</v>
      </c>
      <c r="BD139" s="73"/>
      <c r="GO139" s="43" t="s">
        <v>37</v>
      </c>
      <c r="GP139" s="44">
        <f>+AVERAGE(GP135:GP137)</f>
        <v>0.39999999999999997</v>
      </c>
      <c r="GQ139" s="44">
        <f t="shared" ref="GQ139:GR139" si="32">+AVERAGE(GQ135:GQ137)</f>
        <v>99.733333333333348</v>
      </c>
      <c r="GR139" s="44">
        <f t="shared" si="32"/>
        <v>40.1</v>
      </c>
      <c r="GS139" s="45">
        <f>+GS138/GP138</f>
        <v>81.743333333333339</v>
      </c>
      <c r="GT139" s="45">
        <f>+GT138/GP138</f>
        <v>38.444166666666668</v>
      </c>
      <c r="GV139" s="43" t="s">
        <v>37</v>
      </c>
      <c r="GW139" s="44">
        <f>+AVERAGE(GW135:GW137)</f>
        <v>0.39999999999999997</v>
      </c>
      <c r="GX139" s="44">
        <f t="shared" ref="GX139:GY139" si="33">+AVERAGE(GX135:GX137)</f>
        <v>99.733333333333348</v>
      </c>
      <c r="GY139" s="44">
        <f t="shared" si="33"/>
        <v>40.1</v>
      </c>
      <c r="GZ139" s="45">
        <f>+GZ138/GW138</f>
        <v>81.743333333333339</v>
      </c>
      <c r="HA139" s="45">
        <f>+HA138/GW138</f>
        <v>38.444166666666668</v>
      </c>
      <c r="AAM139" s="43"/>
      <c r="AAN139" s="51"/>
      <c r="AAO139" s="51"/>
      <c r="AAP139" s="51"/>
      <c r="AAQ139" s="16"/>
      <c r="AAR139" s="16"/>
      <c r="AAT139" s="43"/>
      <c r="AAU139" s="51"/>
      <c r="AAV139" s="51"/>
      <c r="AAW139" s="51"/>
      <c r="AAX139" s="16"/>
      <c r="AAY139" s="16"/>
      <c r="AEG139" s="43" t="s">
        <v>37</v>
      </c>
      <c r="AEH139" s="51">
        <f>+AEH138/3</f>
        <v>0.12666666666666668</v>
      </c>
      <c r="AEI139" s="51">
        <f>+AEI138/3</f>
        <v>284.66666666666669</v>
      </c>
      <c r="AEJ139" s="51">
        <f>+AEJ138/3</f>
        <v>189</v>
      </c>
      <c r="AEK139" s="16">
        <f>+AEK138/AEH138</f>
        <v>289.1052631578948</v>
      </c>
      <c r="AEL139" s="16">
        <f>+AEL138/AEH138</f>
        <v>185.55263157894737</v>
      </c>
      <c r="AEN139" s="43" t="s">
        <v>37</v>
      </c>
      <c r="AEO139" s="51">
        <f>+AEO138/3</f>
        <v>0.12666666666666668</v>
      </c>
      <c r="AEP139" s="51">
        <f>+AEP138/3</f>
        <v>284.66666666666669</v>
      </c>
      <c r="AEQ139" s="51">
        <f>+AEQ138/3</f>
        <v>189</v>
      </c>
      <c r="AER139" s="16">
        <f>+AER138/AEO138</f>
        <v>289.1052631578948</v>
      </c>
      <c r="AES139" s="16">
        <f>+AES138/AEO138</f>
        <v>185.55263157894737</v>
      </c>
    </row>
    <row r="140" spans="43:825" s="10" customFormat="1" ht="14.1" customHeight="1" x14ac:dyDescent="0.2">
      <c r="AQ140" s="78" t="s">
        <v>36</v>
      </c>
      <c r="AR140" s="73">
        <f>SUM(AR137:AR139)</f>
        <v>0.3125</v>
      </c>
      <c r="AS140" s="73">
        <f>SUM(AS137:AS139)</f>
        <v>979</v>
      </c>
      <c r="AT140" s="73">
        <f>SUM(AT137:AT139)</f>
        <v>502</v>
      </c>
      <c r="AU140" s="79">
        <f>SUM(AU137:AU139)</f>
        <v>103.14509999999999</v>
      </c>
      <c r="AV140" s="79">
        <f>SUM(AV137:AV139)</f>
        <v>52.802100000000003</v>
      </c>
      <c r="AW140" s="73"/>
      <c r="AX140" s="78" t="s">
        <v>36</v>
      </c>
      <c r="AY140" s="73">
        <f>SUM(AY137:AY139)</f>
        <v>0.3125</v>
      </c>
      <c r="AZ140" s="73">
        <f>SUM(AZ137:AZ139)</f>
        <v>979</v>
      </c>
      <c r="BA140" s="73">
        <f>SUM(BA137:BA139)</f>
        <v>502</v>
      </c>
      <c r="BB140" s="79">
        <f>SUM(BB137:BB139)</f>
        <v>103.14509999999999</v>
      </c>
      <c r="BC140" s="79">
        <f>SUM(BC137:BC139)</f>
        <v>52.802100000000003</v>
      </c>
      <c r="BD140" s="73"/>
    </row>
    <row r="141" spans="43:825" s="10" customFormat="1" ht="14.1" customHeight="1" x14ac:dyDescent="0.2">
      <c r="AQ141" s="78" t="s">
        <v>37</v>
      </c>
      <c r="AR141" s="73">
        <f>+ AVERAGE(AR137:AR139)</f>
        <v>0.10416666666666667</v>
      </c>
      <c r="AS141" s="73">
        <f>+AS140/3</f>
        <v>326.33333333333331</v>
      </c>
      <c r="AT141" s="73">
        <f>+AT140/3</f>
        <v>167.33333333333334</v>
      </c>
      <c r="AU141" s="80">
        <f>+AU140/AR140</f>
        <v>330.06431999999995</v>
      </c>
      <c r="AV141" s="80">
        <f>+AV140/AR140</f>
        <v>168.96672000000001</v>
      </c>
      <c r="AW141" s="73"/>
      <c r="AX141" s="78" t="s">
        <v>37</v>
      </c>
      <c r="AY141" s="73">
        <f>+ AVERAGE(AY137:AY139)</f>
        <v>0.10416666666666667</v>
      </c>
      <c r="AZ141" s="73">
        <f>+AZ140/3</f>
        <v>326.33333333333331</v>
      </c>
      <c r="BA141" s="73">
        <f>+BA140/3</f>
        <v>167.33333333333334</v>
      </c>
      <c r="BB141" s="80">
        <f>+BB140/AY140</f>
        <v>330.06431999999995</v>
      </c>
      <c r="BC141" s="80">
        <f>+BC140/AY140</f>
        <v>168.96672000000001</v>
      </c>
      <c r="BD141" s="73"/>
      <c r="AAM141" s="42"/>
      <c r="AAN141" s="14"/>
      <c r="AAO141" s="12"/>
      <c r="AAP141" s="12"/>
      <c r="AAQ141" s="12"/>
      <c r="AAR141" s="12"/>
      <c r="AAT141" s="42"/>
      <c r="AAU141" s="14"/>
      <c r="AAV141" s="12"/>
      <c r="AAW141" s="12"/>
      <c r="AAX141" s="12"/>
      <c r="AAY141" s="12"/>
      <c r="AEG141" s="42">
        <v>13</v>
      </c>
      <c r="AEH141" s="14" t="s">
        <v>504</v>
      </c>
      <c r="AEI141" s="12"/>
      <c r="AEJ141" s="12"/>
      <c r="AEK141" s="12"/>
      <c r="AEL141" s="12"/>
      <c r="AEN141" s="42">
        <v>13</v>
      </c>
      <c r="AEO141" s="14" t="s">
        <v>504</v>
      </c>
      <c r="AEP141" s="12"/>
      <c r="AEQ141" s="12"/>
      <c r="AER141" s="12"/>
      <c r="AES141" s="12"/>
    </row>
    <row r="142" spans="43:825" s="10" customFormat="1" ht="14.1" customHeight="1" x14ac:dyDescent="0.2">
      <c r="AQ142" s="185"/>
      <c r="AR142" s="186"/>
      <c r="AS142" s="186"/>
      <c r="AT142" s="186"/>
      <c r="AU142" s="186"/>
      <c r="AV142" s="186"/>
      <c r="AW142" s="187"/>
      <c r="AX142" s="185"/>
      <c r="AY142" s="186"/>
      <c r="AZ142" s="186"/>
      <c r="BA142" s="186"/>
      <c r="BB142" s="186"/>
      <c r="BC142" s="186"/>
      <c r="BD142" s="187"/>
      <c r="AAN142" s="13"/>
      <c r="AAO142" s="13"/>
      <c r="AAP142" s="13"/>
      <c r="AAQ142" s="13"/>
      <c r="AAR142" s="13"/>
      <c r="AAU142" s="13"/>
      <c r="AAV142" s="13"/>
      <c r="AAW142" s="13"/>
      <c r="AAX142" s="13"/>
      <c r="AAY142" s="13"/>
      <c r="AEH142" s="13" t="s">
        <v>434</v>
      </c>
      <c r="AEI142" s="13" t="s">
        <v>0</v>
      </c>
      <c r="AEJ142" s="13" t="s">
        <v>35</v>
      </c>
      <c r="AEK142" s="13" t="s">
        <v>0</v>
      </c>
      <c r="AEL142" s="13" t="s">
        <v>35</v>
      </c>
      <c r="AEO142" s="13" t="s">
        <v>434</v>
      </c>
      <c r="AEP142" s="13" t="s">
        <v>0</v>
      </c>
      <c r="AEQ142" s="13" t="s">
        <v>35</v>
      </c>
      <c r="AER142" s="13" t="s">
        <v>0</v>
      </c>
      <c r="AES142" s="13" t="s">
        <v>35</v>
      </c>
    </row>
    <row r="143" spans="43:825" s="10" customFormat="1" ht="14.1" customHeight="1" x14ac:dyDescent="0.2">
      <c r="AQ143" s="77">
        <v>5</v>
      </c>
      <c r="AR143" s="77" t="s">
        <v>353</v>
      </c>
      <c r="AS143" s="73"/>
      <c r="AT143" s="73"/>
      <c r="AU143" s="73"/>
      <c r="AV143" s="73"/>
      <c r="AW143" s="73"/>
      <c r="AX143" s="77">
        <v>5</v>
      </c>
      <c r="AY143" s="77" t="s">
        <v>353</v>
      </c>
      <c r="AZ143" s="73"/>
      <c r="BA143" s="73"/>
      <c r="BB143" s="73"/>
      <c r="BC143" s="73"/>
      <c r="BD143" s="73"/>
      <c r="AAN143" s="12"/>
      <c r="AAO143" s="12"/>
      <c r="AAP143" s="15"/>
      <c r="AAQ143" s="12"/>
      <c r="AAR143" s="12"/>
      <c r="AAU143" s="12"/>
      <c r="AAV143" s="12"/>
      <c r="AAW143" s="15"/>
      <c r="AAX143" s="12"/>
      <c r="AAY143" s="12"/>
      <c r="AEH143" s="12">
        <f>AVERAGE(0.19,0.28,0.3,0.37)</f>
        <v>0.28500000000000003</v>
      </c>
      <c r="AEI143" s="12">
        <v>215</v>
      </c>
      <c r="AEJ143" s="15">
        <v>241</v>
      </c>
      <c r="AEK143" s="12">
        <f>+AEI143*AEH143</f>
        <v>61.275000000000006</v>
      </c>
      <c r="AEL143" s="12">
        <f>+AEJ143*AEH143</f>
        <v>68.685000000000002</v>
      </c>
      <c r="AEO143" s="12">
        <f>AVERAGE(0.19,0.28,0.3,0.37)</f>
        <v>0.28500000000000003</v>
      </c>
      <c r="AEP143" s="12">
        <v>215</v>
      </c>
      <c r="AEQ143" s="15">
        <v>241</v>
      </c>
      <c r="AER143" s="12">
        <f>+AEP143*AEO143</f>
        <v>61.275000000000006</v>
      </c>
      <c r="AES143" s="12">
        <f>+AEQ143*AEO143</f>
        <v>68.685000000000002</v>
      </c>
    </row>
    <row r="144" spans="43:825" s="10" customFormat="1" ht="14.1" customHeight="1" x14ac:dyDescent="0.2">
      <c r="AQ144" s="73"/>
      <c r="AR144" s="70" t="s">
        <v>434</v>
      </c>
      <c r="AS144" s="70" t="s">
        <v>35</v>
      </c>
      <c r="AT144" s="70" t="s">
        <v>0</v>
      </c>
      <c r="AU144" s="70" t="s">
        <v>35</v>
      </c>
      <c r="AV144" s="70" t="s">
        <v>0</v>
      </c>
      <c r="AW144" s="73"/>
      <c r="AX144" s="73"/>
      <c r="AY144" s="134" t="s">
        <v>434</v>
      </c>
      <c r="AZ144" s="134" t="s">
        <v>35</v>
      </c>
      <c r="BA144" s="134" t="s">
        <v>0</v>
      </c>
      <c r="BB144" s="134" t="s">
        <v>35</v>
      </c>
      <c r="BC144" s="134" t="s">
        <v>0</v>
      </c>
      <c r="BD144" s="73"/>
      <c r="AAN144" s="12"/>
      <c r="AAO144" s="12"/>
      <c r="AAP144" s="15"/>
      <c r="AAQ144" s="12"/>
      <c r="AAR144" s="12"/>
      <c r="AAU144" s="12"/>
      <c r="AAV144" s="12"/>
      <c r="AAW144" s="15"/>
      <c r="AAX144" s="12"/>
      <c r="AAY144" s="12"/>
      <c r="AEH144" s="12">
        <f>AVERAGE(0.45,0.38,0.33,0.37)</f>
        <v>0.38250000000000006</v>
      </c>
      <c r="AEI144" s="12">
        <v>29.5</v>
      </c>
      <c r="AEJ144" s="15">
        <v>15.7</v>
      </c>
      <c r="AEK144" s="12">
        <f>+AEI144*AEH144</f>
        <v>11.283750000000001</v>
      </c>
      <c r="AEL144" s="12">
        <f>+AEJ144*AEH144</f>
        <v>6.0052500000000011</v>
      </c>
      <c r="AEO144" s="12">
        <f>AVERAGE(0.45,0.38,0.33,0.37)</f>
        <v>0.38250000000000006</v>
      </c>
      <c r="AEP144" s="12">
        <v>29.5</v>
      </c>
      <c r="AEQ144" s="15">
        <v>15.7</v>
      </c>
      <c r="AER144" s="12">
        <f>+AEP144*AEO144</f>
        <v>11.283750000000001</v>
      </c>
      <c r="AES144" s="12">
        <f>+AEQ144*AEO144</f>
        <v>6.0052500000000011</v>
      </c>
    </row>
    <row r="145" spans="43:825" s="10" customFormat="1" ht="14.1" customHeight="1" x14ac:dyDescent="0.2">
      <c r="AQ145" s="73"/>
      <c r="AR145" s="73">
        <v>22.87</v>
      </c>
      <c r="AS145" s="73">
        <v>400</v>
      </c>
      <c r="AT145" s="73">
        <v>308</v>
      </c>
      <c r="AU145" s="68">
        <f>+AR145*AS145</f>
        <v>9148</v>
      </c>
      <c r="AV145" s="68">
        <f>+AR145*AT145</f>
        <v>7043.96</v>
      </c>
      <c r="AW145" s="73"/>
      <c r="AX145" s="73"/>
      <c r="AY145" s="73">
        <v>22.87</v>
      </c>
      <c r="AZ145" s="73">
        <v>400</v>
      </c>
      <c r="BA145" s="73">
        <v>308</v>
      </c>
      <c r="BB145" s="68">
        <f>+AY145*AZ145</f>
        <v>9148</v>
      </c>
      <c r="BC145" s="68">
        <f>+AY145*BA145</f>
        <v>7043.96</v>
      </c>
      <c r="BD145" s="73"/>
      <c r="AAN145" s="12"/>
      <c r="AAO145" s="12"/>
      <c r="AAP145" s="15"/>
      <c r="AAQ145" s="12"/>
      <c r="AAR145" s="12"/>
      <c r="AAU145" s="12"/>
      <c r="AAV145" s="12"/>
      <c r="AAW145" s="15"/>
      <c r="AAX145" s="12"/>
      <c r="AAY145" s="12"/>
      <c r="AEH145" s="12">
        <f>AVERAGE(0.34,0.28,0.26,0.19)</f>
        <v>0.26750000000000002</v>
      </c>
      <c r="AEI145" s="12">
        <v>68</v>
      </c>
      <c r="AEJ145" s="15">
        <v>152</v>
      </c>
      <c r="AEK145" s="12">
        <f>+AEI145*AEH145</f>
        <v>18.190000000000001</v>
      </c>
      <c r="AEL145" s="12">
        <f>+AEJ145*AEH145</f>
        <v>40.660000000000004</v>
      </c>
      <c r="AEO145" s="12">
        <f>AVERAGE(0.34,0.28,0.26,0.19)</f>
        <v>0.26750000000000002</v>
      </c>
      <c r="AEP145" s="12">
        <v>68</v>
      </c>
      <c r="AEQ145" s="15">
        <v>152</v>
      </c>
      <c r="AER145" s="12">
        <f>+AEP145*AEO145</f>
        <v>18.190000000000001</v>
      </c>
      <c r="AES145" s="12">
        <f>+AEQ145*AEO145</f>
        <v>40.660000000000004</v>
      </c>
    </row>
    <row r="146" spans="43:825" s="10" customFormat="1" ht="14.1" customHeight="1" x14ac:dyDescent="0.2">
      <c r="AQ146" s="73"/>
      <c r="AR146" s="73">
        <v>16</v>
      </c>
      <c r="AS146" s="73">
        <v>209</v>
      </c>
      <c r="AT146" s="73">
        <v>240</v>
      </c>
      <c r="AU146" s="68">
        <f>+AR146*AS146</f>
        <v>3344</v>
      </c>
      <c r="AV146" s="68">
        <f>+AR146*AT146</f>
        <v>3840</v>
      </c>
      <c r="AW146" s="73"/>
      <c r="AX146" s="73"/>
      <c r="AY146" s="73">
        <v>16</v>
      </c>
      <c r="AZ146" s="73">
        <v>209</v>
      </c>
      <c r="BA146" s="73">
        <v>240</v>
      </c>
      <c r="BB146" s="68">
        <f>+AY146*AZ146</f>
        <v>3344</v>
      </c>
      <c r="BC146" s="68">
        <f>+AY146*BA146</f>
        <v>3840</v>
      </c>
      <c r="BD146" s="73"/>
      <c r="AAM146" s="43"/>
      <c r="AAN146" s="12"/>
      <c r="AAO146" s="12"/>
      <c r="AAP146" s="15"/>
      <c r="AAQ146" s="14"/>
      <c r="AAR146" s="14"/>
      <c r="AAT146" s="43"/>
      <c r="AAU146" s="12"/>
      <c r="AAV146" s="12"/>
      <c r="AAW146" s="15"/>
      <c r="AAX146" s="14"/>
      <c r="AAY146" s="14"/>
      <c r="AEG146" s="43" t="s">
        <v>36</v>
      </c>
      <c r="AEH146" s="12">
        <f>SUM(AEH143:AEH145)</f>
        <v>0.93500000000000005</v>
      </c>
      <c r="AEI146" s="12">
        <f>SUM(AEI143:AEI145)</f>
        <v>312.5</v>
      </c>
      <c r="AEJ146" s="15">
        <f>SUM(AEJ143:AEJ145)</f>
        <v>408.7</v>
      </c>
      <c r="AEK146" s="14">
        <f>SUM(AEK143:AEK145)</f>
        <v>90.748750000000001</v>
      </c>
      <c r="AEL146" s="14">
        <f>SUM(AEL143:AEL145)</f>
        <v>115.35025000000002</v>
      </c>
      <c r="AEN146" s="43" t="s">
        <v>36</v>
      </c>
      <c r="AEO146" s="12">
        <f>SUM(AEO143:AEO145)</f>
        <v>0.93500000000000005</v>
      </c>
      <c r="AEP146" s="12">
        <f>SUM(AEP143:AEP145)</f>
        <v>312.5</v>
      </c>
      <c r="AEQ146" s="15">
        <f>SUM(AEQ143:AEQ145)</f>
        <v>408.7</v>
      </c>
      <c r="AER146" s="14">
        <f>SUM(AER143:AER145)</f>
        <v>90.748750000000001</v>
      </c>
      <c r="AES146" s="14">
        <f>SUM(AES143:AES145)</f>
        <v>115.35025000000002</v>
      </c>
    </row>
    <row r="147" spans="43:825" s="10" customFormat="1" ht="14.1" customHeight="1" x14ac:dyDescent="0.2">
      <c r="AQ147" s="73"/>
      <c r="AR147" s="73">
        <v>12</v>
      </c>
      <c r="AS147" s="73">
        <v>223</v>
      </c>
      <c r="AT147" s="73">
        <v>227</v>
      </c>
      <c r="AU147" s="68">
        <f>+AR147*AS147</f>
        <v>2676</v>
      </c>
      <c r="AV147" s="68">
        <f>+AR147*AT147</f>
        <v>2724</v>
      </c>
      <c r="AW147" s="73"/>
      <c r="AX147" s="73"/>
      <c r="AY147" s="73">
        <v>12</v>
      </c>
      <c r="AZ147" s="73">
        <v>223</v>
      </c>
      <c r="BA147" s="73">
        <v>227</v>
      </c>
      <c r="BB147" s="68">
        <f>+AY147*AZ147</f>
        <v>2676</v>
      </c>
      <c r="BC147" s="68">
        <f>+AY147*BA147</f>
        <v>2724</v>
      </c>
      <c r="BD147" s="73"/>
      <c r="AAM147" s="43"/>
      <c r="AAN147" s="12"/>
      <c r="AAO147" s="12"/>
      <c r="AAP147" s="15"/>
      <c r="AAQ147" s="16"/>
      <c r="AAR147" s="16"/>
      <c r="AAT147" s="43"/>
      <c r="AAU147" s="12"/>
      <c r="AAV147" s="12"/>
      <c r="AAW147" s="15"/>
      <c r="AAX147" s="16"/>
      <c r="AAY147" s="16"/>
      <c r="AEG147" s="43" t="s">
        <v>37</v>
      </c>
      <c r="AEH147" s="12">
        <f>+AEH146/3</f>
        <v>0.3116666666666667</v>
      </c>
      <c r="AEI147" s="12">
        <f>+AEI146/3</f>
        <v>104.16666666666667</v>
      </c>
      <c r="AEJ147" s="15">
        <f>+AEJ146/3</f>
        <v>136.23333333333332</v>
      </c>
      <c r="AEK147" s="16">
        <f>+AEK146/AEH146</f>
        <v>97.057486631016033</v>
      </c>
      <c r="AEL147" s="16">
        <f>+AEL146/AEH146</f>
        <v>123.3692513368984</v>
      </c>
      <c r="AEN147" s="43" t="s">
        <v>37</v>
      </c>
      <c r="AEO147" s="12">
        <f>+AEO146/3</f>
        <v>0.3116666666666667</v>
      </c>
      <c r="AEP147" s="12">
        <f>+AEP146/3</f>
        <v>104.16666666666667</v>
      </c>
      <c r="AEQ147" s="15">
        <f>+AEQ146/3</f>
        <v>136.23333333333332</v>
      </c>
      <c r="AER147" s="16">
        <f>+AER146/AEO146</f>
        <v>97.057486631016033</v>
      </c>
      <c r="AES147" s="16">
        <f>+AES146/AEO146</f>
        <v>123.3692513368984</v>
      </c>
    </row>
    <row r="148" spans="43:825" s="10" customFormat="1" ht="14.1" customHeight="1" x14ac:dyDescent="0.2">
      <c r="AQ148" s="78" t="s">
        <v>36</v>
      </c>
      <c r="AR148" s="73">
        <f>SUM(AR145:AR147)</f>
        <v>50.870000000000005</v>
      </c>
      <c r="AS148" s="73">
        <f>SUM(AS145:AS147)</f>
        <v>832</v>
      </c>
      <c r="AT148" s="73">
        <f>SUM(AT145:AT147)</f>
        <v>775</v>
      </c>
      <c r="AU148" s="79">
        <f>SUM(AU145:AU147)</f>
        <v>15168</v>
      </c>
      <c r="AV148" s="79">
        <f>SUM(AV145:AV147)</f>
        <v>13607.96</v>
      </c>
      <c r="AW148" s="73"/>
      <c r="AX148" s="78" t="s">
        <v>36</v>
      </c>
      <c r="AY148" s="73">
        <f>SUM(AY145:AY147)</f>
        <v>50.870000000000005</v>
      </c>
      <c r="AZ148" s="73">
        <f>SUM(AZ145:AZ147)</f>
        <v>832</v>
      </c>
      <c r="BA148" s="73">
        <f>SUM(BA145:BA147)</f>
        <v>775</v>
      </c>
      <c r="BB148" s="79">
        <f>SUM(BB145:BB147)</f>
        <v>15168</v>
      </c>
      <c r="BC148" s="79">
        <f>SUM(BC145:BC147)</f>
        <v>13607.96</v>
      </c>
      <c r="BD148" s="73"/>
      <c r="AAN148" s="12"/>
      <c r="AAO148" s="12"/>
      <c r="AAP148" s="15"/>
      <c r="AAQ148" s="12"/>
      <c r="AAR148" s="12"/>
      <c r="AAU148" s="12"/>
      <c r="AAV148" s="12"/>
      <c r="AAW148" s="15"/>
      <c r="AAX148" s="12"/>
      <c r="AAY148" s="12"/>
      <c r="AEH148" s="12"/>
      <c r="AEI148" s="12"/>
      <c r="AEJ148" s="15"/>
      <c r="AEK148" s="12"/>
      <c r="AEL148" s="12"/>
      <c r="AEO148" s="12"/>
      <c r="AEP148" s="12"/>
      <c r="AEQ148" s="15"/>
      <c r="AER148" s="12"/>
      <c r="AES148" s="12"/>
    </row>
    <row r="149" spans="43:825" s="10" customFormat="1" ht="14.1" customHeight="1" x14ac:dyDescent="0.2">
      <c r="AQ149" s="78" t="s">
        <v>37</v>
      </c>
      <c r="AR149" s="73">
        <f>+ AVERAGE(AR145:AR147)</f>
        <v>16.956666666666667</v>
      </c>
      <c r="AS149" s="73">
        <f>+AS148/3</f>
        <v>277.33333333333331</v>
      </c>
      <c r="AT149" s="73">
        <f>+AT148/3</f>
        <v>258.33333333333331</v>
      </c>
      <c r="AU149" s="80">
        <f>+AU148/AR148</f>
        <v>298.17181049734614</v>
      </c>
      <c r="AV149" s="80">
        <f>+AV148/AR148</f>
        <v>267.50461961863567</v>
      </c>
      <c r="AW149" s="73"/>
      <c r="AX149" s="78" t="s">
        <v>37</v>
      </c>
      <c r="AY149" s="73">
        <f>+ AVERAGE(AY145:AY147)</f>
        <v>16.956666666666667</v>
      </c>
      <c r="AZ149" s="73">
        <f>+AZ148/3</f>
        <v>277.33333333333331</v>
      </c>
      <c r="BA149" s="73">
        <f>+BA148/3</f>
        <v>258.33333333333331</v>
      </c>
      <c r="BB149" s="80">
        <f>+BB148/AY148</f>
        <v>298.17181049734614</v>
      </c>
      <c r="BC149" s="80">
        <f>+BC148/AY148</f>
        <v>267.50461961863567</v>
      </c>
      <c r="BD149" s="73"/>
      <c r="AAM149" s="42"/>
      <c r="AAN149" s="14"/>
      <c r="AAO149" s="12"/>
      <c r="AAP149" s="12"/>
      <c r="AAQ149" s="12"/>
      <c r="AAR149" s="12"/>
      <c r="AAT149" s="42"/>
      <c r="AAU149" s="14"/>
      <c r="AAV149" s="12"/>
      <c r="AAW149" s="12"/>
      <c r="AAX149" s="12"/>
      <c r="AAY149" s="12"/>
      <c r="AEG149" s="42">
        <v>14</v>
      </c>
      <c r="AEH149" s="14" t="s">
        <v>505</v>
      </c>
      <c r="AEI149" s="12"/>
      <c r="AEJ149" s="12"/>
      <c r="AEK149" s="12"/>
      <c r="AEL149" s="12"/>
      <c r="AEN149" s="42">
        <v>14</v>
      </c>
      <c r="AEO149" s="14" t="s">
        <v>505</v>
      </c>
      <c r="AEP149" s="12"/>
      <c r="AEQ149" s="12"/>
      <c r="AER149" s="12"/>
      <c r="AES149" s="12"/>
    </row>
    <row r="150" spans="43:825" s="10" customFormat="1" ht="14.1" customHeight="1" x14ac:dyDescent="0.2">
      <c r="AQ150" s="185"/>
      <c r="AR150" s="186"/>
      <c r="AS150" s="186"/>
      <c r="AT150" s="186"/>
      <c r="AU150" s="186"/>
      <c r="AV150" s="186"/>
      <c r="AW150" s="187"/>
      <c r="AX150" s="185"/>
      <c r="AY150" s="186"/>
      <c r="AZ150" s="186"/>
      <c r="BA150" s="186"/>
      <c r="BB150" s="186"/>
      <c r="BC150" s="186"/>
      <c r="BD150" s="187"/>
      <c r="AAN150" s="13"/>
      <c r="AAO150" s="13"/>
      <c r="AAP150" s="13"/>
      <c r="AAQ150" s="13"/>
      <c r="AAR150" s="13"/>
      <c r="AAU150" s="13"/>
      <c r="AAV150" s="13"/>
      <c r="AAW150" s="13"/>
      <c r="AAX150" s="13"/>
      <c r="AAY150" s="13"/>
      <c r="AEH150" s="13" t="s">
        <v>434</v>
      </c>
      <c r="AEI150" s="13" t="s">
        <v>0</v>
      </c>
      <c r="AEJ150" s="13" t="s">
        <v>35</v>
      </c>
      <c r="AEK150" s="13" t="s">
        <v>0</v>
      </c>
      <c r="AEL150" s="13" t="s">
        <v>35</v>
      </c>
      <c r="AEO150" s="13" t="s">
        <v>434</v>
      </c>
      <c r="AEP150" s="13" t="s">
        <v>0</v>
      </c>
      <c r="AEQ150" s="13" t="s">
        <v>35</v>
      </c>
      <c r="AER150" s="13" t="s">
        <v>0</v>
      </c>
      <c r="AES150" s="13" t="s">
        <v>35</v>
      </c>
    </row>
    <row r="151" spans="43:825" s="10" customFormat="1" ht="14.1" customHeight="1" x14ac:dyDescent="0.2">
      <c r="AQ151" s="77">
        <v>6</v>
      </c>
      <c r="AR151" s="77" t="s">
        <v>439</v>
      </c>
      <c r="AS151" s="73"/>
      <c r="AT151" s="73"/>
      <c r="AU151" s="73"/>
      <c r="AV151" s="73"/>
      <c r="AW151" s="73"/>
      <c r="AX151" s="77">
        <v>6</v>
      </c>
      <c r="AY151" s="77" t="s">
        <v>439</v>
      </c>
      <c r="AZ151" s="73"/>
      <c r="BA151" s="73"/>
      <c r="BB151" s="73"/>
      <c r="BC151" s="73"/>
      <c r="BD151" s="73"/>
      <c r="AAN151" s="12"/>
      <c r="AAO151" s="12"/>
      <c r="AAP151" s="12"/>
      <c r="AAQ151" s="12"/>
      <c r="AAR151" s="12"/>
      <c r="AAU151" s="12"/>
      <c r="AAV151" s="12"/>
      <c r="AAW151" s="12"/>
      <c r="AAX151" s="12"/>
      <c r="AAY151" s="12"/>
      <c r="AEH151" s="12">
        <f>AVERAGE(1.23,1.85,1.98,2)</f>
        <v>1.7650000000000001</v>
      </c>
      <c r="AEI151" s="12">
        <v>51.3</v>
      </c>
      <c r="AEJ151" s="12">
        <v>32.6</v>
      </c>
      <c r="AEK151" s="12">
        <f>+AEI151*AEH151</f>
        <v>90.544499999999999</v>
      </c>
      <c r="AEL151" s="12">
        <f>+AEJ151*AEH151</f>
        <v>57.539000000000009</v>
      </c>
      <c r="AEO151" s="12">
        <f>AVERAGE(1.23,1.85,1.98,2)</f>
        <v>1.7650000000000001</v>
      </c>
      <c r="AEP151" s="12">
        <v>51.3</v>
      </c>
      <c r="AEQ151" s="12">
        <v>32.6</v>
      </c>
      <c r="AER151" s="12">
        <f>+AEP151*AEO151</f>
        <v>90.544499999999999</v>
      </c>
      <c r="AES151" s="12">
        <f>+AEQ151*AEO151</f>
        <v>57.539000000000009</v>
      </c>
    </row>
    <row r="152" spans="43:825" s="10" customFormat="1" ht="14.1" customHeight="1" x14ac:dyDescent="0.2">
      <c r="AQ152" s="73"/>
      <c r="AR152" s="70" t="s">
        <v>434</v>
      </c>
      <c r="AS152" s="70" t="s">
        <v>35</v>
      </c>
      <c r="AT152" s="70" t="s">
        <v>0</v>
      </c>
      <c r="AU152" s="70" t="s">
        <v>35</v>
      </c>
      <c r="AV152" s="70" t="s">
        <v>0</v>
      </c>
      <c r="AW152" s="73"/>
      <c r="AX152" s="73"/>
      <c r="AY152" s="134" t="s">
        <v>434</v>
      </c>
      <c r="AZ152" s="134" t="s">
        <v>35</v>
      </c>
      <c r="BA152" s="134" t="s">
        <v>0</v>
      </c>
      <c r="BB152" s="134" t="s">
        <v>35</v>
      </c>
      <c r="BC152" s="134" t="s">
        <v>0</v>
      </c>
      <c r="BD152" s="73"/>
      <c r="AAN152" s="12"/>
      <c r="AAO152" s="12"/>
      <c r="AAP152" s="12"/>
      <c r="AAQ152" s="12"/>
      <c r="AAR152" s="12"/>
      <c r="AAU152" s="12"/>
      <c r="AAV152" s="12"/>
      <c r="AAW152" s="12"/>
      <c r="AAX152" s="12"/>
      <c r="AAY152" s="12"/>
      <c r="AEH152" s="12">
        <f>AVERAGE(2.75,1.81,1.87,1.94)</f>
        <v>2.0925000000000002</v>
      </c>
      <c r="AEI152" s="12">
        <v>15</v>
      </c>
      <c r="AEJ152" s="12">
        <v>19.600000000000001</v>
      </c>
      <c r="AEK152" s="12">
        <f>+AEI152*AEH152</f>
        <v>31.387500000000003</v>
      </c>
      <c r="AEL152" s="12">
        <f>+AEJ152*AEH152</f>
        <v>41.013000000000005</v>
      </c>
      <c r="AEO152" s="12">
        <f>AVERAGE(2.75,1.81,1.87,1.94)</f>
        <v>2.0925000000000002</v>
      </c>
      <c r="AEP152" s="12">
        <v>15</v>
      </c>
      <c r="AEQ152" s="12">
        <v>19.600000000000001</v>
      </c>
      <c r="AER152" s="12">
        <f>+AEP152*AEO152</f>
        <v>31.387500000000003</v>
      </c>
      <c r="AES152" s="12">
        <f>+AEQ152*AEO152</f>
        <v>41.013000000000005</v>
      </c>
    </row>
    <row r="153" spans="43:825" s="10" customFormat="1" ht="14.1" customHeight="1" x14ac:dyDescent="0.2">
      <c r="AQ153" s="73"/>
      <c r="AR153" s="73">
        <v>7.5</v>
      </c>
      <c r="AS153" s="73">
        <v>386</v>
      </c>
      <c r="AT153" s="73">
        <v>296</v>
      </c>
      <c r="AU153" s="68">
        <f>+AR153*AS153</f>
        <v>2895</v>
      </c>
      <c r="AV153" s="68">
        <f>+AR153*AT153</f>
        <v>2220</v>
      </c>
      <c r="AW153" s="73"/>
      <c r="AX153" s="73"/>
      <c r="AY153" s="73">
        <v>7.5</v>
      </c>
      <c r="AZ153" s="73">
        <v>386</v>
      </c>
      <c r="BA153" s="73">
        <v>296</v>
      </c>
      <c r="BB153" s="68">
        <f>+AY153*AZ153</f>
        <v>2895</v>
      </c>
      <c r="BC153" s="68">
        <f>+AY153*BA153</f>
        <v>2220</v>
      </c>
      <c r="BD153" s="73"/>
      <c r="AAN153" s="12"/>
      <c r="AAO153" s="12"/>
      <c r="AAP153" s="12"/>
      <c r="AAQ153" s="12"/>
      <c r="AAR153" s="12"/>
      <c r="AAU153" s="12"/>
      <c r="AAV153" s="12"/>
      <c r="AAW153" s="12"/>
      <c r="AAX153" s="12"/>
      <c r="AAY153" s="12"/>
      <c r="AEH153" s="12">
        <f>AVERAGE(1.69,1.4,1.24,1.11)</f>
        <v>1.36</v>
      </c>
      <c r="AEI153" s="12">
        <v>65</v>
      </c>
      <c r="AEJ153" s="12">
        <v>70.900000000000006</v>
      </c>
      <c r="AEK153" s="12">
        <f>+AEI153*AEH153</f>
        <v>88.4</v>
      </c>
      <c r="AEL153" s="12">
        <f>+AEJ153*AEH153</f>
        <v>96.424000000000021</v>
      </c>
      <c r="AEO153" s="12">
        <f>AVERAGE(1.69,1.4,1.24,1.11)</f>
        <v>1.36</v>
      </c>
      <c r="AEP153" s="12">
        <v>65</v>
      </c>
      <c r="AEQ153" s="12">
        <v>70.900000000000006</v>
      </c>
      <c r="AER153" s="12">
        <f>+AEP153*AEO153</f>
        <v>88.4</v>
      </c>
      <c r="AES153" s="12">
        <f>+AEQ153*AEO153</f>
        <v>96.424000000000021</v>
      </c>
    </row>
    <row r="154" spans="43:825" s="10" customFormat="1" ht="14.1" customHeight="1" x14ac:dyDescent="0.2">
      <c r="AQ154" s="73"/>
      <c r="AR154" s="73">
        <v>5.6</v>
      </c>
      <c r="AS154" s="73">
        <v>132</v>
      </c>
      <c r="AT154" s="73">
        <v>124</v>
      </c>
      <c r="AU154" s="68">
        <f>+AR154*AS154</f>
        <v>739.19999999999993</v>
      </c>
      <c r="AV154" s="68">
        <f>+AR154*AT154</f>
        <v>694.4</v>
      </c>
      <c r="AW154" s="73"/>
      <c r="AX154" s="73"/>
      <c r="AY154" s="73">
        <v>5.6</v>
      </c>
      <c r="AZ154" s="73">
        <v>132</v>
      </c>
      <c r="BA154" s="73">
        <v>124</v>
      </c>
      <c r="BB154" s="68">
        <f>+AY154*AZ154</f>
        <v>739.19999999999993</v>
      </c>
      <c r="BC154" s="68">
        <f>+AY154*BA154</f>
        <v>694.4</v>
      </c>
      <c r="BD154" s="73"/>
      <c r="AAM154" s="43"/>
      <c r="AAN154" s="12"/>
      <c r="AAO154" s="12"/>
      <c r="AAP154" s="12"/>
      <c r="AAQ154" s="14"/>
      <c r="AAR154" s="14"/>
      <c r="AAT154" s="43"/>
      <c r="AAU154" s="12"/>
      <c r="AAV154" s="12"/>
      <c r="AAW154" s="12"/>
      <c r="AAX154" s="14"/>
      <c r="AAY154" s="14"/>
      <c r="AEG154" s="43" t="s">
        <v>36</v>
      </c>
      <c r="AEH154" s="12">
        <f>SUM(AEH151:AEH153)</f>
        <v>5.2175000000000002</v>
      </c>
      <c r="AEI154" s="12">
        <f>SUM(AEI151:AEI153)</f>
        <v>131.30000000000001</v>
      </c>
      <c r="AEJ154" s="12">
        <f>SUM(AEJ151:AEJ153)</f>
        <v>123.10000000000001</v>
      </c>
      <c r="AEK154" s="14">
        <f>SUM(AEK151:AEK153)</f>
        <v>210.33199999999999</v>
      </c>
      <c r="AEL154" s="14">
        <f>SUM(AEL151:AEL153)</f>
        <v>194.97600000000006</v>
      </c>
      <c r="AEN154" s="43" t="s">
        <v>36</v>
      </c>
      <c r="AEO154" s="12">
        <f>SUM(AEO151:AEO153)</f>
        <v>5.2175000000000002</v>
      </c>
      <c r="AEP154" s="12">
        <f>SUM(AEP151:AEP153)</f>
        <v>131.30000000000001</v>
      </c>
      <c r="AEQ154" s="12">
        <f>SUM(AEQ151:AEQ153)</f>
        <v>123.10000000000001</v>
      </c>
      <c r="AER154" s="14">
        <f>SUM(AER151:AER153)</f>
        <v>210.33199999999999</v>
      </c>
      <c r="AES154" s="14">
        <f>SUM(AES151:AES153)</f>
        <v>194.97600000000006</v>
      </c>
    </row>
    <row r="155" spans="43:825" s="10" customFormat="1" ht="14.1" customHeight="1" x14ac:dyDescent="0.2">
      <c r="AQ155" s="73"/>
      <c r="AR155" s="73">
        <v>4.3099999999999996</v>
      </c>
      <c r="AS155" s="73">
        <v>179</v>
      </c>
      <c r="AT155" s="73">
        <v>176</v>
      </c>
      <c r="AU155" s="68">
        <f>+AR155*AS155</f>
        <v>771.4899999999999</v>
      </c>
      <c r="AV155" s="68">
        <f>+AR155*AT155</f>
        <v>758.56</v>
      </c>
      <c r="AW155" s="73"/>
      <c r="AX155" s="73"/>
      <c r="AY155" s="73">
        <v>4.3099999999999996</v>
      </c>
      <c r="AZ155" s="73">
        <v>179</v>
      </c>
      <c r="BA155" s="73">
        <v>176</v>
      </c>
      <c r="BB155" s="68">
        <f>+AY155*AZ155</f>
        <v>771.4899999999999</v>
      </c>
      <c r="BC155" s="68">
        <f>+AY155*BA155</f>
        <v>758.56</v>
      </c>
      <c r="BD155" s="73"/>
      <c r="AAM155" s="43"/>
      <c r="AAN155" s="51"/>
      <c r="AAO155" s="51"/>
      <c r="AAP155" s="51"/>
      <c r="AAQ155" s="16"/>
      <c r="AAR155" s="16"/>
      <c r="AAT155" s="43"/>
      <c r="AAU155" s="51"/>
      <c r="AAV155" s="51"/>
      <c r="AAW155" s="51"/>
      <c r="AAX155" s="16"/>
      <c r="AAY155" s="16"/>
      <c r="AEG155" s="43" t="s">
        <v>37</v>
      </c>
      <c r="AEH155" s="51">
        <f>+AEH154/3</f>
        <v>1.7391666666666667</v>
      </c>
      <c r="AEI155" s="51">
        <f>+AEI154/3</f>
        <v>43.766666666666673</v>
      </c>
      <c r="AEJ155" s="51">
        <f>+AEJ154/3</f>
        <v>41.033333333333339</v>
      </c>
      <c r="AEK155" s="16">
        <f>+AEK154/AEH154</f>
        <v>40.312793483469093</v>
      </c>
      <c r="AEL155" s="16">
        <f>+AEL154/AEH154</f>
        <v>37.369621466219463</v>
      </c>
      <c r="AEN155" s="43" t="s">
        <v>37</v>
      </c>
      <c r="AEO155" s="51">
        <f>+AEO154/3</f>
        <v>1.7391666666666667</v>
      </c>
      <c r="AEP155" s="51">
        <f>+AEP154/3</f>
        <v>43.766666666666673</v>
      </c>
      <c r="AEQ155" s="51">
        <f>+AEQ154/3</f>
        <v>41.033333333333339</v>
      </c>
      <c r="AER155" s="16">
        <f>+AER154/AEO154</f>
        <v>40.312793483469093</v>
      </c>
      <c r="AES155" s="16">
        <f>+AES154/AEO154</f>
        <v>37.369621466219463</v>
      </c>
    </row>
    <row r="156" spans="43:825" s="10" customFormat="1" ht="14.1" customHeight="1" x14ac:dyDescent="0.2">
      <c r="AQ156" s="78" t="s">
        <v>36</v>
      </c>
      <c r="AR156" s="73">
        <f>SUM(AR153:AR155)</f>
        <v>17.41</v>
      </c>
      <c r="AS156" s="73">
        <f>SUM(AS153:AS155)</f>
        <v>697</v>
      </c>
      <c r="AT156" s="73">
        <f>SUM(AT153:AT155)</f>
        <v>596</v>
      </c>
      <c r="AU156" s="79">
        <f>SUM(AU153:AU155)</f>
        <v>4405.6899999999996</v>
      </c>
      <c r="AV156" s="79">
        <f>SUM(AV153:AV155)</f>
        <v>3672.96</v>
      </c>
      <c r="AW156" s="73"/>
      <c r="AX156" s="78" t="s">
        <v>36</v>
      </c>
      <c r="AY156" s="73">
        <f>SUM(AY153:AY155)</f>
        <v>17.41</v>
      </c>
      <c r="AZ156" s="73">
        <f>SUM(AZ153:AZ155)</f>
        <v>697</v>
      </c>
      <c r="BA156" s="73">
        <f>SUM(BA153:BA155)</f>
        <v>596</v>
      </c>
      <c r="BB156" s="79">
        <f>SUM(BB153:BB155)</f>
        <v>4405.6899999999996</v>
      </c>
      <c r="BC156" s="79">
        <f>SUM(BC153:BC155)</f>
        <v>3672.96</v>
      </c>
      <c r="BD156" s="73"/>
    </row>
    <row r="157" spans="43:825" s="10" customFormat="1" ht="14.1" customHeight="1" x14ac:dyDescent="0.2">
      <c r="AQ157" s="78" t="s">
        <v>37</v>
      </c>
      <c r="AR157" s="73">
        <f>+ AVERAGE(AR153:AR155)</f>
        <v>5.8033333333333337</v>
      </c>
      <c r="AS157" s="73">
        <f>+AS156/3</f>
        <v>232.33333333333334</v>
      </c>
      <c r="AT157" s="73">
        <f>+AT156/3</f>
        <v>198.66666666666666</v>
      </c>
      <c r="AU157" s="80">
        <f>+AU156/AR156</f>
        <v>253.05514072372196</v>
      </c>
      <c r="AV157" s="80">
        <f>+AV156/AR156</f>
        <v>210.96840896036761</v>
      </c>
      <c r="AW157" s="73"/>
      <c r="AX157" s="78" t="s">
        <v>37</v>
      </c>
      <c r="AY157" s="73">
        <f>+ AVERAGE(AY153:AY155)</f>
        <v>5.8033333333333337</v>
      </c>
      <c r="AZ157" s="73">
        <f>+AZ156/3</f>
        <v>232.33333333333334</v>
      </c>
      <c r="BA157" s="73">
        <f>+BA156/3</f>
        <v>198.66666666666666</v>
      </c>
      <c r="BB157" s="80">
        <f>+BB156/AY156</f>
        <v>253.05514072372196</v>
      </c>
      <c r="BC157" s="80">
        <f>+BC156/AY156</f>
        <v>210.96840896036761</v>
      </c>
      <c r="BD157" s="73"/>
    </row>
    <row r="158" spans="43:825" s="10" customFormat="1" ht="14.1" customHeight="1" x14ac:dyDescent="0.2">
      <c r="AQ158" s="185"/>
      <c r="AR158" s="186"/>
      <c r="AS158" s="186"/>
      <c r="AT158" s="186"/>
      <c r="AU158" s="186"/>
      <c r="AV158" s="186"/>
      <c r="AW158" s="187"/>
      <c r="AX158" s="185"/>
      <c r="AY158" s="186"/>
      <c r="AZ158" s="186"/>
      <c r="BA158" s="186"/>
      <c r="BB158" s="186"/>
      <c r="BC158" s="186"/>
      <c r="BD158" s="187"/>
    </row>
    <row r="159" spans="43:825" s="10" customFormat="1" ht="14.1" customHeight="1" x14ac:dyDescent="0.2">
      <c r="AQ159" s="77">
        <v>7</v>
      </c>
      <c r="AR159" s="77" t="s">
        <v>352</v>
      </c>
      <c r="AS159" s="73"/>
      <c r="AT159" s="73"/>
      <c r="AU159" s="73"/>
      <c r="AV159" s="73"/>
      <c r="AW159" s="73"/>
      <c r="AX159" s="77">
        <v>7</v>
      </c>
      <c r="AY159" s="77" t="s">
        <v>352</v>
      </c>
      <c r="AZ159" s="73"/>
      <c r="BA159" s="73"/>
      <c r="BB159" s="73"/>
      <c r="BC159" s="73"/>
      <c r="BD159" s="73"/>
    </row>
    <row r="160" spans="43:825" s="10" customFormat="1" ht="14.1" customHeight="1" x14ac:dyDescent="0.2">
      <c r="AQ160" s="73"/>
      <c r="AR160" s="70" t="s">
        <v>434</v>
      </c>
      <c r="AS160" s="70" t="s">
        <v>35</v>
      </c>
      <c r="AT160" s="70" t="s">
        <v>0</v>
      </c>
      <c r="AU160" s="70" t="s">
        <v>35</v>
      </c>
      <c r="AV160" s="70" t="s">
        <v>0</v>
      </c>
      <c r="AW160" s="73"/>
      <c r="AX160" s="73"/>
      <c r="AY160" s="134" t="s">
        <v>434</v>
      </c>
      <c r="AZ160" s="134" t="s">
        <v>35</v>
      </c>
      <c r="BA160" s="134" t="s">
        <v>0</v>
      </c>
      <c r="BB160" s="134" t="s">
        <v>35</v>
      </c>
      <c r="BC160" s="134" t="s">
        <v>0</v>
      </c>
      <c r="BD160" s="73"/>
    </row>
    <row r="161" spans="43:56" s="10" customFormat="1" ht="14.1" customHeight="1" x14ac:dyDescent="0.2">
      <c r="AQ161" s="73"/>
      <c r="AR161" s="73">
        <v>23.12</v>
      </c>
      <c r="AS161" s="73">
        <v>382</v>
      </c>
      <c r="AT161" s="73">
        <v>352</v>
      </c>
      <c r="AU161" s="68">
        <f>+AR161*AS161</f>
        <v>8831.84</v>
      </c>
      <c r="AV161" s="68">
        <f>+AR161*AT161</f>
        <v>8138.2400000000007</v>
      </c>
      <c r="AW161" s="73"/>
      <c r="AX161" s="73"/>
      <c r="AY161" s="73">
        <v>23.12</v>
      </c>
      <c r="AZ161" s="73">
        <v>382</v>
      </c>
      <c r="BA161" s="73">
        <v>352</v>
      </c>
      <c r="BB161" s="68">
        <f>+AY161*AZ161</f>
        <v>8831.84</v>
      </c>
      <c r="BC161" s="68">
        <f>+AY161*BA161</f>
        <v>8138.2400000000007</v>
      </c>
      <c r="BD161" s="73"/>
    </row>
    <row r="162" spans="43:56" s="10" customFormat="1" ht="14.1" customHeight="1" x14ac:dyDescent="0.2">
      <c r="AQ162" s="73"/>
      <c r="AR162" s="73">
        <v>21.25</v>
      </c>
      <c r="AS162" s="73">
        <v>79.5</v>
      </c>
      <c r="AT162" s="73">
        <v>92</v>
      </c>
      <c r="AU162" s="68">
        <f>+AR162*AS162</f>
        <v>1689.375</v>
      </c>
      <c r="AV162" s="68">
        <f>+AR162*AT162</f>
        <v>1955</v>
      </c>
      <c r="AW162" s="73"/>
      <c r="AX162" s="73"/>
      <c r="AY162" s="73">
        <v>21.25</v>
      </c>
      <c r="AZ162" s="73">
        <v>79.5</v>
      </c>
      <c r="BA162" s="73">
        <v>92</v>
      </c>
      <c r="BB162" s="68">
        <f>+AY162*AZ162</f>
        <v>1689.375</v>
      </c>
      <c r="BC162" s="68">
        <f>+AY162*BA162</f>
        <v>1955</v>
      </c>
      <c r="BD162" s="73"/>
    </row>
    <row r="163" spans="43:56" s="10" customFormat="1" ht="14.1" customHeight="1" x14ac:dyDescent="0.2">
      <c r="AQ163" s="73"/>
      <c r="AR163" s="73">
        <v>20.75</v>
      </c>
      <c r="AS163" s="73">
        <v>186</v>
      </c>
      <c r="AT163" s="73">
        <v>164</v>
      </c>
      <c r="AU163" s="68">
        <f>+AR163*AS163</f>
        <v>3859.5</v>
      </c>
      <c r="AV163" s="68">
        <f>+AR163*AT163</f>
        <v>3403</v>
      </c>
      <c r="AW163" s="73"/>
      <c r="AX163" s="73"/>
      <c r="AY163" s="73">
        <v>20.75</v>
      </c>
      <c r="AZ163" s="73">
        <v>186</v>
      </c>
      <c r="BA163" s="73">
        <v>164</v>
      </c>
      <c r="BB163" s="68">
        <f>+AY163*AZ163</f>
        <v>3859.5</v>
      </c>
      <c r="BC163" s="68">
        <f>+AY163*BA163</f>
        <v>3403</v>
      </c>
      <c r="BD163" s="73"/>
    </row>
    <row r="164" spans="43:56" s="10" customFormat="1" ht="14.1" customHeight="1" x14ac:dyDescent="0.2">
      <c r="AQ164" s="78" t="s">
        <v>36</v>
      </c>
      <c r="AR164" s="73">
        <f>SUM(AR161:AR163)</f>
        <v>65.12</v>
      </c>
      <c r="AS164" s="73">
        <f>SUM(AS161:AS163)</f>
        <v>647.5</v>
      </c>
      <c r="AT164" s="73">
        <f>SUM(AT161:AT163)</f>
        <v>608</v>
      </c>
      <c r="AU164" s="79">
        <f>SUM(AU161:AU163)</f>
        <v>14380.715</v>
      </c>
      <c r="AV164" s="79">
        <f>SUM(AV161:AV163)</f>
        <v>13496.240000000002</v>
      </c>
      <c r="AW164" s="73"/>
      <c r="AX164" s="78" t="s">
        <v>36</v>
      </c>
      <c r="AY164" s="73">
        <f>SUM(AY161:AY163)</f>
        <v>65.12</v>
      </c>
      <c r="AZ164" s="73">
        <f>SUM(AZ161:AZ163)</f>
        <v>647.5</v>
      </c>
      <c r="BA164" s="73">
        <f>SUM(BA161:BA163)</f>
        <v>608</v>
      </c>
      <c r="BB164" s="79">
        <f>SUM(BB161:BB163)</f>
        <v>14380.715</v>
      </c>
      <c r="BC164" s="79">
        <f>SUM(BC161:BC163)</f>
        <v>13496.240000000002</v>
      </c>
      <c r="BD164" s="73"/>
    </row>
    <row r="165" spans="43:56" s="10" customFormat="1" ht="14.1" customHeight="1" x14ac:dyDescent="0.2">
      <c r="AQ165" s="78" t="s">
        <v>37</v>
      </c>
      <c r="AR165" s="73">
        <f>+ AVERAGE(AR161:AR163)</f>
        <v>21.706666666666667</v>
      </c>
      <c r="AS165" s="73">
        <f>+AS164/3</f>
        <v>215.83333333333334</v>
      </c>
      <c r="AT165" s="73">
        <f>+AT164/3</f>
        <v>202.66666666666666</v>
      </c>
      <c r="AU165" s="80">
        <f>+AU164/AR164</f>
        <v>220.83407555282554</v>
      </c>
      <c r="AV165" s="80">
        <f>+AV164/AR164</f>
        <v>207.25184275184276</v>
      </c>
      <c r="AW165" s="73"/>
      <c r="AX165" s="78" t="s">
        <v>37</v>
      </c>
      <c r="AY165" s="73">
        <f>+ AVERAGE(AY161:AY163)</f>
        <v>21.706666666666667</v>
      </c>
      <c r="AZ165" s="73">
        <f>+AZ164/3</f>
        <v>215.83333333333334</v>
      </c>
      <c r="BA165" s="73">
        <f>+BA164/3</f>
        <v>202.66666666666666</v>
      </c>
      <c r="BB165" s="80">
        <f>+BB164/AY164</f>
        <v>220.83407555282554</v>
      </c>
      <c r="BC165" s="80">
        <f>+BC164/AY164</f>
        <v>207.25184275184276</v>
      </c>
      <c r="BD165" s="73"/>
    </row>
    <row r="166" spans="43:56" s="10" customFormat="1" ht="14.1" customHeight="1" x14ac:dyDescent="0.2">
      <c r="AQ166" s="185"/>
      <c r="AR166" s="186"/>
      <c r="AS166" s="186"/>
      <c r="AT166" s="186"/>
      <c r="AU166" s="186"/>
      <c r="AV166" s="186"/>
      <c r="AW166" s="187"/>
      <c r="AX166" s="185"/>
      <c r="AY166" s="186"/>
      <c r="AZ166" s="186"/>
      <c r="BA166" s="186"/>
      <c r="BB166" s="186"/>
      <c r="BC166" s="186"/>
      <c r="BD166" s="187"/>
    </row>
    <row r="167" spans="43:56" s="10" customFormat="1" ht="14.1" customHeight="1" x14ac:dyDescent="0.2">
      <c r="AQ167" s="77">
        <v>8</v>
      </c>
      <c r="AR167" s="77" t="s">
        <v>438</v>
      </c>
      <c r="AS167" s="73"/>
      <c r="AT167" s="73"/>
      <c r="AU167" s="73"/>
      <c r="AV167" s="73"/>
      <c r="AW167" s="73"/>
      <c r="AX167" s="77">
        <v>8</v>
      </c>
      <c r="AY167" s="77" t="s">
        <v>438</v>
      </c>
      <c r="AZ167" s="73"/>
      <c r="BA167" s="73"/>
      <c r="BB167" s="73"/>
      <c r="BC167" s="73"/>
      <c r="BD167" s="73"/>
    </row>
    <row r="168" spans="43:56" s="10" customFormat="1" ht="14.1" customHeight="1" x14ac:dyDescent="0.2">
      <c r="AQ168" s="73"/>
      <c r="AR168" s="70" t="s">
        <v>434</v>
      </c>
      <c r="AS168" s="70" t="s">
        <v>35</v>
      </c>
      <c r="AT168" s="70" t="s">
        <v>0</v>
      </c>
      <c r="AU168" s="70" t="s">
        <v>35</v>
      </c>
      <c r="AV168" s="70" t="s">
        <v>0</v>
      </c>
      <c r="AW168" s="73"/>
      <c r="AX168" s="73"/>
      <c r="AY168" s="134" t="s">
        <v>434</v>
      </c>
      <c r="AZ168" s="134" t="s">
        <v>35</v>
      </c>
      <c r="BA168" s="134" t="s">
        <v>0</v>
      </c>
      <c r="BB168" s="134" t="s">
        <v>35</v>
      </c>
      <c r="BC168" s="134" t="s">
        <v>0</v>
      </c>
      <c r="BD168" s="73"/>
    </row>
    <row r="169" spans="43:56" s="10" customFormat="1" ht="14.1" customHeight="1" x14ac:dyDescent="0.2">
      <c r="AQ169" s="73"/>
      <c r="AR169" s="73">
        <v>0.37</v>
      </c>
      <c r="AS169" s="73">
        <v>83.89</v>
      </c>
      <c r="AT169" s="73">
        <v>168</v>
      </c>
      <c r="AU169" s="68">
        <f>+AR169*AS169</f>
        <v>31.039300000000001</v>
      </c>
      <c r="AV169" s="68">
        <f>+AR169*AT169</f>
        <v>62.16</v>
      </c>
      <c r="AW169" s="73"/>
      <c r="AX169" s="73"/>
      <c r="AY169" s="73">
        <v>0.37</v>
      </c>
      <c r="AZ169" s="73">
        <v>83.89</v>
      </c>
      <c r="BA169" s="73">
        <v>168</v>
      </c>
      <c r="BB169" s="68">
        <f>+AY169*AZ169</f>
        <v>31.039300000000001</v>
      </c>
      <c r="BC169" s="68">
        <f>+AY169*BA169</f>
        <v>62.16</v>
      </c>
      <c r="BD169" s="73"/>
    </row>
    <row r="170" spans="43:56" s="10" customFormat="1" ht="14.1" customHeight="1" x14ac:dyDescent="0.2">
      <c r="AQ170" s="73"/>
      <c r="AR170" s="73">
        <v>0.23</v>
      </c>
      <c r="AS170" s="73">
        <v>144</v>
      </c>
      <c r="AT170" s="73">
        <v>102</v>
      </c>
      <c r="AU170" s="68">
        <f>+AR170*AS170</f>
        <v>33.120000000000005</v>
      </c>
      <c r="AV170" s="68">
        <f>+AR170*AT170</f>
        <v>23.46</v>
      </c>
      <c r="AW170" s="73"/>
      <c r="AX170" s="73"/>
      <c r="AY170" s="73">
        <v>0.23</v>
      </c>
      <c r="AZ170" s="73">
        <v>144</v>
      </c>
      <c r="BA170" s="73">
        <v>102</v>
      </c>
      <c r="BB170" s="68">
        <f>+AY170*AZ170</f>
        <v>33.120000000000005</v>
      </c>
      <c r="BC170" s="68">
        <f>+AY170*BA170</f>
        <v>23.46</v>
      </c>
      <c r="BD170" s="73"/>
    </row>
    <row r="171" spans="43:56" s="10" customFormat="1" ht="14.1" customHeight="1" x14ac:dyDescent="0.2">
      <c r="AQ171" s="73"/>
      <c r="AR171" s="73">
        <v>0.21</v>
      </c>
      <c r="AS171" s="73">
        <v>142</v>
      </c>
      <c r="AT171" s="73">
        <v>140</v>
      </c>
      <c r="AU171" s="68">
        <f>+AR171*AS171</f>
        <v>29.82</v>
      </c>
      <c r="AV171" s="68">
        <f>+AR171*AT171</f>
        <v>29.4</v>
      </c>
      <c r="AW171" s="73"/>
      <c r="AX171" s="73"/>
      <c r="AY171" s="73">
        <v>0.21</v>
      </c>
      <c r="AZ171" s="73">
        <v>142</v>
      </c>
      <c r="BA171" s="73">
        <v>140</v>
      </c>
      <c r="BB171" s="68">
        <f>+AY171*AZ171</f>
        <v>29.82</v>
      </c>
      <c r="BC171" s="68">
        <f>+AY171*BA171</f>
        <v>29.4</v>
      </c>
      <c r="BD171" s="73"/>
    </row>
    <row r="172" spans="43:56" s="10" customFormat="1" ht="14.1" customHeight="1" x14ac:dyDescent="0.2">
      <c r="AQ172" s="78" t="s">
        <v>36</v>
      </c>
      <c r="AR172" s="73">
        <f>SUM(AR169:AR171)</f>
        <v>0.80999999999999994</v>
      </c>
      <c r="AS172" s="73">
        <f>SUM(AS169:AS171)</f>
        <v>369.89</v>
      </c>
      <c r="AT172" s="73">
        <f>SUM(AT169:AT171)</f>
        <v>410</v>
      </c>
      <c r="AU172" s="79">
        <f>SUM(AU169:AU171)</f>
        <v>93.979299999999995</v>
      </c>
      <c r="AV172" s="79">
        <f>SUM(AV169:AV171)</f>
        <v>115.02000000000001</v>
      </c>
      <c r="AW172" s="73"/>
      <c r="AX172" s="78" t="s">
        <v>36</v>
      </c>
      <c r="AY172" s="73">
        <f>SUM(AY169:AY171)</f>
        <v>0.80999999999999994</v>
      </c>
      <c r="AZ172" s="73">
        <f>SUM(AZ169:AZ171)</f>
        <v>369.89</v>
      </c>
      <c r="BA172" s="73">
        <f>SUM(BA169:BA171)</f>
        <v>410</v>
      </c>
      <c r="BB172" s="79">
        <f>SUM(BB169:BB171)</f>
        <v>93.979299999999995</v>
      </c>
      <c r="BC172" s="79">
        <f>SUM(BC169:BC171)</f>
        <v>115.02000000000001</v>
      </c>
      <c r="BD172" s="73"/>
    </row>
    <row r="173" spans="43:56" s="10" customFormat="1" ht="14.1" customHeight="1" x14ac:dyDescent="0.2">
      <c r="AQ173" s="78" t="s">
        <v>37</v>
      </c>
      <c r="AR173" s="73">
        <f>+ AVERAGE(AR169:AR171)</f>
        <v>0.26999999999999996</v>
      </c>
      <c r="AS173" s="73">
        <f>+ AVERAGE(AS169:AS171)</f>
        <v>123.29666666666667</v>
      </c>
      <c r="AT173" s="73">
        <f>+ AVERAGE(AT169:AT171)</f>
        <v>136.66666666666666</v>
      </c>
      <c r="AU173" s="80">
        <f>+AU172/AR172</f>
        <v>116.02382716049382</v>
      </c>
      <c r="AV173" s="80">
        <f>+AV172/AR172</f>
        <v>142.00000000000003</v>
      </c>
      <c r="AW173" s="73"/>
      <c r="AX173" s="78" t="s">
        <v>37</v>
      </c>
      <c r="AY173" s="73">
        <f>+ AVERAGE(AY169:AY171)</f>
        <v>0.26999999999999996</v>
      </c>
      <c r="AZ173" s="73">
        <f>+ AVERAGE(AZ169:AZ171)</f>
        <v>123.29666666666667</v>
      </c>
      <c r="BA173" s="73">
        <f>+ AVERAGE(BA169:BA171)</f>
        <v>136.66666666666666</v>
      </c>
      <c r="BB173" s="80">
        <f>+BB172/AY172</f>
        <v>116.02382716049382</v>
      </c>
      <c r="BC173" s="80">
        <f>+BC172/AY172</f>
        <v>142.00000000000003</v>
      </c>
      <c r="BD173" s="73"/>
    </row>
    <row r="174" spans="43:56" s="10" customFormat="1" ht="14.1" customHeight="1" x14ac:dyDescent="0.2">
      <c r="AQ174" s="185"/>
      <c r="AR174" s="186"/>
      <c r="AS174" s="186"/>
      <c r="AT174" s="186"/>
      <c r="AU174" s="186"/>
      <c r="AV174" s="186"/>
      <c r="AW174" s="187"/>
      <c r="AX174" s="185"/>
      <c r="AY174" s="186"/>
      <c r="AZ174" s="186"/>
      <c r="BA174" s="186"/>
      <c r="BB174" s="186"/>
      <c r="BC174" s="186"/>
      <c r="BD174" s="187"/>
    </row>
    <row r="175" spans="43:56" s="10" customFormat="1" ht="14.1" customHeight="1" x14ac:dyDescent="0.2">
      <c r="AQ175" s="77">
        <v>9</v>
      </c>
      <c r="AR175" s="77" t="s">
        <v>440</v>
      </c>
      <c r="AS175" s="73"/>
      <c r="AT175" s="73"/>
      <c r="AU175" s="73"/>
      <c r="AV175" s="73"/>
      <c r="AW175" s="73"/>
      <c r="AX175" s="77">
        <v>9</v>
      </c>
      <c r="AY175" s="77" t="s">
        <v>440</v>
      </c>
      <c r="AZ175" s="73"/>
      <c r="BA175" s="73"/>
      <c r="BB175" s="73"/>
      <c r="BC175" s="73"/>
      <c r="BD175" s="73"/>
    </row>
    <row r="176" spans="43:56" s="10" customFormat="1" ht="14.1" customHeight="1" x14ac:dyDescent="0.2">
      <c r="AQ176" s="73"/>
      <c r="AR176" s="70" t="s">
        <v>434</v>
      </c>
      <c r="AS176" s="70" t="s">
        <v>35</v>
      </c>
      <c r="AT176" s="70" t="s">
        <v>0</v>
      </c>
      <c r="AU176" s="70" t="s">
        <v>35</v>
      </c>
      <c r="AV176" s="70" t="s">
        <v>0</v>
      </c>
      <c r="AW176" s="73"/>
      <c r="AX176" s="73"/>
      <c r="AY176" s="134" t="s">
        <v>434</v>
      </c>
      <c r="AZ176" s="134" t="s">
        <v>35</v>
      </c>
      <c r="BA176" s="134" t="s">
        <v>0</v>
      </c>
      <c r="BB176" s="134" t="s">
        <v>35</v>
      </c>
      <c r="BC176" s="134" t="s">
        <v>0</v>
      </c>
      <c r="BD176" s="73"/>
    </row>
    <row r="177" spans="43:56" s="10" customFormat="1" ht="14.1" customHeight="1" x14ac:dyDescent="0.2">
      <c r="AQ177" s="73"/>
      <c r="AR177" s="73">
        <v>0.35</v>
      </c>
      <c r="AS177" s="73">
        <v>186</v>
      </c>
      <c r="AT177" s="73">
        <v>92</v>
      </c>
      <c r="AU177" s="68">
        <f>+AR177*AS177</f>
        <v>65.099999999999994</v>
      </c>
      <c r="AV177" s="68">
        <f>+AR177*AT177</f>
        <v>32.199999999999996</v>
      </c>
      <c r="AW177" s="73"/>
      <c r="AX177" s="73"/>
      <c r="AY177" s="73">
        <v>0.35</v>
      </c>
      <c r="AZ177" s="73">
        <v>186</v>
      </c>
      <c r="BA177" s="73">
        <v>92</v>
      </c>
      <c r="BB177" s="68">
        <f>+AY177*AZ177</f>
        <v>65.099999999999994</v>
      </c>
      <c r="BC177" s="68">
        <f>+AY177*BA177</f>
        <v>32.199999999999996</v>
      </c>
      <c r="BD177" s="73"/>
    </row>
    <row r="178" spans="43:56" s="10" customFormat="1" ht="14.1" customHeight="1" x14ac:dyDescent="0.2">
      <c r="AQ178" s="73"/>
      <c r="AR178" s="73">
        <v>0.15</v>
      </c>
      <c r="AS178" s="73">
        <v>185</v>
      </c>
      <c r="AT178" s="73">
        <v>40</v>
      </c>
      <c r="AU178" s="68">
        <f>+AR178*AS178</f>
        <v>27.75</v>
      </c>
      <c r="AV178" s="68">
        <f>+AR178*AT178</f>
        <v>6</v>
      </c>
      <c r="AW178" s="73"/>
      <c r="AX178" s="73"/>
      <c r="AY178" s="73">
        <v>0.15</v>
      </c>
      <c r="AZ178" s="73">
        <v>185</v>
      </c>
      <c r="BA178" s="73">
        <v>40</v>
      </c>
      <c r="BB178" s="68">
        <f>+AY178*AZ178</f>
        <v>27.75</v>
      </c>
      <c r="BC178" s="68">
        <f>+AY178*BA178</f>
        <v>6</v>
      </c>
      <c r="BD178" s="73"/>
    </row>
    <row r="179" spans="43:56" s="10" customFormat="1" ht="14.1" customHeight="1" x14ac:dyDescent="0.2">
      <c r="AQ179" s="73"/>
      <c r="AR179" s="73">
        <v>0.1</v>
      </c>
      <c r="AS179" s="73">
        <v>201</v>
      </c>
      <c r="AT179" s="73">
        <v>42</v>
      </c>
      <c r="AU179" s="68">
        <f>+AR179*AS179</f>
        <v>20.100000000000001</v>
      </c>
      <c r="AV179" s="68">
        <f>+AR179*AT179</f>
        <v>4.2</v>
      </c>
      <c r="AW179" s="73"/>
      <c r="AX179" s="73"/>
      <c r="AY179" s="73">
        <v>0.1</v>
      </c>
      <c r="AZ179" s="73">
        <v>201</v>
      </c>
      <c r="BA179" s="73">
        <v>42</v>
      </c>
      <c r="BB179" s="68">
        <f>+AY179*AZ179</f>
        <v>20.100000000000001</v>
      </c>
      <c r="BC179" s="68">
        <f>+AY179*BA179</f>
        <v>4.2</v>
      </c>
      <c r="BD179" s="73"/>
    </row>
    <row r="180" spans="43:56" s="10" customFormat="1" ht="14.1" customHeight="1" x14ac:dyDescent="0.2">
      <c r="AQ180" s="78" t="s">
        <v>36</v>
      </c>
      <c r="AR180" s="73">
        <f>SUM(AR177:AR179)</f>
        <v>0.6</v>
      </c>
      <c r="AS180" s="73">
        <f>SUM(AS177:AS179)</f>
        <v>572</v>
      </c>
      <c r="AT180" s="73">
        <f>SUM(AT177:AT179)</f>
        <v>174</v>
      </c>
      <c r="AU180" s="79">
        <f>SUM(AU177:AU179)</f>
        <v>112.94999999999999</v>
      </c>
      <c r="AV180" s="79">
        <f>SUM(AV177:AV179)</f>
        <v>42.4</v>
      </c>
      <c r="AW180" s="73"/>
      <c r="AX180" s="78" t="s">
        <v>36</v>
      </c>
      <c r="AY180" s="73">
        <f>SUM(AY177:AY179)</f>
        <v>0.6</v>
      </c>
      <c r="AZ180" s="73">
        <f>SUM(AZ177:AZ179)</f>
        <v>572</v>
      </c>
      <c r="BA180" s="73">
        <f>SUM(BA177:BA179)</f>
        <v>174</v>
      </c>
      <c r="BB180" s="79">
        <f>SUM(BB177:BB179)</f>
        <v>112.94999999999999</v>
      </c>
      <c r="BC180" s="79">
        <f>SUM(BC177:BC179)</f>
        <v>42.4</v>
      </c>
      <c r="BD180" s="73"/>
    </row>
    <row r="181" spans="43:56" s="10" customFormat="1" ht="14.1" customHeight="1" x14ac:dyDescent="0.2">
      <c r="AQ181" s="78" t="s">
        <v>37</v>
      </c>
      <c r="AR181" s="73">
        <f>+ AVERAGE(AR177:AR179)</f>
        <v>0.19999999999999998</v>
      </c>
      <c r="AS181" s="73">
        <f>+ AVERAGE(AS177:AS179)</f>
        <v>190.66666666666666</v>
      </c>
      <c r="AT181" s="73">
        <f>+ AVERAGE(AT177:AT179)</f>
        <v>58</v>
      </c>
      <c r="AU181" s="80">
        <f>+AU180/AR180</f>
        <v>188.25</v>
      </c>
      <c r="AV181" s="80">
        <f>+AV180/AR180</f>
        <v>70.666666666666671</v>
      </c>
      <c r="AW181" s="73"/>
      <c r="AX181" s="78" t="s">
        <v>37</v>
      </c>
      <c r="AY181" s="73">
        <f>+ AVERAGE(AY177:AY179)</f>
        <v>0.19999999999999998</v>
      </c>
      <c r="AZ181" s="73">
        <f>+ AVERAGE(AZ177:AZ179)</f>
        <v>190.66666666666666</v>
      </c>
      <c r="BA181" s="73">
        <f>+ AVERAGE(BA177:BA179)</f>
        <v>58</v>
      </c>
      <c r="BB181" s="80">
        <f>+BB180/AY180</f>
        <v>188.25</v>
      </c>
      <c r="BC181" s="80">
        <f>+BC180/AY180</f>
        <v>70.666666666666671</v>
      </c>
      <c r="BD181" s="73"/>
    </row>
    <row r="182" spans="43:56" s="10" customFormat="1" ht="14.1" customHeight="1" x14ac:dyDescent="0.2">
      <c r="AQ182" s="185"/>
      <c r="AR182" s="186"/>
      <c r="AS182" s="186"/>
      <c r="AT182" s="186"/>
      <c r="AU182" s="186"/>
      <c r="AV182" s="186"/>
      <c r="AW182" s="187"/>
      <c r="AX182" s="185"/>
      <c r="AY182" s="186"/>
      <c r="AZ182" s="186"/>
      <c r="BA182" s="186"/>
      <c r="BB182" s="186"/>
      <c r="BC182" s="186"/>
      <c r="BD182" s="187"/>
    </row>
    <row r="183" spans="43:56" s="10" customFormat="1" ht="14.1" customHeight="1" x14ac:dyDescent="0.2">
      <c r="AQ183" s="77">
        <v>10</v>
      </c>
      <c r="AR183" s="77" t="s">
        <v>421</v>
      </c>
      <c r="AS183" s="73"/>
      <c r="AT183" s="73"/>
      <c r="AU183" s="73"/>
      <c r="AV183" s="73"/>
      <c r="AW183" s="73"/>
      <c r="AX183" s="77">
        <v>10</v>
      </c>
      <c r="AY183" s="77" t="s">
        <v>421</v>
      </c>
      <c r="AZ183" s="73"/>
      <c r="BA183" s="73"/>
      <c r="BB183" s="73"/>
      <c r="BC183" s="73"/>
      <c r="BD183" s="73"/>
    </row>
    <row r="184" spans="43:56" s="10" customFormat="1" ht="14.1" customHeight="1" x14ac:dyDescent="0.2">
      <c r="AQ184" s="73"/>
      <c r="AR184" s="70" t="s">
        <v>434</v>
      </c>
      <c r="AS184" s="70" t="s">
        <v>35</v>
      </c>
      <c r="AT184" s="70" t="s">
        <v>0</v>
      </c>
      <c r="AU184" s="70" t="s">
        <v>35</v>
      </c>
      <c r="AV184" s="70" t="s">
        <v>0</v>
      </c>
      <c r="AW184" s="73"/>
      <c r="AX184" s="73"/>
      <c r="AY184" s="134" t="s">
        <v>434</v>
      </c>
      <c r="AZ184" s="134" t="s">
        <v>35</v>
      </c>
      <c r="BA184" s="134" t="s">
        <v>0</v>
      </c>
      <c r="BB184" s="134" t="s">
        <v>35</v>
      </c>
      <c r="BC184" s="134" t="s">
        <v>0</v>
      </c>
      <c r="BD184" s="73"/>
    </row>
    <row r="185" spans="43:56" s="10" customFormat="1" ht="14.1" customHeight="1" x14ac:dyDescent="0.2">
      <c r="AQ185" s="73"/>
      <c r="AR185" s="73">
        <v>0.78</v>
      </c>
      <c r="AS185" s="73">
        <v>480</v>
      </c>
      <c r="AT185" s="73">
        <v>432</v>
      </c>
      <c r="AU185" s="68">
        <f>+AR185*AS185</f>
        <v>374.40000000000003</v>
      </c>
      <c r="AV185" s="68">
        <f>+AR185*AT185</f>
        <v>336.96000000000004</v>
      </c>
      <c r="AW185" s="73"/>
      <c r="AX185" s="73"/>
      <c r="AY185" s="73">
        <v>0.78</v>
      </c>
      <c r="AZ185" s="73">
        <v>480</v>
      </c>
      <c r="BA185" s="73">
        <v>432</v>
      </c>
      <c r="BB185" s="68">
        <f>+AY185*AZ185</f>
        <v>374.40000000000003</v>
      </c>
      <c r="BC185" s="68">
        <f>+AY185*BA185</f>
        <v>336.96000000000004</v>
      </c>
      <c r="BD185" s="73"/>
    </row>
    <row r="186" spans="43:56" s="10" customFormat="1" ht="14.1" customHeight="1" x14ac:dyDescent="0.2">
      <c r="AQ186" s="73"/>
      <c r="AR186" s="73">
        <v>0.98</v>
      </c>
      <c r="AS186" s="73">
        <v>525</v>
      </c>
      <c r="AT186" s="73">
        <v>527</v>
      </c>
      <c r="AU186" s="68">
        <f>+AR186*AS186</f>
        <v>514.5</v>
      </c>
      <c r="AV186" s="68">
        <f>+AR186*AT186</f>
        <v>516.46</v>
      </c>
      <c r="AW186" s="73"/>
      <c r="AX186" s="73"/>
      <c r="AY186" s="73">
        <v>0.98</v>
      </c>
      <c r="AZ186" s="73">
        <v>525</v>
      </c>
      <c r="BA186" s="73">
        <v>527</v>
      </c>
      <c r="BB186" s="68">
        <f>+AY186*AZ186</f>
        <v>514.5</v>
      </c>
      <c r="BC186" s="68">
        <f>+AY186*BA186</f>
        <v>516.46</v>
      </c>
      <c r="BD186" s="73"/>
    </row>
    <row r="187" spans="43:56" s="10" customFormat="1" ht="14.1" customHeight="1" x14ac:dyDescent="0.2">
      <c r="AQ187" s="73"/>
      <c r="AR187" s="73">
        <v>0.3</v>
      </c>
      <c r="AS187" s="73">
        <v>700</v>
      </c>
      <c r="AT187" s="73">
        <v>427</v>
      </c>
      <c r="AU187" s="68">
        <f>+AR187*AS187</f>
        <v>210</v>
      </c>
      <c r="AV187" s="68">
        <f>+AR187*AT187</f>
        <v>128.1</v>
      </c>
      <c r="AW187" s="73"/>
      <c r="AX187" s="73"/>
      <c r="AY187" s="73">
        <v>0.3</v>
      </c>
      <c r="AZ187" s="73">
        <v>700</v>
      </c>
      <c r="BA187" s="73">
        <v>427</v>
      </c>
      <c r="BB187" s="68">
        <f>+AY187*AZ187</f>
        <v>210</v>
      </c>
      <c r="BC187" s="68">
        <f>+AY187*BA187</f>
        <v>128.1</v>
      </c>
      <c r="BD187" s="73"/>
    </row>
    <row r="188" spans="43:56" s="10" customFormat="1" ht="14.1" customHeight="1" x14ac:dyDescent="0.2">
      <c r="AQ188" s="78" t="s">
        <v>36</v>
      </c>
      <c r="AR188" s="73">
        <f>SUM(AR185:AR187)</f>
        <v>2.06</v>
      </c>
      <c r="AS188" s="73">
        <f>SUM(AS185:AS187)</f>
        <v>1705</v>
      </c>
      <c r="AT188" s="73">
        <f>SUM(AT185:AT187)</f>
        <v>1386</v>
      </c>
      <c r="AU188" s="79">
        <f>SUM(AU185:AU187)</f>
        <v>1098.9000000000001</v>
      </c>
      <c r="AV188" s="79">
        <f>SUM(AV185:AV187)</f>
        <v>981.5200000000001</v>
      </c>
      <c r="AW188" s="73"/>
      <c r="AX188" s="78" t="s">
        <v>36</v>
      </c>
      <c r="AY188" s="73">
        <f>SUM(AY185:AY187)</f>
        <v>2.06</v>
      </c>
      <c r="AZ188" s="73">
        <f>SUM(AZ185:AZ187)</f>
        <v>1705</v>
      </c>
      <c r="BA188" s="73">
        <f>SUM(BA185:BA187)</f>
        <v>1386</v>
      </c>
      <c r="BB188" s="79">
        <f>SUM(BB185:BB187)</f>
        <v>1098.9000000000001</v>
      </c>
      <c r="BC188" s="79">
        <f>SUM(BC185:BC187)</f>
        <v>981.5200000000001</v>
      </c>
      <c r="BD188" s="73"/>
    </row>
    <row r="189" spans="43:56" s="10" customFormat="1" ht="14.1" customHeight="1" x14ac:dyDescent="0.2">
      <c r="AQ189" s="78" t="s">
        <v>37</v>
      </c>
      <c r="AR189" s="73">
        <f>+ AVERAGE(AR185:AR187)</f>
        <v>0.68666666666666665</v>
      </c>
      <c r="AS189" s="73">
        <f>+ AVERAGE(AS185:AS187)</f>
        <v>568.33333333333337</v>
      </c>
      <c r="AT189" s="73">
        <f>+ AVERAGE(AT185:AT187)</f>
        <v>462</v>
      </c>
      <c r="AU189" s="80">
        <f>+AU188/AR188</f>
        <v>533.44660194174764</v>
      </c>
      <c r="AV189" s="80">
        <f>+AV188/AR188</f>
        <v>476.46601941747576</v>
      </c>
      <c r="AW189" s="73"/>
      <c r="AX189" s="78" t="s">
        <v>37</v>
      </c>
      <c r="AY189" s="73">
        <f>+ AVERAGE(AY185:AY187)</f>
        <v>0.68666666666666665</v>
      </c>
      <c r="AZ189" s="73">
        <f>+ AVERAGE(AZ185:AZ187)</f>
        <v>568.33333333333337</v>
      </c>
      <c r="BA189" s="73">
        <f>+ AVERAGE(BA185:BA187)</f>
        <v>462</v>
      </c>
      <c r="BB189" s="80">
        <f>+BB188/AY188</f>
        <v>533.44660194174764</v>
      </c>
      <c r="BC189" s="80">
        <f>+BC188/AY188</f>
        <v>476.46601941747576</v>
      </c>
      <c r="BD189" s="73"/>
    </row>
    <row r="190" spans="43:56" s="10" customFormat="1" ht="14.1" customHeight="1" x14ac:dyDescent="0.2">
      <c r="AQ190" s="185"/>
      <c r="AR190" s="186"/>
      <c r="AS190" s="186"/>
      <c r="AT190" s="186"/>
      <c r="AU190" s="186"/>
      <c r="AV190" s="186"/>
      <c r="AW190" s="187"/>
      <c r="AX190" s="185"/>
      <c r="AY190" s="186"/>
      <c r="AZ190" s="186"/>
      <c r="BA190" s="186"/>
      <c r="BB190" s="186"/>
      <c r="BC190" s="186"/>
      <c r="BD190" s="187"/>
    </row>
    <row r="191" spans="43:56" s="10" customFormat="1" ht="14.1" customHeight="1" x14ac:dyDescent="0.2">
      <c r="AQ191" s="77">
        <v>11</v>
      </c>
      <c r="AR191" s="77" t="s">
        <v>441</v>
      </c>
      <c r="AS191" s="73"/>
      <c r="AT191" s="73"/>
      <c r="AU191" s="73"/>
      <c r="AV191" s="73"/>
      <c r="AW191" s="73"/>
      <c r="AX191" s="77">
        <v>11</v>
      </c>
      <c r="AY191" s="77" t="s">
        <v>441</v>
      </c>
      <c r="AZ191" s="73"/>
      <c r="BA191" s="73"/>
      <c r="BB191" s="73"/>
      <c r="BC191" s="73"/>
      <c r="BD191" s="73"/>
    </row>
    <row r="192" spans="43:56" s="10" customFormat="1" ht="14.1" customHeight="1" x14ac:dyDescent="0.2">
      <c r="AQ192" s="73"/>
      <c r="AR192" s="70" t="s">
        <v>434</v>
      </c>
      <c r="AS192" s="70" t="s">
        <v>35</v>
      </c>
      <c r="AT192" s="70" t="s">
        <v>0</v>
      </c>
      <c r="AU192" s="70" t="s">
        <v>35</v>
      </c>
      <c r="AV192" s="70" t="s">
        <v>0</v>
      </c>
      <c r="AW192" s="73"/>
      <c r="AX192" s="73"/>
      <c r="AY192" s="134" t="s">
        <v>434</v>
      </c>
      <c r="AZ192" s="134" t="s">
        <v>35</v>
      </c>
      <c r="BA192" s="134" t="s">
        <v>0</v>
      </c>
      <c r="BB192" s="134" t="s">
        <v>35</v>
      </c>
      <c r="BC192" s="134" t="s">
        <v>0</v>
      </c>
      <c r="BD192" s="73"/>
    </row>
    <row r="193" spans="43:56" s="10" customFormat="1" ht="14.1" customHeight="1" x14ac:dyDescent="0.2">
      <c r="AQ193" s="73"/>
      <c r="AR193" s="73">
        <v>22.2</v>
      </c>
      <c r="AS193" s="73">
        <v>148</v>
      </c>
      <c r="AT193" s="73">
        <v>160</v>
      </c>
      <c r="AU193" s="68">
        <f>+AR193*AS193</f>
        <v>3285.6</v>
      </c>
      <c r="AV193" s="68">
        <f>+AR193*AT193</f>
        <v>3552</v>
      </c>
      <c r="AW193" s="73"/>
      <c r="AX193" s="73"/>
      <c r="AY193" s="73">
        <v>22.2</v>
      </c>
      <c r="AZ193" s="73">
        <v>148</v>
      </c>
      <c r="BA193" s="73">
        <v>160</v>
      </c>
      <c r="BB193" s="68">
        <f>+AY193*AZ193</f>
        <v>3285.6</v>
      </c>
      <c r="BC193" s="68">
        <f>+AY193*BA193</f>
        <v>3552</v>
      </c>
      <c r="BD193" s="73"/>
    </row>
    <row r="194" spans="43:56" s="10" customFormat="1" ht="14.1" customHeight="1" x14ac:dyDescent="0.2">
      <c r="AQ194" s="73"/>
      <c r="AR194" s="73">
        <v>21.5</v>
      </c>
      <c r="AS194" s="73">
        <v>15.9</v>
      </c>
      <c r="AT194" s="73">
        <v>23.6</v>
      </c>
      <c r="AU194" s="68">
        <f>+AR194*AS194</f>
        <v>341.85</v>
      </c>
      <c r="AV194" s="68">
        <f>+AR194*AT194</f>
        <v>507.40000000000003</v>
      </c>
      <c r="AW194" s="73"/>
      <c r="AX194" s="73"/>
      <c r="AY194" s="73">
        <v>21.5</v>
      </c>
      <c r="AZ194" s="73">
        <v>15.9</v>
      </c>
      <c r="BA194" s="73">
        <v>23.6</v>
      </c>
      <c r="BB194" s="68">
        <f>+AY194*AZ194</f>
        <v>341.85</v>
      </c>
      <c r="BC194" s="68">
        <f>+AY194*BA194</f>
        <v>507.40000000000003</v>
      </c>
      <c r="BD194" s="73"/>
    </row>
    <row r="195" spans="43:56" s="10" customFormat="1" ht="14.1" customHeight="1" x14ac:dyDescent="0.2">
      <c r="AQ195" s="73"/>
      <c r="AR195" s="73">
        <v>11.01</v>
      </c>
      <c r="AS195" s="73">
        <v>206</v>
      </c>
      <c r="AT195" s="73">
        <v>120</v>
      </c>
      <c r="AU195" s="68">
        <f>+AR195*AS195</f>
        <v>2268.06</v>
      </c>
      <c r="AV195" s="68">
        <f>+AR195*AT195</f>
        <v>1321.2</v>
      </c>
      <c r="AW195" s="73"/>
      <c r="AX195" s="73"/>
      <c r="AY195" s="73">
        <v>11.01</v>
      </c>
      <c r="AZ195" s="73">
        <v>206</v>
      </c>
      <c r="BA195" s="73">
        <v>120</v>
      </c>
      <c r="BB195" s="68">
        <f>+AY195*AZ195</f>
        <v>2268.06</v>
      </c>
      <c r="BC195" s="68">
        <f>+AY195*BA195</f>
        <v>1321.2</v>
      </c>
      <c r="BD195" s="73"/>
    </row>
    <row r="196" spans="43:56" s="10" customFormat="1" ht="14.1" customHeight="1" x14ac:dyDescent="0.2">
      <c r="AQ196" s="78" t="s">
        <v>36</v>
      </c>
      <c r="AR196" s="73">
        <f>SUM(AR193:AR195)</f>
        <v>54.71</v>
      </c>
      <c r="AS196" s="73">
        <f>SUM(AS193:AS195)</f>
        <v>369.9</v>
      </c>
      <c r="AT196" s="73">
        <f>SUM(AT193:AT195)</f>
        <v>303.60000000000002</v>
      </c>
      <c r="AU196" s="79">
        <f>SUM(AU193:AU195)</f>
        <v>5895.51</v>
      </c>
      <c r="AV196" s="79">
        <f>SUM(AV193:AV195)</f>
        <v>5380.6</v>
      </c>
      <c r="AW196" s="73"/>
      <c r="AX196" s="78" t="s">
        <v>36</v>
      </c>
      <c r="AY196" s="73">
        <f>SUM(AY193:AY195)</f>
        <v>54.71</v>
      </c>
      <c r="AZ196" s="73">
        <f>SUM(AZ193:AZ195)</f>
        <v>369.9</v>
      </c>
      <c r="BA196" s="73">
        <f>SUM(BA193:BA195)</f>
        <v>303.60000000000002</v>
      </c>
      <c r="BB196" s="79">
        <f>SUM(BB193:BB195)</f>
        <v>5895.51</v>
      </c>
      <c r="BC196" s="79">
        <f>SUM(BC193:BC195)</f>
        <v>5380.6</v>
      </c>
      <c r="BD196" s="73"/>
    </row>
    <row r="197" spans="43:56" s="10" customFormat="1" ht="14.1" customHeight="1" x14ac:dyDescent="0.2">
      <c r="AQ197" s="78" t="s">
        <v>37</v>
      </c>
      <c r="AR197" s="73">
        <f>+ AVERAGE(AR193:AR195)</f>
        <v>18.236666666666668</v>
      </c>
      <c r="AS197" s="73">
        <f>+AS196/3</f>
        <v>123.3</v>
      </c>
      <c r="AT197" s="73">
        <f>+AT196/3</f>
        <v>101.2</v>
      </c>
      <c r="AU197" s="80">
        <f>+AU196/AR196</f>
        <v>107.75927618351307</v>
      </c>
      <c r="AV197" s="80">
        <f>+AV196/AR196</f>
        <v>98.347651252056295</v>
      </c>
      <c r="AW197" s="73"/>
      <c r="AX197" s="78" t="s">
        <v>37</v>
      </c>
      <c r="AY197" s="73">
        <f>+ AVERAGE(AY193:AY195)</f>
        <v>18.236666666666668</v>
      </c>
      <c r="AZ197" s="73">
        <f>+AZ196/3</f>
        <v>123.3</v>
      </c>
      <c r="BA197" s="73">
        <f>+BA196/3</f>
        <v>101.2</v>
      </c>
      <c r="BB197" s="80">
        <f>+BB196/AY196</f>
        <v>107.75927618351307</v>
      </c>
      <c r="BC197" s="80">
        <f>+BC196/AY196</f>
        <v>98.347651252056295</v>
      </c>
      <c r="BD197" s="73"/>
    </row>
    <row r="198" spans="43:56" s="10" customFormat="1" ht="14.1" customHeight="1" x14ac:dyDescent="0.2">
      <c r="AQ198" s="185"/>
      <c r="AR198" s="186"/>
      <c r="AS198" s="186"/>
      <c r="AT198" s="186"/>
      <c r="AU198" s="186"/>
      <c r="AV198" s="186"/>
      <c r="AW198" s="187"/>
      <c r="AX198" s="185"/>
      <c r="AY198" s="186"/>
      <c r="AZ198" s="186"/>
      <c r="BA198" s="186"/>
      <c r="BB198" s="186"/>
      <c r="BC198" s="186"/>
      <c r="BD198" s="187"/>
    </row>
    <row r="199" spans="43:56" s="10" customFormat="1" ht="14.1" customHeight="1" x14ac:dyDescent="0.2">
      <c r="AQ199" s="77">
        <v>12</v>
      </c>
      <c r="AR199" s="77" t="s">
        <v>442</v>
      </c>
      <c r="AS199" s="73"/>
      <c r="AT199" s="73"/>
      <c r="AU199" s="73"/>
      <c r="AV199" s="73"/>
      <c r="AW199" s="73"/>
      <c r="AX199" s="77">
        <v>12</v>
      </c>
      <c r="AY199" s="77" t="s">
        <v>442</v>
      </c>
      <c r="AZ199" s="73"/>
      <c r="BA199" s="73"/>
      <c r="BB199" s="73"/>
      <c r="BC199" s="73"/>
      <c r="BD199" s="73"/>
    </row>
    <row r="200" spans="43:56" s="10" customFormat="1" ht="14.1" customHeight="1" x14ac:dyDescent="0.2">
      <c r="AQ200" s="73"/>
      <c r="AR200" s="70" t="s">
        <v>434</v>
      </c>
      <c r="AS200" s="70" t="s">
        <v>35</v>
      </c>
      <c r="AT200" s="70" t="s">
        <v>0</v>
      </c>
      <c r="AU200" s="70" t="s">
        <v>35</v>
      </c>
      <c r="AV200" s="70" t="s">
        <v>0</v>
      </c>
      <c r="AW200" s="73"/>
      <c r="AX200" s="73"/>
      <c r="AY200" s="134" t="s">
        <v>434</v>
      </c>
      <c r="AZ200" s="134" t="s">
        <v>35</v>
      </c>
      <c r="BA200" s="134" t="s">
        <v>0</v>
      </c>
      <c r="BB200" s="134" t="s">
        <v>35</v>
      </c>
      <c r="BC200" s="134" t="s">
        <v>0</v>
      </c>
      <c r="BD200" s="73"/>
    </row>
    <row r="201" spans="43:56" s="10" customFormat="1" ht="14.1" customHeight="1" x14ac:dyDescent="0.2">
      <c r="AQ201" s="73"/>
      <c r="AR201" s="73">
        <v>0.71</v>
      </c>
      <c r="AS201" s="73">
        <v>298</v>
      </c>
      <c r="AT201" s="73">
        <v>247</v>
      </c>
      <c r="AU201" s="68">
        <f>+AR201*AS201</f>
        <v>211.57999999999998</v>
      </c>
      <c r="AV201" s="68">
        <f>+AR201*AT201</f>
        <v>175.37</v>
      </c>
      <c r="AW201" s="73"/>
      <c r="AX201" s="73"/>
      <c r="AY201" s="73">
        <v>0.71</v>
      </c>
      <c r="AZ201" s="73">
        <v>298</v>
      </c>
      <c r="BA201" s="73">
        <v>247</v>
      </c>
      <c r="BB201" s="68">
        <f>+AY201*AZ201</f>
        <v>211.57999999999998</v>
      </c>
      <c r="BC201" s="68">
        <f>+AY201*BA201</f>
        <v>175.37</v>
      </c>
      <c r="BD201" s="73"/>
    </row>
    <row r="202" spans="43:56" s="10" customFormat="1" ht="14.1" customHeight="1" x14ac:dyDescent="0.2">
      <c r="AQ202" s="73"/>
      <c r="AR202" s="73">
        <v>0.71</v>
      </c>
      <c r="AS202" s="73">
        <v>79.099999999999994</v>
      </c>
      <c r="AT202" s="73">
        <v>23.5</v>
      </c>
      <c r="AU202" s="68">
        <f>+AR202*AS202</f>
        <v>56.160999999999994</v>
      </c>
      <c r="AV202" s="68">
        <f>+AR202*AT202</f>
        <v>16.684999999999999</v>
      </c>
      <c r="AW202" s="73"/>
      <c r="AX202" s="73"/>
      <c r="AY202" s="73">
        <v>0.71</v>
      </c>
      <c r="AZ202" s="73">
        <v>79.099999999999994</v>
      </c>
      <c r="BA202" s="73">
        <v>23.5</v>
      </c>
      <c r="BB202" s="68">
        <f>+AY202*AZ202</f>
        <v>56.160999999999994</v>
      </c>
      <c r="BC202" s="68">
        <f>+AY202*BA202</f>
        <v>16.684999999999999</v>
      </c>
      <c r="BD202" s="73"/>
    </row>
    <row r="203" spans="43:56" s="10" customFormat="1" ht="14.1" customHeight="1" x14ac:dyDescent="0.2">
      <c r="AQ203" s="73"/>
      <c r="AR203" s="73">
        <v>0.16</v>
      </c>
      <c r="AS203" s="73">
        <v>280</v>
      </c>
      <c r="AT203" s="73">
        <v>210</v>
      </c>
      <c r="AU203" s="68">
        <f>+AR203*AS203</f>
        <v>44.800000000000004</v>
      </c>
      <c r="AV203" s="68">
        <f>+AR203*AT203</f>
        <v>33.6</v>
      </c>
      <c r="AW203" s="73"/>
      <c r="AX203" s="73"/>
      <c r="AY203" s="73">
        <v>0.16</v>
      </c>
      <c r="AZ203" s="73">
        <v>280</v>
      </c>
      <c r="BA203" s="73">
        <v>210</v>
      </c>
      <c r="BB203" s="68">
        <f>+AY203*AZ203</f>
        <v>44.800000000000004</v>
      </c>
      <c r="BC203" s="68">
        <f>+AY203*BA203</f>
        <v>33.6</v>
      </c>
      <c r="BD203" s="73"/>
    </row>
    <row r="204" spans="43:56" s="10" customFormat="1" ht="14.1" customHeight="1" x14ac:dyDescent="0.2">
      <c r="AQ204" s="78" t="s">
        <v>36</v>
      </c>
      <c r="AR204" s="73">
        <f>SUM(AR201:AR203)</f>
        <v>1.5799999999999998</v>
      </c>
      <c r="AS204" s="73">
        <f>SUM(AS201:AS203)</f>
        <v>657.1</v>
      </c>
      <c r="AT204" s="73">
        <f>SUM(AT201:AT203)</f>
        <v>480.5</v>
      </c>
      <c r="AU204" s="79">
        <f>SUM(AU201:AU203)</f>
        <v>312.541</v>
      </c>
      <c r="AV204" s="79">
        <f>SUM(AV201:AV203)</f>
        <v>225.655</v>
      </c>
      <c r="AW204" s="73"/>
      <c r="AX204" s="78" t="s">
        <v>36</v>
      </c>
      <c r="AY204" s="73">
        <f>SUM(AY201:AY203)</f>
        <v>1.5799999999999998</v>
      </c>
      <c r="AZ204" s="73">
        <f>SUM(AZ201:AZ203)</f>
        <v>657.1</v>
      </c>
      <c r="BA204" s="73">
        <f>SUM(BA201:BA203)</f>
        <v>480.5</v>
      </c>
      <c r="BB204" s="79">
        <f>SUM(BB201:BB203)</f>
        <v>312.541</v>
      </c>
      <c r="BC204" s="79">
        <f>SUM(BC201:BC203)</f>
        <v>225.655</v>
      </c>
      <c r="BD204" s="73"/>
    </row>
    <row r="205" spans="43:56" s="10" customFormat="1" ht="14.1" customHeight="1" x14ac:dyDescent="0.2">
      <c r="AQ205" s="78" t="s">
        <v>37</v>
      </c>
      <c r="AR205" s="73">
        <f>+ AVERAGE(AR201:AR203)</f>
        <v>0.52666666666666662</v>
      </c>
      <c r="AS205" s="73">
        <f>+AS204/3</f>
        <v>219.03333333333333</v>
      </c>
      <c r="AT205" s="73">
        <f>+AT204/3</f>
        <v>160.16666666666666</v>
      </c>
      <c r="AU205" s="80">
        <f>+AU204/AR204</f>
        <v>197.8107594936709</v>
      </c>
      <c r="AV205" s="80">
        <f>+AV204/AR204</f>
        <v>142.81962025316457</v>
      </c>
      <c r="AW205" s="73"/>
      <c r="AX205" s="78" t="s">
        <v>37</v>
      </c>
      <c r="AY205" s="73">
        <f>+ AVERAGE(AY201:AY203)</f>
        <v>0.52666666666666662</v>
      </c>
      <c r="AZ205" s="73">
        <f>+AZ204/3</f>
        <v>219.03333333333333</v>
      </c>
      <c r="BA205" s="73">
        <f>+BA204/3</f>
        <v>160.16666666666666</v>
      </c>
      <c r="BB205" s="80">
        <f>+BB204/AY204</f>
        <v>197.8107594936709</v>
      </c>
      <c r="BC205" s="80">
        <f>+BC204/AY204</f>
        <v>142.81962025316457</v>
      </c>
      <c r="BD205" s="73"/>
    </row>
    <row r="206" spans="43:56" s="10" customFormat="1" ht="14.1" customHeight="1" x14ac:dyDescent="0.2">
      <c r="AQ206" s="185"/>
      <c r="AR206" s="186"/>
      <c r="AS206" s="186"/>
      <c r="AT206" s="186"/>
      <c r="AU206" s="186"/>
      <c r="AV206" s="186"/>
      <c r="AW206" s="187"/>
      <c r="AX206" s="185"/>
      <c r="AY206" s="186"/>
      <c r="AZ206" s="186"/>
      <c r="BA206" s="186"/>
      <c r="BB206" s="186"/>
      <c r="BC206" s="186"/>
      <c r="BD206" s="187"/>
    </row>
    <row r="207" spans="43:56" s="10" customFormat="1" ht="14.1" customHeight="1" x14ac:dyDescent="0.2">
      <c r="AQ207" s="77">
        <v>13</v>
      </c>
      <c r="AR207" s="77" t="s">
        <v>357</v>
      </c>
      <c r="AS207" s="73"/>
      <c r="AT207" s="73"/>
      <c r="AU207" s="73"/>
      <c r="AV207" s="73"/>
      <c r="AW207" s="73"/>
      <c r="AX207" s="77">
        <v>13</v>
      </c>
      <c r="AY207" s="77" t="s">
        <v>357</v>
      </c>
      <c r="AZ207" s="73"/>
      <c r="BA207" s="73"/>
      <c r="BB207" s="73"/>
      <c r="BC207" s="73"/>
      <c r="BD207" s="73"/>
    </row>
    <row r="208" spans="43:56" s="10" customFormat="1" ht="14.1" customHeight="1" x14ac:dyDescent="0.2">
      <c r="AQ208" s="73"/>
      <c r="AR208" s="70" t="s">
        <v>434</v>
      </c>
      <c r="AS208" s="70" t="s">
        <v>35</v>
      </c>
      <c r="AT208" s="70" t="s">
        <v>0</v>
      </c>
      <c r="AU208" s="70" t="s">
        <v>35</v>
      </c>
      <c r="AV208" s="70" t="s">
        <v>0</v>
      </c>
      <c r="AW208" s="73"/>
      <c r="AX208" s="73"/>
      <c r="AY208" s="134" t="s">
        <v>434</v>
      </c>
      <c r="AZ208" s="134" t="s">
        <v>35</v>
      </c>
      <c r="BA208" s="134" t="s">
        <v>0</v>
      </c>
      <c r="BB208" s="134" t="s">
        <v>35</v>
      </c>
      <c r="BC208" s="134" t="s">
        <v>0</v>
      </c>
      <c r="BD208" s="73"/>
    </row>
    <row r="209" spans="43:834" s="10" customFormat="1" ht="14.1" customHeight="1" x14ac:dyDescent="0.2">
      <c r="AQ209" s="73"/>
      <c r="AR209" s="73">
        <v>3.41</v>
      </c>
      <c r="AS209" s="73">
        <v>205</v>
      </c>
      <c r="AT209" s="73">
        <v>210</v>
      </c>
      <c r="AU209" s="68">
        <f>+AR209*AS209</f>
        <v>699.05000000000007</v>
      </c>
      <c r="AV209" s="68">
        <f>+AR209*AT209</f>
        <v>716.1</v>
      </c>
      <c r="AW209" s="73"/>
      <c r="AX209" s="73"/>
      <c r="AY209" s="73">
        <v>3.41</v>
      </c>
      <c r="AZ209" s="73">
        <v>205</v>
      </c>
      <c r="BA209" s="73">
        <v>210</v>
      </c>
      <c r="BB209" s="68">
        <f>+AY209*AZ209</f>
        <v>699.05000000000007</v>
      </c>
      <c r="BC209" s="68">
        <f>+AY209*BA209</f>
        <v>716.1</v>
      </c>
      <c r="BD209" s="73"/>
    </row>
    <row r="210" spans="43:834" s="10" customFormat="1" ht="14.1" customHeight="1" x14ac:dyDescent="0.2">
      <c r="AQ210" s="73"/>
      <c r="AR210" s="73">
        <v>3.41</v>
      </c>
      <c r="AS210" s="73">
        <v>126</v>
      </c>
      <c r="AT210" s="73">
        <v>112</v>
      </c>
      <c r="AU210" s="68">
        <f>+AR210*AS210</f>
        <v>429.66</v>
      </c>
      <c r="AV210" s="68">
        <f>+AR210*AT210</f>
        <v>381.92</v>
      </c>
      <c r="AW210" s="73"/>
      <c r="AX210" s="73"/>
      <c r="AY210" s="73">
        <v>3.41</v>
      </c>
      <c r="AZ210" s="73">
        <v>126</v>
      </c>
      <c r="BA210" s="73">
        <v>112</v>
      </c>
      <c r="BB210" s="68">
        <f>+AY210*AZ210</f>
        <v>429.66</v>
      </c>
      <c r="BC210" s="68">
        <f>+AY210*BA210</f>
        <v>381.92</v>
      </c>
      <c r="BD210" s="73"/>
    </row>
    <row r="211" spans="43:834" s="10" customFormat="1" ht="14.1" customHeight="1" x14ac:dyDescent="0.2">
      <c r="AQ211" s="73"/>
      <c r="AR211" s="73">
        <v>3.28</v>
      </c>
      <c r="AS211" s="73">
        <v>120</v>
      </c>
      <c r="AT211" s="73">
        <v>82</v>
      </c>
      <c r="AU211" s="68">
        <f>+AR211*AS211</f>
        <v>393.59999999999997</v>
      </c>
      <c r="AV211" s="68">
        <f>+AR211*AT211</f>
        <v>268.95999999999998</v>
      </c>
      <c r="AW211" s="73"/>
      <c r="AX211" s="73"/>
      <c r="AY211" s="73">
        <v>3.28</v>
      </c>
      <c r="AZ211" s="73">
        <v>120</v>
      </c>
      <c r="BA211" s="73">
        <v>82</v>
      </c>
      <c r="BB211" s="68">
        <f>+AY211*AZ211</f>
        <v>393.59999999999997</v>
      </c>
      <c r="BC211" s="68">
        <f>+AY211*BA211</f>
        <v>268.95999999999998</v>
      </c>
      <c r="BD211" s="73"/>
    </row>
    <row r="212" spans="43:834" s="10" customFormat="1" ht="14.1" customHeight="1" x14ac:dyDescent="0.2">
      <c r="AQ212" s="78" t="s">
        <v>36</v>
      </c>
      <c r="AR212" s="73">
        <f>SUM(AR209:AR211)</f>
        <v>10.1</v>
      </c>
      <c r="AS212" s="73">
        <f>SUM(AS209:AS211)</f>
        <v>451</v>
      </c>
      <c r="AT212" s="73">
        <f>SUM(AT209:AT211)</f>
        <v>404</v>
      </c>
      <c r="AU212" s="79">
        <f>SUM(AU209:AU211)</f>
        <v>1522.31</v>
      </c>
      <c r="AV212" s="79">
        <f>SUM(AV209:AV211)</f>
        <v>1366.98</v>
      </c>
      <c r="AW212" s="73"/>
      <c r="AX212" s="78" t="s">
        <v>36</v>
      </c>
      <c r="AY212" s="73">
        <f>SUM(AY209:AY211)</f>
        <v>10.1</v>
      </c>
      <c r="AZ212" s="73">
        <f>SUM(AZ209:AZ211)</f>
        <v>451</v>
      </c>
      <c r="BA212" s="73">
        <f>SUM(BA209:BA211)</f>
        <v>404</v>
      </c>
      <c r="BB212" s="79">
        <f>SUM(BB209:BB211)</f>
        <v>1522.31</v>
      </c>
      <c r="BC212" s="79">
        <f>SUM(BC209:BC211)</f>
        <v>1366.98</v>
      </c>
      <c r="BD212" s="73"/>
    </row>
    <row r="213" spans="43:834" s="10" customFormat="1" ht="14.1" customHeight="1" x14ac:dyDescent="0.2">
      <c r="AQ213" s="78" t="s">
        <v>37</v>
      </c>
      <c r="AR213" s="73">
        <f>+ AVERAGE(AR209:AR211)</f>
        <v>3.3666666666666667</v>
      </c>
      <c r="AS213" s="73">
        <f>+AS212/3</f>
        <v>150.33333333333334</v>
      </c>
      <c r="AT213" s="73">
        <f>+AT212/3</f>
        <v>134.66666666666666</v>
      </c>
      <c r="AU213" s="80">
        <f>+AU212/AR212</f>
        <v>150.72376237623763</v>
      </c>
      <c r="AV213" s="80">
        <f>+AV212/AR212</f>
        <v>135.34455445544555</v>
      </c>
      <c r="AW213" s="73"/>
      <c r="AX213" s="78" t="s">
        <v>37</v>
      </c>
      <c r="AY213" s="73">
        <f>+ AVERAGE(AY209:AY211)</f>
        <v>3.3666666666666667</v>
      </c>
      <c r="AZ213" s="73">
        <f>+AZ212/3</f>
        <v>150.33333333333334</v>
      </c>
      <c r="BA213" s="73">
        <f>+BA212/3</f>
        <v>134.66666666666666</v>
      </c>
      <c r="BB213" s="80">
        <f>+BB212/AY212</f>
        <v>150.72376237623763</v>
      </c>
      <c r="BC213" s="80">
        <f>+BC212/AY212</f>
        <v>135.34455445544555</v>
      </c>
      <c r="BD213" s="73"/>
    </row>
    <row r="214" spans="43:834" s="10" customFormat="1" ht="14.1" customHeight="1" x14ac:dyDescent="0.2">
      <c r="AQ214" s="185"/>
      <c r="AR214" s="186"/>
      <c r="AS214" s="186"/>
      <c r="AT214" s="186"/>
      <c r="AU214" s="186"/>
      <c r="AV214" s="186"/>
      <c r="AW214" s="187"/>
      <c r="AX214" s="185"/>
      <c r="AY214" s="186"/>
      <c r="AZ214" s="186"/>
      <c r="BA214" s="186"/>
      <c r="BB214" s="186"/>
      <c r="BC214" s="186"/>
      <c r="BD214" s="187"/>
      <c r="NV214" s="1"/>
      <c r="NW214" s="1"/>
      <c r="NX214" s="1"/>
      <c r="NY214" s="1"/>
      <c r="NZ214" s="1"/>
      <c r="OA214" s="1"/>
      <c r="OC214" s="1"/>
      <c r="OD214" s="1"/>
      <c r="OE214" s="1"/>
      <c r="OF214" s="1"/>
      <c r="OG214" s="1"/>
      <c r="OH214" s="1"/>
    </row>
    <row r="215" spans="43:834" s="10" customFormat="1" ht="14.1" customHeight="1" x14ac:dyDescent="0.2">
      <c r="AQ215" s="77">
        <v>14</v>
      </c>
      <c r="AR215" s="77" t="s">
        <v>358</v>
      </c>
      <c r="AS215" s="73"/>
      <c r="AT215" s="73"/>
      <c r="AU215" s="73"/>
      <c r="AV215" s="73"/>
      <c r="AW215" s="73"/>
      <c r="AX215" s="77">
        <v>14</v>
      </c>
      <c r="AY215" s="77" t="s">
        <v>358</v>
      </c>
      <c r="AZ215" s="73"/>
      <c r="BA215" s="73"/>
      <c r="BB215" s="73"/>
      <c r="BC215" s="73"/>
      <c r="BD215" s="73"/>
      <c r="NV215" s="1"/>
      <c r="NW215" s="1"/>
      <c r="NX215" s="1"/>
      <c r="NY215" s="1"/>
      <c r="NZ215" s="1"/>
      <c r="OA215" s="1"/>
      <c r="OC215" s="1"/>
      <c r="OD215" s="1"/>
      <c r="OE215" s="1"/>
      <c r="OF215" s="1"/>
      <c r="OG215" s="1"/>
      <c r="OH215" s="1"/>
    </row>
    <row r="216" spans="43:834" s="10" customFormat="1" ht="14.1" customHeight="1" x14ac:dyDescent="0.2">
      <c r="AQ216" s="73"/>
      <c r="AR216" s="70" t="s">
        <v>434</v>
      </c>
      <c r="AS216" s="70" t="s">
        <v>35</v>
      </c>
      <c r="AT216" s="70" t="s">
        <v>0</v>
      </c>
      <c r="AU216" s="70" t="s">
        <v>35</v>
      </c>
      <c r="AV216" s="70" t="s">
        <v>0</v>
      </c>
      <c r="AW216" s="73"/>
      <c r="AX216" s="73"/>
      <c r="AY216" s="134" t="s">
        <v>434</v>
      </c>
      <c r="AZ216" s="134" t="s">
        <v>35</v>
      </c>
      <c r="BA216" s="134" t="s">
        <v>0</v>
      </c>
      <c r="BB216" s="134" t="s">
        <v>35</v>
      </c>
      <c r="BC216" s="134" t="s">
        <v>0</v>
      </c>
      <c r="BD216" s="73"/>
      <c r="NV216" s="1"/>
      <c r="NW216" s="1"/>
      <c r="NX216" s="1"/>
      <c r="NY216" s="1"/>
      <c r="NZ216" s="1"/>
      <c r="OA216" s="1"/>
      <c r="OC216" s="1"/>
      <c r="OD216" s="1"/>
      <c r="OE216" s="1"/>
      <c r="OF216" s="1"/>
      <c r="OG216" s="1"/>
      <c r="OH216" s="1"/>
    </row>
    <row r="217" spans="43:834" s="10" customFormat="1" ht="14.1" customHeight="1" x14ac:dyDescent="0.2">
      <c r="AQ217" s="73"/>
      <c r="AR217" s="73">
        <v>1.03</v>
      </c>
      <c r="AS217" s="73">
        <v>146</v>
      </c>
      <c r="AT217" s="73">
        <v>114</v>
      </c>
      <c r="AU217" s="68">
        <f>+AR217*AS217</f>
        <v>150.38</v>
      </c>
      <c r="AV217" s="68">
        <f>+AR217*AT217</f>
        <v>117.42</v>
      </c>
      <c r="AW217" s="73"/>
      <c r="AX217" s="73"/>
      <c r="AY217" s="73">
        <v>1.03</v>
      </c>
      <c r="AZ217" s="73">
        <v>146</v>
      </c>
      <c r="BA217" s="73">
        <v>114</v>
      </c>
      <c r="BB217" s="68">
        <f>+AY217*AZ217</f>
        <v>150.38</v>
      </c>
      <c r="BC217" s="68">
        <f>+AY217*BA217</f>
        <v>117.42</v>
      </c>
      <c r="BD217" s="73"/>
      <c r="NV217" s="1"/>
      <c r="NW217" s="1"/>
      <c r="NX217" s="1"/>
      <c r="NY217" s="1"/>
      <c r="NZ217" s="1"/>
      <c r="OA217" s="1"/>
      <c r="OC217" s="1"/>
      <c r="OD217" s="1"/>
      <c r="OE217" s="1"/>
      <c r="OF217" s="1"/>
      <c r="OG217" s="1"/>
      <c r="OH217" s="1"/>
    </row>
    <row r="218" spans="43:834" s="10" customFormat="1" ht="14.1" customHeight="1" x14ac:dyDescent="0.2">
      <c r="AQ218" s="73"/>
      <c r="AR218" s="73">
        <v>0.99</v>
      </c>
      <c r="AS218" s="73">
        <v>107</v>
      </c>
      <c r="AT218" s="73">
        <v>58</v>
      </c>
      <c r="AU218" s="68">
        <f>+AR218*AS218</f>
        <v>105.92999999999999</v>
      </c>
      <c r="AV218" s="68">
        <f>+AR218*AT218</f>
        <v>57.42</v>
      </c>
      <c r="AW218" s="73"/>
      <c r="AX218" s="73"/>
      <c r="AY218" s="73">
        <v>0.99</v>
      </c>
      <c r="AZ218" s="73">
        <v>107</v>
      </c>
      <c r="BA218" s="73">
        <v>58</v>
      </c>
      <c r="BB218" s="68">
        <f>+AY218*AZ218</f>
        <v>105.92999999999999</v>
      </c>
      <c r="BC218" s="68">
        <f>+AY218*BA218</f>
        <v>57.42</v>
      </c>
      <c r="BD218" s="73"/>
      <c r="NV218" s="1"/>
      <c r="NW218" s="1"/>
      <c r="NX218" s="1"/>
      <c r="NY218" s="1"/>
      <c r="NZ218" s="1"/>
      <c r="OA218" s="1"/>
      <c r="OC218" s="1"/>
      <c r="OD218" s="1"/>
      <c r="OE218" s="1"/>
      <c r="OF218" s="1"/>
      <c r="OG218" s="1"/>
      <c r="OH218" s="1"/>
    </row>
    <row r="219" spans="43:834" s="10" customFormat="1" ht="14.1" customHeight="1" x14ac:dyDescent="0.2">
      <c r="AQ219" s="73"/>
      <c r="AR219" s="73">
        <v>1.04</v>
      </c>
      <c r="AS219" s="73">
        <v>144</v>
      </c>
      <c r="AT219" s="73">
        <v>130</v>
      </c>
      <c r="AU219" s="68">
        <f>+AR219*AS219</f>
        <v>149.76</v>
      </c>
      <c r="AV219" s="68">
        <f>+AR219*AT219</f>
        <v>135.20000000000002</v>
      </c>
      <c r="AW219" s="73"/>
      <c r="AX219" s="73"/>
      <c r="AY219" s="73">
        <v>1.04</v>
      </c>
      <c r="AZ219" s="73">
        <v>144</v>
      </c>
      <c r="BA219" s="73">
        <v>130</v>
      </c>
      <c r="BB219" s="68">
        <f>+AY219*AZ219</f>
        <v>149.76</v>
      </c>
      <c r="BC219" s="68">
        <f>+AY219*BA219</f>
        <v>135.20000000000002</v>
      </c>
      <c r="BD219" s="73"/>
      <c r="NV219" s="1"/>
      <c r="NW219" s="1"/>
      <c r="NX219" s="1"/>
      <c r="NY219" s="1"/>
      <c r="NZ219" s="1"/>
      <c r="OA219" s="1"/>
      <c r="OC219" s="1"/>
      <c r="OD219" s="1"/>
      <c r="OE219" s="1"/>
      <c r="OF219" s="1"/>
      <c r="OG219" s="1"/>
      <c r="OH219" s="1"/>
    </row>
    <row r="220" spans="43:834" s="10" customFormat="1" ht="14.1" customHeight="1" x14ac:dyDescent="0.2">
      <c r="AQ220" s="78" t="s">
        <v>36</v>
      </c>
      <c r="AR220" s="73">
        <f>SUM(AR217:AR219)</f>
        <v>3.06</v>
      </c>
      <c r="AS220" s="73">
        <f>SUM(AS217:AS219)</f>
        <v>397</v>
      </c>
      <c r="AT220" s="73">
        <f>SUM(AT217:AT219)</f>
        <v>302</v>
      </c>
      <c r="AU220" s="79">
        <f>SUM(AU217:AU219)</f>
        <v>406.07</v>
      </c>
      <c r="AV220" s="79">
        <f>SUM(AV217:AV219)</f>
        <v>310.04000000000002</v>
      </c>
      <c r="AW220" s="73"/>
      <c r="AX220" s="78" t="s">
        <v>36</v>
      </c>
      <c r="AY220" s="73">
        <f>SUM(AY217:AY219)</f>
        <v>3.06</v>
      </c>
      <c r="AZ220" s="73">
        <f>SUM(AZ217:AZ219)</f>
        <v>397</v>
      </c>
      <c r="BA220" s="73">
        <f>SUM(BA217:BA219)</f>
        <v>302</v>
      </c>
      <c r="BB220" s="79">
        <f>SUM(BB217:BB219)</f>
        <v>406.07</v>
      </c>
      <c r="BC220" s="79">
        <f>SUM(BC217:BC219)</f>
        <v>310.04000000000002</v>
      </c>
      <c r="BD220" s="73"/>
      <c r="NV220" s="1"/>
      <c r="NW220" s="1"/>
      <c r="NX220" s="1"/>
      <c r="NY220" s="1"/>
      <c r="NZ220" s="1"/>
      <c r="OA220" s="1"/>
      <c r="OC220" s="1"/>
      <c r="OD220" s="1"/>
      <c r="OE220" s="1"/>
      <c r="OF220" s="1"/>
      <c r="OG220" s="1"/>
      <c r="OH220" s="1"/>
      <c r="AEH220" s="1"/>
      <c r="AEI220" s="1"/>
      <c r="AEJ220" s="1"/>
      <c r="AEK220" s="1"/>
      <c r="AEL220" s="1"/>
      <c r="AEM220" s="1"/>
      <c r="AEO220" s="1"/>
      <c r="AEP220" s="1"/>
      <c r="AEQ220" s="1"/>
      <c r="AER220" s="1"/>
      <c r="AES220" s="1"/>
      <c r="AET220" s="1"/>
      <c r="AEU220" s="1"/>
      <c r="AFB220" s="1"/>
    </row>
    <row r="221" spans="43:834" s="10" customFormat="1" ht="14.1" customHeight="1" x14ac:dyDescent="0.2">
      <c r="AQ221" s="43" t="s">
        <v>37</v>
      </c>
      <c r="AR221" s="10">
        <f>+ AVERAGE(AR217:AR219)</f>
        <v>1.02</v>
      </c>
      <c r="AS221" s="10">
        <f>+AS220/3</f>
        <v>132.33333333333334</v>
      </c>
      <c r="AT221" s="10">
        <f>+AT220/3</f>
        <v>100.66666666666667</v>
      </c>
      <c r="AU221" s="39">
        <f>+AU220/AR220</f>
        <v>132.70261437908496</v>
      </c>
      <c r="AV221" s="39">
        <f>+AV220/AR220</f>
        <v>101.3202614379085</v>
      </c>
      <c r="AX221" s="43" t="s">
        <v>37</v>
      </c>
      <c r="AY221" s="10">
        <f>+ AVERAGE(AY217:AY219)</f>
        <v>1.02</v>
      </c>
      <c r="AZ221" s="10">
        <f>+AZ220/3</f>
        <v>132.33333333333334</v>
      </c>
      <c r="BA221" s="10">
        <f>+BA220/3</f>
        <v>100.66666666666667</v>
      </c>
      <c r="BB221" s="39">
        <f>+BB220/AY220</f>
        <v>132.70261437908496</v>
      </c>
      <c r="BC221" s="39">
        <f>+BC220/AY220</f>
        <v>101.3202614379085</v>
      </c>
      <c r="LD221" s="1"/>
      <c r="NV221" s="1"/>
      <c r="NW221" s="1"/>
      <c r="NX221" s="1"/>
      <c r="NY221" s="1"/>
      <c r="NZ221" s="1"/>
      <c r="OA221" s="1"/>
      <c r="OC221" s="1"/>
      <c r="OD221" s="1"/>
      <c r="OE221" s="1"/>
      <c r="OF221" s="1"/>
      <c r="OG221" s="1"/>
      <c r="OH221" s="1"/>
      <c r="AEH221" s="1"/>
      <c r="AEI221" s="1"/>
      <c r="AEJ221" s="1"/>
      <c r="AEK221" s="1"/>
      <c r="AEL221" s="1"/>
      <c r="AEM221" s="1"/>
      <c r="AEO221" s="1"/>
      <c r="AEP221" s="1"/>
      <c r="AEQ221" s="1"/>
      <c r="AER221" s="1"/>
      <c r="AES221" s="1"/>
      <c r="AET221" s="1"/>
      <c r="AEU221" s="1"/>
      <c r="AFB221" s="1"/>
    </row>
    <row r="222" spans="43:834" ht="17.100000000000001" customHeight="1" x14ac:dyDescent="0.2"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</row>
  </sheetData>
  <sheetProtection algorithmName="SHA-512" hashValue="szSq3glFYh8bSm0LgAF+BIiko7HvPWhPKFL7pkE088avNBma+JaF3mw9/Vaywh3xDhkJehJlky8icZhB+IsUag==" saltValue="iC2tuuV7TvD73MRua0m4rg==" spinCount="100000" sheet="1" formatCells="0" formatColumns="0" formatRows="0" insertColumns="0" insertRows="0" insertHyperlinks="0" deleteColumns="0" deleteRows="0" sort="0" autoFilter="0" pivotTables="0"/>
  <mergeCells count="3169">
    <mergeCell ref="HM39:HN39"/>
    <mergeCell ref="HM40:HN40"/>
    <mergeCell ref="HM41:HN41"/>
    <mergeCell ref="HK42:HL42"/>
    <mergeCell ref="HM42:HN42"/>
    <mergeCell ref="HN30:HO30"/>
    <mergeCell ref="DQ1:DU1"/>
    <mergeCell ref="DQ2:DU2"/>
    <mergeCell ref="DQ3:DU3"/>
    <mergeCell ref="DQ4:DU4"/>
    <mergeCell ref="MC30:MD30"/>
    <mergeCell ref="MB39:MC39"/>
    <mergeCell ref="MB40:MC40"/>
    <mergeCell ref="MB41:MC41"/>
    <mergeCell ref="LZ42:MA42"/>
    <mergeCell ref="MB42:MC42"/>
    <mergeCell ref="UP1:UT1"/>
    <mergeCell ref="UP2:UT2"/>
    <mergeCell ref="UP3:UT3"/>
    <mergeCell ref="UP4:UT4"/>
    <mergeCell ref="UP6:UT6"/>
    <mergeCell ref="UP7:UQ7"/>
    <mergeCell ref="LS1:LW1"/>
    <mergeCell ref="IF7:IG7"/>
    <mergeCell ref="IF8:IG8"/>
    <mergeCell ref="IF9:IG9"/>
    <mergeCell ref="IF10:IG10"/>
    <mergeCell ref="JV12:JW12"/>
    <mergeCell ref="JV14:JW14"/>
    <mergeCell ref="JV15:JW15"/>
    <mergeCell ref="UP18:UQ18"/>
    <mergeCell ref="UP19:UQ19"/>
    <mergeCell ref="UR39:US39"/>
    <mergeCell ref="UR40:US40"/>
    <mergeCell ref="UR41:US41"/>
    <mergeCell ref="UP42:UQ42"/>
    <mergeCell ref="UR42:US42"/>
    <mergeCell ref="US30:UT30"/>
    <mergeCell ref="QJ41:QK41"/>
    <mergeCell ref="QH42:QI42"/>
    <mergeCell ref="AGG41:AGH41"/>
    <mergeCell ref="AGE42:AGF42"/>
    <mergeCell ref="AGG42:AGH42"/>
    <mergeCell ref="AGH30:AGI30"/>
    <mergeCell ref="AGA30:AGB30"/>
    <mergeCell ref="ADF109:ADI109"/>
    <mergeCell ref="ADH42:ADI42"/>
    <mergeCell ref="ADT10:ADU10"/>
    <mergeCell ref="UP11:UQ11"/>
    <mergeCell ref="UP12:UQ12"/>
    <mergeCell ref="UP13:UQ13"/>
    <mergeCell ref="UP14:UQ14"/>
    <mergeCell ref="UP15:UQ15"/>
    <mergeCell ref="UP16:UQ16"/>
    <mergeCell ref="UP17:UQ17"/>
    <mergeCell ref="HK1:HO1"/>
    <mergeCell ref="HK2:HO2"/>
    <mergeCell ref="HK3:HO3"/>
    <mergeCell ref="HK4:HO4"/>
    <mergeCell ref="HK6:HO6"/>
    <mergeCell ref="HK7:HL7"/>
    <mergeCell ref="HK8:HL8"/>
    <mergeCell ref="HK9:HL9"/>
    <mergeCell ref="HK10:HL10"/>
    <mergeCell ref="HK11:HL11"/>
    <mergeCell ref="HK12:HL12"/>
    <mergeCell ref="HK13:HL13"/>
    <mergeCell ref="HK14:HL14"/>
    <mergeCell ref="HK15:HL15"/>
    <mergeCell ref="HK16:HL16"/>
    <mergeCell ref="HK17:HL17"/>
    <mergeCell ref="LZ12:MA12"/>
    <mergeCell ref="ADH41:ADI41"/>
    <mergeCell ref="AAG19:AAH19"/>
    <mergeCell ref="AAI39:AAJ39"/>
    <mergeCell ref="AAI40:AAJ40"/>
    <mergeCell ref="AAI41:AAJ41"/>
    <mergeCell ref="AAG42:AAH42"/>
    <mergeCell ref="AAI42:AAJ42"/>
    <mergeCell ref="AAC30:AAD30"/>
    <mergeCell ref="HK18:HL18"/>
    <mergeCell ref="ADM109:ADP109"/>
    <mergeCell ref="ADP30:ADQ30"/>
    <mergeCell ref="ADI30:ADJ30"/>
    <mergeCell ref="AGE1:AGI1"/>
    <mergeCell ref="AGE2:AGI2"/>
    <mergeCell ref="AGE3:AGI3"/>
    <mergeCell ref="AGE4:AGI4"/>
    <mergeCell ref="AGE6:AGI6"/>
    <mergeCell ref="AGE7:AGF7"/>
    <mergeCell ref="AGE8:AGF8"/>
    <mergeCell ref="AGE9:AGF9"/>
    <mergeCell ref="AGE10:AGF10"/>
    <mergeCell ref="AGE11:AGF11"/>
    <mergeCell ref="AGE12:AGF12"/>
    <mergeCell ref="AGE13:AGF13"/>
    <mergeCell ref="AGE14:AGF14"/>
    <mergeCell ref="AGE15:AGF15"/>
    <mergeCell ref="AGE16:AGF16"/>
    <mergeCell ref="AGE17:AGF17"/>
    <mergeCell ref="AGE18:AGF18"/>
    <mergeCell ref="AGE19:AGF19"/>
    <mergeCell ref="AGG39:AGH39"/>
    <mergeCell ref="AGG40:AGH40"/>
    <mergeCell ref="ADM11:ADN11"/>
    <mergeCell ref="ADM12:ADN12"/>
    <mergeCell ref="ADM13:ADN13"/>
    <mergeCell ref="ADM14:ADN14"/>
    <mergeCell ref="ADM15:ADN15"/>
    <mergeCell ref="ADM16:ADN16"/>
    <mergeCell ref="ADM17:ADN17"/>
    <mergeCell ref="ADM18:ADN18"/>
    <mergeCell ref="ZS42:ZT42"/>
    <mergeCell ref="ZU42:ZV42"/>
    <mergeCell ref="ZV30:ZW30"/>
    <mergeCell ref="ZO30:ZP30"/>
    <mergeCell ref="ADM19:ADN19"/>
    <mergeCell ref="ADO39:ADP39"/>
    <mergeCell ref="ADO40:ADP40"/>
    <mergeCell ref="ADO41:ADP41"/>
    <mergeCell ref="ADM42:ADN42"/>
    <mergeCell ref="ADO42:ADP42"/>
    <mergeCell ref="ZS18:ZT18"/>
    <mergeCell ref="ADF42:ADG42"/>
    <mergeCell ref="ACT40:ACU40"/>
    <mergeCell ref="ACT41:ACU41"/>
    <mergeCell ref="ACT42:ACU42"/>
    <mergeCell ref="ZZ16:AAA16"/>
    <mergeCell ref="ZZ17:AAA17"/>
    <mergeCell ref="ZZ18:AAA18"/>
    <mergeCell ref="ZZ19:AAA19"/>
    <mergeCell ref="ZZ42:AAA42"/>
    <mergeCell ref="AAB42:AAC42"/>
    <mergeCell ref="AAP41:AAQ41"/>
    <mergeCell ref="AAN42:AAO42"/>
    <mergeCell ref="AAP42:AAQ42"/>
    <mergeCell ref="MU2:MY2"/>
    <mergeCell ref="MU3:MY3"/>
    <mergeCell ref="MU4:MY4"/>
    <mergeCell ref="MU6:MY6"/>
    <mergeCell ref="MU7:MV7"/>
    <mergeCell ref="MU8:MV8"/>
    <mergeCell ref="MU9:MV9"/>
    <mergeCell ref="MU10:MV10"/>
    <mergeCell ref="OY1:PC1"/>
    <mergeCell ref="NW3:OA3"/>
    <mergeCell ref="NW4:OA4"/>
    <mergeCell ref="UP8:UQ8"/>
    <mergeCell ref="UP9:UQ9"/>
    <mergeCell ref="ADM1:ADQ1"/>
    <mergeCell ref="ADM2:ADQ2"/>
    <mergeCell ref="ADM3:ADQ3"/>
    <mergeCell ref="ADM4:ADQ4"/>
    <mergeCell ref="ADM6:ADQ6"/>
    <mergeCell ref="ADM7:ADN7"/>
    <mergeCell ref="ADM8:ADN8"/>
    <mergeCell ref="ADM9:ADN9"/>
    <mergeCell ref="ADM10:ADN10"/>
    <mergeCell ref="WB30:WC30"/>
    <mergeCell ref="VU30:VV30"/>
    <mergeCell ref="LZ1:MD1"/>
    <mergeCell ref="LZ2:MD2"/>
    <mergeCell ref="LZ3:MD3"/>
    <mergeCell ref="LZ4:MD4"/>
    <mergeCell ref="LZ6:MD6"/>
    <mergeCell ref="LZ7:MA7"/>
    <mergeCell ref="LZ9:MA9"/>
    <mergeCell ref="LZ10:MA10"/>
    <mergeCell ref="LZ11:MA11"/>
    <mergeCell ref="OK16:OL16"/>
    <mergeCell ref="NI17:NJ17"/>
    <mergeCell ref="NW17:NX17"/>
    <mergeCell ref="ZS3:ZW3"/>
    <mergeCell ref="MU1:MY1"/>
    <mergeCell ref="ZS4:ZW4"/>
    <mergeCell ref="ZS6:ZW6"/>
    <mergeCell ref="ZS7:ZT7"/>
    <mergeCell ref="ZS8:ZT8"/>
    <mergeCell ref="ZS9:ZT9"/>
    <mergeCell ref="ZS10:ZT10"/>
    <mergeCell ref="ZS11:ZT11"/>
    <mergeCell ref="ZS12:ZT12"/>
    <mergeCell ref="ZS13:ZT13"/>
    <mergeCell ref="ZS14:ZT14"/>
    <mergeCell ref="ZS15:ZT15"/>
    <mergeCell ref="NI1:NM1"/>
    <mergeCell ref="NI2:NM2"/>
    <mergeCell ref="NI3:NM3"/>
    <mergeCell ref="NI4:NM4"/>
    <mergeCell ref="MU11:MV11"/>
    <mergeCell ref="VY1:WC1"/>
    <mergeCell ref="VY2:WC2"/>
    <mergeCell ref="VY3:WC3"/>
    <mergeCell ref="VY4:WC4"/>
    <mergeCell ref="VY6:WC6"/>
    <mergeCell ref="VY7:VZ7"/>
    <mergeCell ref="VY8:VZ8"/>
    <mergeCell ref="VY9:VZ9"/>
    <mergeCell ref="VY10:VZ10"/>
    <mergeCell ref="VY11:VZ11"/>
    <mergeCell ref="VY12:VZ12"/>
    <mergeCell ref="VY13:VZ13"/>
    <mergeCell ref="VY14:VZ14"/>
    <mergeCell ref="VY15:VZ15"/>
    <mergeCell ref="VY16:VZ16"/>
    <mergeCell ref="VY17:VZ17"/>
    <mergeCell ref="VY19:VZ19"/>
    <mergeCell ref="JV7:JW7"/>
    <mergeCell ref="UP10:UQ10"/>
    <mergeCell ref="AGU39:AGV39"/>
    <mergeCell ref="AGU40:AGV40"/>
    <mergeCell ref="AGU41:AGV41"/>
    <mergeCell ref="AGS42:AGT42"/>
    <mergeCell ref="AGU42:AGV42"/>
    <mergeCell ref="AGV30:AGW30"/>
    <mergeCell ref="WA39:WB39"/>
    <mergeCell ref="WA40:WB40"/>
    <mergeCell ref="WA41:WB41"/>
    <mergeCell ref="VY42:VZ42"/>
    <mergeCell ref="ADF11:ADG11"/>
    <mergeCell ref="ACT39:ACU39"/>
    <mergeCell ref="LS2:LW2"/>
    <mergeCell ref="LS3:LW3"/>
    <mergeCell ref="LS4:LW4"/>
    <mergeCell ref="LS6:LW6"/>
    <mergeCell ref="LS7:LT7"/>
    <mergeCell ref="LS8:LT8"/>
    <mergeCell ref="LS9:LT9"/>
    <mergeCell ref="LS10:LT10"/>
    <mergeCell ref="LS11:LT11"/>
    <mergeCell ref="LS12:LT12"/>
    <mergeCell ref="LS13:LT13"/>
    <mergeCell ref="LS14:LT14"/>
    <mergeCell ref="LS15:LT15"/>
    <mergeCell ref="LS16:LT16"/>
    <mergeCell ref="LS17:LT17"/>
    <mergeCell ref="LS18:LT18"/>
    <mergeCell ref="LZ8:MA8"/>
    <mergeCell ref="LV30:LW30"/>
    <mergeCell ref="AGS1:AGW1"/>
    <mergeCell ref="AGS2:AGW2"/>
    <mergeCell ref="AGS3:AGW3"/>
    <mergeCell ref="AGS4:AGW4"/>
    <mergeCell ref="AGS6:AGW6"/>
    <mergeCell ref="AGS7:AGT7"/>
    <mergeCell ref="AGS8:AGT8"/>
    <mergeCell ref="AGS9:AGT9"/>
    <mergeCell ref="AGS10:AGT10"/>
    <mergeCell ref="AGS11:AGT11"/>
    <mergeCell ref="AGS12:AGT12"/>
    <mergeCell ref="AGS13:AGT13"/>
    <mergeCell ref="AGS14:AGT14"/>
    <mergeCell ref="AGS15:AGT15"/>
    <mergeCell ref="AGS16:AGT16"/>
    <mergeCell ref="AGS17:AGT17"/>
    <mergeCell ref="AGS18:AGT18"/>
    <mergeCell ref="GY41:GZ41"/>
    <mergeCell ref="GW42:GX42"/>
    <mergeCell ref="GY42:GZ42"/>
    <mergeCell ref="HY19:HZ19"/>
    <mergeCell ref="IA39:IB39"/>
    <mergeCell ref="IA40:IB40"/>
    <mergeCell ref="IA41:IB41"/>
    <mergeCell ref="HY42:HZ42"/>
    <mergeCell ref="IA42:IB42"/>
    <mergeCell ref="IB30:IC30"/>
    <mergeCell ref="KQ1:KU1"/>
    <mergeCell ref="KQ2:KU2"/>
    <mergeCell ref="KQ3:KU3"/>
    <mergeCell ref="KQ4:KU4"/>
    <mergeCell ref="KQ6:KU6"/>
    <mergeCell ref="KQ7:KR7"/>
    <mergeCell ref="KQ8:KR8"/>
    <mergeCell ref="KQ9:KR9"/>
    <mergeCell ref="KQ10:KR10"/>
    <mergeCell ref="KQ11:KR11"/>
    <mergeCell ref="KQ12:KR12"/>
    <mergeCell ref="KQ13:KR13"/>
    <mergeCell ref="KQ14:KR14"/>
    <mergeCell ref="KQ15:KR15"/>
    <mergeCell ref="KQ16:KR16"/>
    <mergeCell ref="KQ17:KR17"/>
    <mergeCell ref="KQ18:KR18"/>
    <mergeCell ref="KQ19:KR19"/>
    <mergeCell ref="KS39:KT39"/>
    <mergeCell ref="KS40:KT40"/>
    <mergeCell ref="HY1:IC1"/>
    <mergeCell ref="IT12:IU12"/>
    <mergeCell ref="HY16:HZ16"/>
    <mergeCell ref="HY17:HZ17"/>
    <mergeCell ref="HY18:HZ18"/>
    <mergeCell ref="GW10:GX10"/>
    <mergeCell ref="GW11:GX11"/>
    <mergeCell ref="GW12:GX12"/>
    <mergeCell ref="GW13:GX13"/>
    <mergeCell ref="GW14:GX14"/>
    <mergeCell ref="GW15:GX15"/>
    <mergeCell ref="GW16:GX16"/>
    <mergeCell ref="GW17:GX17"/>
    <mergeCell ref="GW18:GX18"/>
    <mergeCell ref="GW19:GX19"/>
    <mergeCell ref="DQ19:DR19"/>
    <mergeCell ref="HR2:HV2"/>
    <mergeCell ref="HR3:HV3"/>
    <mergeCell ref="DX7:DY7"/>
    <mergeCell ref="DQ6:DU6"/>
    <mergeCell ref="DQ7:DR7"/>
    <mergeCell ref="DQ8:DR8"/>
    <mergeCell ref="DQ9:DR9"/>
    <mergeCell ref="DQ10:DR10"/>
    <mergeCell ref="DQ11:DR11"/>
    <mergeCell ref="DQ12:DR12"/>
    <mergeCell ref="DQ13:DR13"/>
    <mergeCell ref="DQ14:DR14"/>
    <mergeCell ref="DQ15:DR15"/>
    <mergeCell ref="DQ16:DR16"/>
    <mergeCell ref="DQ17:DR17"/>
    <mergeCell ref="DQ18:DR18"/>
    <mergeCell ref="HK19:HL19"/>
    <mergeCell ref="EZ4:FD4"/>
    <mergeCell ref="AQ206:AW206"/>
    <mergeCell ref="AQ214:AW214"/>
    <mergeCell ref="CV1:CZ1"/>
    <mergeCell ref="CV2:CZ2"/>
    <mergeCell ref="CV3:CZ3"/>
    <mergeCell ref="CV4:CZ4"/>
    <mergeCell ref="CV6:CZ6"/>
    <mergeCell ref="CV7:CW7"/>
    <mergeCell ref="CV8:CW8"/>
    <mergeCell ref="CV9:CW9"/>
    <mergeCell ref="CV10:CW10"/>
    <mergeCell ref="CV11:CW11"/>
    <mergeCell ref="CV12:CW12"/>
    <mergeCell ref="CV13:CW13"/>
    <mergeCell ref="CV18:CW18"/>
    <mergeCell ref="CV19:CW19"/>
    <mergeCell ref="CH1:CL1"/>
    <mergeCell ref="CH2:CL2"/>
    <mergeCell ref="CH3:CL3"/>
    <mergeCell ref="AR18:AS18"/>
    <mergeCell ref="AR19:AS19"/>
    <mergeCell ref="CH11:CI11"/>
    <mergeCell ref="CH12:CI12"/>
    <mergeCell ref="CH13:CI13"/>
    <mergeCell ref="BT7:BU7"/>
    <mergeCell ref="BT8:BU8"/>
    <mergeCell ref="BT9:BU9"/>
    <mergeCell ref="BT10:BU10"/>
    <mergeCell ref="BT11:BU11"/>
    <mergeCell ref="BT1:BX1"/>
    <mergeCell ref="AQ110:AW110"/>
    <mergeCell ref="BF1:BJ1"/>
    <mergeCell ref="AQ118:AW118"/>
    <mergeCell ref="AQ126:AW126"/>
    <mergeCell ref="AQ134:AW134"/>
    <mergeCell ref="AQ142:AW142"/>
    <mergeCell ref="AQ150:AW150"/>
    <mergeCell ref="AQ158:AW158"/>
    <mergeCell ref="AQ166:AW166"/>
    <mergeCell ref="AQ174:AW174"/>
    <mergeCell ref="AQ182:AW182"/>
    <mergeCell ref="AQ190:AW190"/>
    <mergeCell ref="AQ198:AW198"/>
    <mergeCell ref="GZ30:HA30"/>
    <mergeCell ref="FN12:FO12"/>
    <mergeCell ref="FN13:FO13"/>
    <mergeCell ref="DJ1:DN1"/>
    <mergeCell ref="DJ2:DN2"/>
    <mergeCell ref="DJ3:DN3"/>
    <mergeCell ref="DJ4:DN4"/>
    <mergeCell ref="DJ10:DK10"/>
    <mergeCell ref="DJ11:DK11"/>
    <mergeCell ref="GB10:GC10"/>
    <mergeCell ref="DX11:DY11"/>
    <mergeCell ref="DX10:DY10"/>
    <mergeCell ref="FN11:FO11"/>
    <mergeCell ref="GB11:GC11"/>
    <mergeCell ref="EZ10:FA10"/>
    <mergeCell ref="DX4:EB4"/>
    <mergeCell ref="DX6:EB6"/>
    <mergeCell ref="EZ11:FA11"/>
    <mergeCell ref="BI30:BJ30"/>
    <mergeCell ref="GY39:GZ39"/>
    <mergeCell ref="GY40:GZ40"/>
    <mergeCell ref="EZ6:FD6"/>
    <mergeCell ref="EZ7:FA7"/>
    <mergeCell ref="EZ8:FA8"/>
    <mergeCell ref="EZ9:FA9"/>
    <mergeCell ref="IT11:IU11"/>
    <mergeCell ref="JV1:JZ1"/>
    <mergeCell ref="JV2:JZ2"/>
    <mergeCell ref="JV3:JZ3"/>
    <mergeCell ref="JV4:JZ4"/>
    <mergeCell ref="JV6:JZ6"/>
    <mergeCell ref="HD11:HE11"/>
    <mergeCell ref="IF11:IG11"/>
    <mergeCell ref="JH11:JI11"/>
    <mergeCell ref="JV11:JW11"/>
    <mergeCell ref="EZ1:FD1"/>
    <mergeCell ref="EZ2:FD2"/>
    <mergeCell ref="EZ3:FD3"/>
    <mergeCell ref="FN1:FR1"/>
    <mergeCell ref="FN2:FR2"/>
    <mergeCell ref="FN3:FR3"/>
    <mergeCell ref="FN4:FR4"/>
    <mergeCell ref="HY2:IC2"/>
    <mergeCell ref="HY3:IC3"/>
    <mergeCell ref="HY4:IC4"/>
    <mergeCell ref="HY6:IC6"/>
    <mergeCell ref="HY7:HZ7"/>
    <mergeCell ref="HY8:HZ8"/>
    <mergeCell ref="HY9:HZ9"/>
    <mergeCell ref="HY10:HZ10"/>
    <mergeCell ref="HY11:HZ11"/>
    <mergeCell ref="IF1:IJ1"/>
    <mergeCell ref="FN6:FR6"/>
    <mergeCell ref="BF4:BJ4"/>
    <mergeCell ref="BF6:BJ6"/>
    <mergeCell ref="BF7:BG7"/>
    <mergeCell ref="BF8:BG8"/>
    <mergeCell ref="BF9:BG9"/>
    <mergeCell ref="BF10:BG10"/>
    <mergeCell ref="BF11:BG11"/>
    <mergeCell ref="BF12:BG12"/>
    <mergeCell ref="BF13:BG13"/>
    <mergeCell ref="BF18:BG18"/>
    <mergeCell ref="BF19:BG19"/>
    <mergeCell ref="AR16:AS16"/>
    <mergeCell ref="AR17:AS17"/>
    <mergeCell ref="AQ52:AW52"/>
    <mergeCell ref="AQ60:AW60"/>
    <mergeCell ref="AR15:AS15"/>
    <mergeCell ref="AY19:AZ19"/>
    <mergeCell ref="BA39:BB39"/>
    <mergeCell ref="BA40:BB40"/>
    <mergeCell ref="BA41:BB41"/>
    <mergeCell ref="AY42:AZ42"/>
    <mergeCell ref="BA42:BB42"/>
    <mergeCell ref="AX44:BD44"/>
    <mergeCell ref="AX52:BD52"/>
    <mergeCell ref="AX60:BD60"/>
    <mergeCell ref="CH4:CL4"/>
    <mergeCell ref="CH6:CL6"/>
    <mergeCell ref="AQ68:AW68"/>
    <mergeCell ref="AQ76:AW76"/>
    <mergeCell ref="AQ84:AW84"/>
    <mergeCell ref="AQ92:AW92"/>
    <mergeCell ref="AQ100:AW100"/>
    <mergeCell ref="AQ108:AW109"/>
    <mergeCell ref="B8:C8"/>
    <mergeCell ref="B9:C9"/>
    <mergeCell ref="B10:C10"/>
    <mergeCell ref="B11:C11"/>
    <mergeCell ref="B12:C12"/>
    <mergeCell ref="B17:C17"/>
    <mergeCell ref="B1:F1"/>
    <mergeCell ref="B2:F2"/>
    <mergeCell ref="B3:F3"/>
    <mergeCell ref="B4:F4"/>
    <mergeCell ref="B6:F6"/>
    <mergeCell ref="B7:C7"/>
    <mergeCell ref="P9:Q9"/>
    <mergeCell ref="AD8:AE8"/>
    <mergeCell ref="AD9:AE9"/>
    <mergeCell ref="AD10:AE10"/>
    <mergeCell ref="AD11:AE11"/>
    <mergeCell ref="AD12:AE12"/>
    <mergeCell ref="AD17:AE17"/>
    <mergeCell ref="AR10:AS10"/>
    <mergeCell ref="AR11:AS11"/>
    <mergeCell ref="AR12:AS12"/>
    <mergeCell ref="P18:Q18"/>
    <mergeCell ref="AR14:AS14"/>
    <mergeCell ref="BT4:BX4"/>
    <mergeCell ref="BT6:BX6"/>
    <mergeCell ref="AQ44:AW44"/>
    <mergeCell ref="BT18:BU18"/>
    <mergeCell ref="BT19:BU19"/>
    <mergeCell ref="AD1:AH1"/>
    <mergeCell ref="AD2:AH2"/>
    <mergeCell ref="AD3:AH3"/>
    <mergeCell ref="AD4:AH4"/>
    <mergeCell ref="AD6:AH6"/>
    <mergeCell ref="P19:Q19"/>
    <mergeCell ref="AD18:AE18"/>
    <mergeCell ref="AD19:AE19"/>
    <mergeCell ref="AR1:AV1"/>
    <mergeCell ref="AR2:AV2"/>
    <mergeCell ref="AR3:AV3"/>
    <mergeCell ref="AR4:AV4"/>
    <mergeCell ref="AR6:AV6"/>
    <mergeCell ref="AR7:AS7"/>
    <mergeCell ref="AR8:AS8"/>
    <mergeCell ref="AR9:AS9"/>
    <mergeCell ref="BT12:BU12"/>
    <mergeCell ref="BT13:BU13"/>
    <mergeCell ref="P1:T1"/>
    <mergeCell ref="P2:T2"/>
    <mergeCell ref="P3:T3"/>
    <mergeCell ref="P4:T4"/>
    <mergeCell ref="P6:T6"/>
    <mergeCell ref="P7:Q7"/>
    <mergeCell ref="P8:Q8"/>
    <mergeCell ref="BF2:BJ2"/>
    <mergeCell ref="BF3:BJ3"/>
    <mergeCell ref="P10:Q10"/>
    <mergeCell ref="P11:Q11"/>
    <mergeCell ref="P12:Q12"/>
    <mergeCell ref="P17:Q17"/>
    <mergeCell ref="DJ7:DK7"/>
    <mergeCell ref="DJ8:DK8"/>
    <mergeCell ref="DJ9:DK9"/>
    <mergeCell ref="CH18:CI18"/>
    <mergeCell ref="DJ6:DN6"/>
    <mergeCell ref="DJ12:DK12"/>
    <mergeCell ref="DJ13:DK13"/>
    <mergeCell ref="DJ18:DK18"/>
    <mergeCell ref="BF17:BG17"/>
    <mergeCell ref="BT17:BU17"/>
    <mergeCell ref="CH17:CI17"/>
    <mergeCell ref="CV17:CW17"/>
    <mergeCell ref="DJ17:DK17"/>
    <mergeCell ref="DJ14:DK14"/>
    <mergeCell ref="BF15:BG15"/>
    <mergeCell ref="BT15:BU15"/>
    <mergeCell ref="CH15:CI15"/>
    <mergeCell ref="CV15:CW15"/>
    <mergeCell ref="DJ15:DK15"/>
    <mergeCell ref="CH7:CI7"/>
    <mergeCell ref="CH8:CI8"/>
    <mergeCell ref="CH9:CI9"/>
    <mergeCell ref="CH10:CI10"/>
    <mergeCell ref="AR13:AS13"/>
    <mergeCell ref="EL3:EP3"/>
    <mergeCell ref="EL4:EP4"/>
    <mergeCell ref="EL6:EP6"/>
    <mergeCell ref="EL7:EM7"/>
    <mergeCell ref="EL8:EM8"/>
    <mergeCell ref="EL9:EM9"/>
    <mergeCell ref="EL10:EM10"/>
    <mergeCell ref="EL11:EM11"/>
    <mergeCell ref="EL12:EM12"/>
    <mergeCell ref="EL13:EM13"/>
    <mergeCell ref="EL14:EM14"/>
    <mergeCell ref="EL19:EM19"/>
    <mergeCell ref="DX1:EB1"/>
    <mergeCell ref="DX2:EB2"/>
    <mergeCell ref="DX3:EB3"/>
    <mergeCell ref="EL17:EM17"/>
    <mergeCell ref="DX17:DY17"/>
    <mergeCell ref="DX14:DY14"/>
    <mergeCell ref="DX15:DY15"/>
    <mergeCell ref="DX8:DY8"/>
    <mergeCell ref="DX9:DY9"/>
    <mergeCell ref="EE1:EI1"/>
    <mergeCell ref="EE2:EI2"/>
    <mergeCell ref="EE3:EI3"/>
    <mergeCell ref="EE4:EI4"/>
    <mergeCell ref="ADF1:ADJ1"/>
    <mergeCell ref="FN19:FO19"/>
    <mergeCell ref="ADF2:ADJ2"/>
    <mergeCell ref="ADF3:ADJ3"/>
    <mergeCell ref="ADF4:ADJ4"/>
    <mergeCell ref="ADF6:ADJ6"/>
    <mergeCell ref="ADF7:ADG7"/>
    <mergeCell ref="ADF8:ADG8"/>
    <mergeCell ref="ADF9:ADG9"/>
    <mergeCell ref="ADF10:ADG10"/>
    <mergeCell ref="LE10:LF10"/>
    <mergeCell ref="LE11:LF11"/>
    <mergeCell ref="ADF18:ADG18"/>
    <mergeCell ref="ADF19:ADG19"/>
    <mergeCell ref="GP18:GQ18"/>
    <mergeCell ref="GP19:GQ19"/>
    <mergeCell ref="HD18:HE18"/>
    <mergeCell ref="HR18:HS18"/>
    <mergeCell ref="IF18:IG18"/>
    <mergeCell ref="IT18:IU18"/>
    <mergeCell ref="JH18:JI18"/>
    <mergeCell ref="HD19:HE19"/>
    <mergeCell ref="HR19:HS19"/>
    <mergeCell ref="IF19:IG19"/>
    <mergeCell ref="ADF17:ADG17"/>
    <mergeCell ref="XV19:XW19"/>
    <mergeCell ref="FN14:FO14"/>
    <mergeCell ref="GB1:GF1"/>
    <mergeCell ref="GB2:GF2"/>
    <mergeCell ref="GB3:GF3"/>
    <mergeCell ref="GB4:GF4"/>
    <mergeCell ref="GB6:GF6"/>
    <mergeCell ref="B13:C13"/>
    <mergeCell ref="P13:Q13"/>
    <mergeCell ref="AD13:AE13"/>
    <mergeCell ref="B14:C14"/>
    <mergeCell ref="P14:Q14"/>
    <mergeCell ref="AD14:AE14"/>
    <mergeCell ref="B16:C16"/>
    <mergeCell ref="P16:Q16"/>
    <mergeCell ref="AD16:AE16"/>
    <mergeCell ref="B15:C15"/>
    <mergeCell ref="P15:Q15"/>
    <mergeCell ref="AD15:AE15"/>
    <mergeCell ref="ADF12:ADG12"/>
    <mergeCell ref="ADF13:ADG13"/>
    <mergeCell ref="ADF14:ADG14"/>
    <mergeCell ref="ADF15:ADG15"/>
    <mergeCell ref="ADF16:ADG16"/>
    <mergeCell ref="EL15:EM15"/>
    <mergeCell ref="EL16:EM16"/>
    <mergeCell ref="EZ14:FA14"/>
    <mergeCell ref="EZ15:FA15"/>
    <mergeCell ref="EZ16:FA16"/>
    <mergeCell ref="BF16:BG16"/>
    <mergeCell ref="BT16:BU16"/>
    <mergeCell ref="CH16:CI16"/>
    <mergeCell ref="CV16:CW16"/>
    <mergeCell ref="DJ16:DK16"/>
    <mergeCell ref="DX16:DY16"/>
    <mergeCell ref="BF14:BG14"/>
    <mergeCell ref="BT14:BU14"/>
    <mergeCell ref="CH14:CI14"/>
    <mergeCell ref="CV14:CW14"/>
    <mergeCell ref="D39:E39"/>
    <mergeCell ref="D40:E40"/>
    <mergeCell ref="D41:E41"/>
    <mergeCell ref="HT40:HU40"/>
    <mergeCell ref="HT41:HU41"/>
    <mergeCell ref="GD39:GE39"/>
    <mergeCell ref="GD40:GE40"/>
    <mergeCell ref="GD41:GE41"/>
    <mergeCell ref="LL19:LM19"/>
    <mergeCell ref="LN39:LO39"/>
    <mergeCell ref="LN40:LO40"/>
    <mergeCell ref="LN41:LO41"/>
    <mergeCell ref="PA41:PB41"/>
    <mergeCell ref="WF17:WG17"/>
    <mergeCell ref="XH17:XI17"/>
    <mergeCell ref="WV40:WW40"/>
    <mergeCell ref="WV41:WW41"/>
    <mergeCell ref="LG39:LH39"/>
    <mergeCell ref="LG40:LH40"/>
    <mergeCell ref="LG41:LH41"/>
    <mergeCell ref="OM40:ON40"/>
    <mergeCell ref="OM41:ON41"/>
    <mergeCell ref="GP17:GQ17"/>
    <mergeCell ref="JH17:JI17"/>
    <mergeCell ref="IV39:IW39"/>
    <mergeCell ref="IV40:IW40"/>
    <mergeCell ref="IV41:IW41"/>
    <mergeCell ref="OK17:OL17"/>
    <mergeCell ref="OK18:OL18"/>
    <mergeCell ref="OK19:OL19"/>
    <mergeCell ref="NY39:NZ39"/>
    <mergeCell ref="NY40:NZ40"/>
    <mergeCell ref="B42:C42"/>
    <mergeCell ref="D42:E42"/>
    <mergeCell ref="R39:S39"/>
    <mergeCell ref="R40:S40"/>
    <mergeCell ref="R41:S41"/>
    <mergeCell ref="P42:Q42"/>
    <mergeCell ref="R42:S42"/>
    <mergeCell ref="FN18:FO18"/>
    <mergeCell ref="FN17:FO17"/>
    <mergeCell ref="FN16:FO16"/>
    <mergeCell ref="LE16:LF16"/>
    <mergeCell ref="LE17:LF17"/>
    <mergeCell ref="LE18:LF18"/>
    <mergeCell ref="LE19:LF19"/>
    <mergeCell ref="EL18:EM18"/>
    <mergeCell ref="B18:C18"/>
    <mergeCell ref="B19:C19"/>
    <mergeCell ref="DJ19:DK19"/>
    <mergeCell ref="CH19:CI19"/>
    <mergeCell ref="BH39:BI39"/>
    <mergeCell ref="BH40:BI40"/>
    <mergeCell ref="BH41:BI41"/>
    <mergeCell ref="BF42:BG42"/>
    <mergeCell ref="BH42:BI42"/>
    <mergeCell ref="BV39:BW39"/>
    <mergeCell ref="BV40:BW40"/>
    <mergeCell ref="BV41:BW41"/>
    <mergeCell ref="BT42:BU42"/>
    <mergeCell ref="BV42:BW42"/>
    <mergeCell ref="AF39:AG39"/>
    <mergeCell ref="AF40:AG40"/>
    <mergeCell ref="AF41:AG41"/>
    <mergeCell ref="AD42:AE42"/>
    <mergeCell ref="AF42:AG42"/>
    <mergeCell ref="AT39:AU39"/>
    <mergeCell ref="AT40:AU40"/>
    <mergeCell ref="AT41:AU41"/>
    <mergeCell ref="AR42:AS42"/>
    <mergeCell ref="AT42:AU42"/>
    <mergeCell ref="DL39:DM39"/>
    <mergeCell ref="DL40:DM40"/>
    <mergeCell ref="DL41:DM41"/>
    <mergeCell ref="DJ42:DK42"/>
    <mergeCell ref="DL42:DM42"/>
    <mergeCell ref="DZ39:EA39"/>
    <mergeCell ref="DZ40:EA40"/>
    <mergeCell ref="DZ41:EA41"/>
    <mergeCell ref="DX42:DY42"/>
    <mergeCell ref="DZ42:EA42"/>
    <mergeCell ref="CJ39:CK39"/>
    <mergeCell ref="CJ40:CK40"/>
    <mergeCell ref="CJ41:CK41"/>
    <mergeCell ref="CH42:CI42"/>
    <mergeCell ref="CJ42:CK42"/>
    <mergeCell ref="CX39:CY39"/>
    <mergeCell ref="CX40:CY40"/>
    <mergeCell ref="CX41:CY41"/>
    <mergeCell ref="CV42:CW42"/>
    <mergeCell ref="CX42:CY42"/>
    <mergeCell ref="AM39:AN39"/>
    <mergeCell ref="AM40:AN40"/>
    <mergeCell ref="AM41:AN41"/>
    <mergeCell ref="AK42:AL42"/>
    <mergeCell ref="AM42:AN42"/>
    <mergeCell ref="EN39:EO39"/>
    <mergeCell ref="EN40:EO40"/>
    <mergeCell ref="EN41:EO41"/>
    <mergeCell ref="EL42:EM42"/>
    <mergeCell ref="EN42:EO42"/>
    <mergeCell ref="FB39:FC39"/>
    <mergeCell ref="FB40:FC40"/>
    <mergeCell ref="FB41:FC41"/>
    <mergeCell ref="EZ42:FA42"/>
    <mergeCell ref="FB42:FC42"/>
    <mergeCell ref="GB42:GC42"/>
    <mergeCell ref="GD42:GE42"/>
    <mergeCell ref="GR39:GS39"/>
    <mergeCell ref="GR40:GS40"/>
    <mergeCell ref="GR41:GS41"/>
    <mergeCell ref="GP42:GQ42"/>
    <mergeCell ref="GR42:GS42"/>
    <mergeCell ref="EU40:EV40"/>
    <mergeCell ref="EU41:EV41"/>
    <mergeCell ref="ES42:ET42"/>
    <mergeCell ref="EU42:EV42"/>
    <mergeCell ref="FI39:FJ39"/>
    <mergeCell ref="FI40:FJ40"/>
    <mergeCell ref="FI41:FJ41"/>
    <mergeCell ref="FG42:FH42"/>
    <mergeCell ref="FI42:FJ42"/>
    <mergeCell ref="HF39:HG39"/>
    <mergeCell ref="HF40:HG40"/>
    <mergeCell ref="HF41:HG41"/>
    <mergeCell ref="HD42:HE42"/>
    <mergeCell ref="HF42:HG42"/>
    <mergeCell ref="HT39:HU39"/>
    <mergeCell ref="HR42:HS42"/>
    <mergeCell ref="HT42:HU42"/>
    <mergeCell ref="IH41:II41"/>
    <mergeCell ref="IF42:IG42"/>
    <mergeCell ref="IH42:II42"/>
    <mergeCell ref="FN15:FO15"/>
    <mergeCell ref="FP39:FQ39"/>
    <mergeCell ref="FP40:FQ40"/>
    <mergeCell ref="FP41:FQ41"/>
    <mergeCell ref="FN42:FO42"/>
    <mergeCell ref="FP42:FQ42"/>
    <mergeCell ref="HR17:HS17"/>
    <mergeCell ref="IF17:IG17"/>
    <mergeCell ref="FW39:FX39"/>
    <mergeCell ref="FW40:FX40"/>
    <mergeCell ref="FW41:FX41"/>
    <mergeCell ref="FU42:FV42"/>
    <mergeCell ref="FW42:FX42"/>
    <mergeCell ref="FQ30:FR30"/>
    <mergeCell ref="FX30:FY30"/>
    <mergeCell ref="GK39:GL39"/>
    <mergeCell ref="GK40:GL40"/>
    <mergeCell ref="GK41:GL41"/>
    <mergeCell ref="GI42:GJ42"/>
    <mergeCell ref="GK42:GL42"/>
    <mergeCell ref="GE30:GF30"/>
    <mergeCell ref="FN7:FO7"/>
    <mergeCell ref="FN8:FO8"/>
    <mergeCell ref="FN9:FO9"/>
    <mergeCell ref="FN10:FO10"/>
    <mergeCell ref="HD2:HH2"/>
    <mergeCell ref="HD3:HH3"/>
    <mergeCell ref="HD4:HH4"/>
    <mergeCell ref="HD6:HH6"/>
    <mergeCell ref="HD7:HE7"/>
    <mergeCell ref="HD8:HE8"/>
    <mergeCell ref="HD9:HE9"/>
    <mergeCell ref="HD10:HE10"/>
    <mergeCell ref="GB16:GC16"/>
    <mergeCell ref="GB17:GC17"/>
    <mergeCell ref="GB18:GC18"/>
    <mergeCell ref="GB19:GC19"/>
    <mergeCell ref="GB12:GC12"/>
    <mergeCell ref="GB13:GC13"/>
    <mergeCell ref="GB14:GC14"/>
    <mergeCell ref="GB15:GC15"/>
    <mergeCell ref="GP16:GQ16"/>
    <mergeCell ref="HD12:HE12"/>
    <mergeCell ref="HD13:HE13"/>
    <mergeCell ref="HD14:HE14"/>
    <mergeCell ref="HD17:HE17"/>
    <mergeCell ref="FU19:FV19"/>
    <mergeCell ref="GI19:GJ19"/>
    <mergeCell ref="GB7:GC7"/>
    <mergeCell ref="GB8:GC8"/>
    <mergeCell ref="GB9:GC9"/>
    <mergeCell ref="HD16:HE16"/>
    <mergeCell ref="GI14:GJ14"/>
    <mergeCell ref="HR11:HS11"/>
    <mergeCell ref="HR12:HS12"/>
    <mergeCell ref="HR13:HS13"/>
    <mergeCell ref="HR14:HS14"/>
    <mergeCell ref="HD15:HE15"/>
    <mergeCell ref="HR1:HV1"/>
    <mergeCell ref="HR15:HS15"/>
    <mergeCell ref="HD1:HH1"/>
    <mergeCell ref="JH12:JI12"/>
    <mergeCell ref="JH13:JI13"/>
    <mergeCell ref="JH14:JI14"/>
    <mergeCell ref="JH15:JI15"/>
    <mergeCell ref="JA1:JE1"/>
    <mergeCell ref="JA2:JE2"/>
    <mergeCell ref="JA3:JE3"/>
    <mergeCell ref="JA4:JE4"/>
    <mergeCell ref="HY12:HZ12"/>
    <mergeCell ref="HY13:HZ13"/>
    <mergeCell ref="HY14:HZ14"/>
    <mergeCell ref="HY15:HZ15"/>
    <mergeCell ref="IT13:IU13"/>
    <mergeCell ref="IT14:IU14"/>
    <mergeCell ref="IT15:IU15"/>
    <mergeCell ref="IF2:IJ2"/>
    <mergeCell ref="IF3:IJ3"/>
    <mergeCell ref="IF4:IJ4"/>
    <mergeCell ref="IF6:IJ6"/>
    <mergeCell ref="GP1:GT1"/>
    <mergeCell ref="GP2:GT2"/>
    <mergeCell ref="GP3:GT3"/>
    <mergeCell ref="GP4:GT4"/>
    <mergeCell ref="GP6:GT6"/>
    <mergeCell ref="GP7:GQ7"/>
    <mergeCell ref="GP8:GQ8"/>
    <mergeCell ref="GP9:GQ9"/>
    <mergeCell ref="GP10:GQ10"/>
    <mergeCell ref="GP11:GQ11"/>
    <mergeCell ref="GP12:GQ12"/>
    <mergeCell ref="GP13:GQ13"/>
    <mergeCell ref="GP14:GQ14"/>
    <mergeCell ref="GP15:GQ15"/>
    <mergeCell ref="GW1:HA1"/>
    <mergeCell ref="GW2:HA2"/>
    <mergeCell ref="GW3:HA3"/>
    <mergeCell ref="GW4:HA4"/>
    <mergeCell ref="GW6:HA6"/>
    <mergeCell ref="GW7:GX7"/>
    <mergeCell ref="GW8:GX8"/>
    <mergeCell ref="GW9:GX9"/>
    <mergeCell ref="HR16:HS16"/>
    <mergeCell ref="IF16:IG16"/>
    <mergeCell ref="IT16:IU16"/>
    <mergeCell ref="JH16:JI16"/>
    <mergeCell ref="JH1:JL1"/>
    <mergeCell ref="JH2:JL2"/>
    <mergeCell ref="JH3:JL3"/>
    <mergeCell ref="JH4:JL4"/>
    <mergeCell ref="JH6:JL6"/>
    <mergeCell ref="JH7:JI7"/>
    <mergeCell ref="JH8:JI8"/>
    <mergeCell ref="JH9:JI9"/>
    <mergeCell ref="JH10:JI10"/>
    <mergeCell ref="IF12:IG12"/>
    <mergeCell ref="IF13:IG13"/>
    <mergeCell ref="IF14:IG14"/>
    <mergeCell ref="IF15:IG15"/>
    <mergeCell ref="IT1:IX1"/>
    <mergeCell ref="IT2:IX2"/>
    <mergeCell ref="IT3:IX3"/>
    <mergeCell ref="IT4:IX4"/>
    <mergeCell ref="IT6:IX6"/>
    <mergeCell ref="IT7:IU7"/>
    <mergeCell ref="IT8:IU8"/>
    <mergeCell ref="IT9:IU9"/>
    <mergeCell ref="IT10:IU10"/>
    <mergeCell ref="HR4:HV4"/>
    <mergeCell ref="HR6:HV6"/>
    <mergeCell ref="HR7:HS7"/>
    <mergeCell ref="HR8:HS8"/>
    <mergeCell ref="HR9:HS9"/>
    <mergeCell ref="HR10:HS10"/>
    <mergeCell ref="JJ39:JK39"/>
    <mergeCell ref="JJ40:JK40"/>
    <mergeCell ref="JJ41:JK41"/>
    <mergeCell ref="JH42:JI42"/>
    <mergeCell ref="JJ42:JK42"/>
    <mergeCell ref="IT19:IU19"/>
    <mergeCell ref="JH19:JI19"/>
    <mergeCell ref="IH39:II39"/>
    <mergeCell ref="IH40:II40"/>
    <mergeCell ref="LE42:LF42"/>
    <mergeCell ref="JX39:JY39"/>
    <mergeCell ref="JX40:JY40"/>
    <mergeCell ref="JX41:JY41"/>
    <mergeCell ref="JV42:JW42"/>
    <mergeCell ref="JX42:JY42"/>
    <mergeCell ref="IP30:IQ30"/>
    <mergeCell ref="JA42:JB42"/>
    <mergeCell ref="JC42:JD42"/>
    <mergeCell ref="IW30:IX30"/>
    <mergeCell ref="JO19:JP19"/>
    <mergeCell ref="JQ39:JR39"/>
    <mergeCell ref="JQ40:JR40"/>
    <mergeCell ref="JQ41:JR41"/>
    <mergeCell ref="JO42:JP42"/>
    <mergeCell ref="JQ42:JR42"/>
    <mergeCell ref="JK30:JL30"/>
    <mergeCell ref="JR30:JS30"/>
    <mergeCell ref="KC19:KD19"/>
    <mergeCell ref="KE39:KF39"/>
    <mergeCell ref="KE40:KF40"/>
    <mergeCell ref="IO39:IP39"/>
    <mergeCell ref="IO40:IP40"/>
    <mergeCell ref="KJ12:KK12"/>
    <mergeCell ref="KJ13:KK13"/>
    <mergeCell ref="KJ14:KK14"/>
    <mergeCell ref="KJ15:KK15"/>
    <mergeCell ref="LE12:LF12"/>
    <mergeCell ref="LE13:LF13"/>
    <mergeCell ref="LE14:LF14"/>
    <mergeCell ref="LE15:LF15"/>
    <mergeCell ref="KL40:KM40"/>
    <mergeCell ref="KL41:KM41"/>
    <mergeCell ref="KJ42:KK42"/>
    <mergeCell ref="KL42:KM42"/>
    <mergeCell ref="LL1:LP1"/>
    <mergeCell ref="LL2:LP2"/>
    <mergeCell ref="LL3:LP3"/>
    <mergeCell ref="LL4:LP4"/>
    <mergeCell ref="LL6:LP6"/>
    <mergeCell ref="LE1:LI1"/>
    <mergeCell ref="LE2:LI2"/>
    <mergeCell ref="LE3:LI3"/>
    <mergeCell ref="LE4:LI4"/>
    <mergeCell ref="LE6:LI6"/>
    <mergeCell ref="LE7:LF7"/>
    <mergeCell ref="LE8:LF8"/>
    <mergeCell ref="LE9:LF9"/>
    <mergeCell ref="KS41:KT41"/>
    <mergeCell ref="KQ42:KR42"/>
    <mergeCell ref="KS42:KT42"/>
    <mergeCell ref="KT30:KU30"/>
    <mergeCell ref="LL9:LM9"/>
    <mergeCell ref="LL10:LM10"/>
    <mergeCell ref="KZ42:LA42"/>
    <mergeCell ref="JV8:JW8"/>
    <mergeCell ref="JV9:JW9"/>
    <mergeCell ref="JV10:JW10"/>
    <mergeCell ref="MG1:MK1"/>
    <mergeCell ref="MG2:MK2"/>
    <mergeCell ref="MG3:MK3"/>
    <mergeCell ref="MG4:MK4"/>
    <mergeCell ref="MG6:MK6"/>
    <mergeCell ref="MG7:MH7"/>
    <mergeCell ref="MG8:MH8"/>
    <mergeCell ref="MG9:MH9"/>
    <mergeCell ref="MG10:MH10"/>
    <mergeCell ref="MG11:MH11"/>
    <mergeCell ref="MG12:MH12"/>
    <mergeCell ref="MG13:MH13"/>
    <mergeCell ref="MG18:MH18"/>
    <mergeCell ref="LL14:LM14"/>
    <mergeCell ref="MG14:MH14"/>
    <mergeCell ref="LL15:LM15"/>
    <mergeCell ref="MG15:MH15"/>
    <mergeCell ref="LL16:LM16"/>
    <mergeCell ref="LL7:LM7"/>
    <mergeCell ref="LL11:LM11"/>
    <mergeCell ref="LL12:LM12"/>
    <mergeCell ref="LL13:LM13"/>
    <mergeCell ref="LL18:LM18"/>
    <mergeCell ref="KJ1:KN1"/>
    <mergeCell ref="KJ2:KN2"/>
    <mergeCell ref="KJ3:KN3"/>
    <mergeCell ref="KJ4:KN4"/>
    <mergeCell ref="KJ6:KN6"/>
    <mergeCell ref="LL8:LM8"/>
    <mergeCell ref="LS19:LT19"/>
    <mergeCell ref="LZ13:MA13"/>
    <mergeCell ref="LZ14:MA14"/>
    <mergeCell ref="LZ15:MA15"/>
    <mergeCell ref="LZ16:MA16"/>
    <mergeCell ref="LZ17:MA17"/>
    <mergeCell ref="LZ18:MA18"/>
    <mergeCell ref="LZ19:MA19"/>
    <mergeCell ref="MU18:MV18"/>
    <mergeCell ref="MN19:MO19"/>
    <mergeCell ref="KJ16:KK16"/>
    <mergeCell ref="JV17:JW17"/>
    <mergeCell ref="KJ17:KK17"/>
    <mergeCell ref="JV18:JW18"/>
    <mergeCell ref="KJ18:KK18"/>
    <mergeCell ref="JV19:JW19"/>
    <mergeCell ref="KJ19:KK19"/>
    <mergeCell ref="MG19:MH19"/>
    <mergeCell ref="MU13:MV13"/>
    <mergeCell ref="MG16:MH16"/>
    <mergeCell ref="MU16:MV16"/>
    <mergeCell ref="LL17:LM17"/>
    <mergeCell ref="MG17:MH17"/>
    <mergeCell ref="MU17:MV17"/>
    <mergeCell ref="MU14:MV14"/>
    <mergeCell ref="MU15:MV15"/>
    <mergeCell ref="JV13:JW13"/>
    <mergeCell ref="JV16:JW16"/>
    <mergeCell ref="NW6:OA6"/>
    <mergeCell ref="NW7:NX7"/>
    <mergeCell ref="NW8:NX8"/>
    <mergeCell ref="NW9:NX9"/>
    <mergeCell ref="NW10:NX10"/>
    <mergeCell ref="NW11:NX11"/>
    <mergeCell ref="NW12:NX12"/>
    <mergeCell ref="NW13:NX13"/>
    <mergeCell ref="NW18:NX18"/>
    <mergeCell ref="NW19:NX19"/>
    <mergeCell ref="NW14:NX14"/>
    <mergeCell ref="NI6:NM6"/>
    <mergeCell ref="NI7:NJ7"/>
    <mergeCell ref="NI8:NJ8"/>
    <mergeCell ref="NI9:NJ9"/>
    <mergeCell ref="NI10:NJ10"/>
    <mergeCell ref="NI11:NJ11"/>
    <mergeCell ref="NI12:NJ12"/>
    <mergeCell ref="NI13:NJ13"/>
    <mergeCell ref="NI18:NJ18"/>
    <mergeCell ref="NI16:NJ16"/>
    <mergeCell ref="NW16:NX16"/>
    <mergeCell ref="NI14:NJ14"/>
    <mergeCell ref="NI15:NJ15"/>
    <mergeCell ref="LU39:LV39"/>
    <mergeCell ref="LU40:LV40"/>
    <mergeCell ref="LU41:LV41"/>
    <mergeCell ref="LS42:LT42"/>
    <mergeCell ref="LU42:LV42"/>
    <mergeCell ref="OM42:ON42"/>
    <mergeCell ref="MW39:MX39"/>
    <mergeCell ref="MW40:MX40"/>
    <mergeCell ref="MW41:MX41"/>
    <mergeCell ref="MU42:MV42"/>
    <mergeCell ref="MW42:MX42"/>
    <mergeCell ref="NK39:NL39"/>
    <mergeCell ref="NK40:NL40"/>
    <mergeCell ref="NK41:NL41"/>
    <mergeCell ref="NI42:NJ42"/>
    <mergeCell ref="NK42:NL42"/>
    <mergeCell ref="MP39:MQ39"/>
    <mergeCell ref="MP40:MQ40"/>
    <mergeCell ref="MP41:MQ41"/>
    <mergeCell ref="MN42:MO42"/>
    <mergeCell ref="MP42:MQ42"/>
    <mergeCell ref="ND39:NE39"/>
    <mergeCell ref="ND40:NE40"/>
    <mergeCell ref="ND41:NE41"/>
    <mergeCell ref="NB42:NC42"/>
    <mergeCell ref="ND42:NE42"/>
    <mergeCell ref="MI39:MJ39"/>
    <mergeCell ref="MI40:MJ40"/>
    <mergeCell ref="MI41:MJ41"/>
    <mergeCell ref="MG42:MH42"/>
    <mergeCell ref="MI42:MJ42"/>
    <mergeCell ref="NR39:NS39"/>
    <mergeCell ref="PF1:PJ1"/>
    <mergeCell ref="PF6:PJ6"/>
    <mergeCell ref="PF7:PG7"/>
    <mergeCell ref="PF8:PG8"/>
    <mergeCell ref="PF9:PG9"/>
    <mergeCell ref="PF10:PG10"/>
    <mergeCell ref="PF11:PG11"/>
    <mergeCell ref="PF12:PG12"/>
    <mergeCell ref="PF13:PG13"/>
    <mergeCell ref="PF14:PG14"/>
    <mergeCell ref="PF15:PG15"/>
    <mergeCell ref="PF16:PG16"/>
    <mergeCell ref="NY41:NZ41"/>
    <mergeCell ref="NW42:NX42"/>
    <mergeCell ref="NY42:NZ42"/>
    <mergeCell ref="OK42:OL42"/>
    <mergeCell ref="OK14:OL14"/>
    <mergeCell ref="NW15:NX15"/>
    <mergeCell ref="OK15:OL15"/>
    <mergeCell ref="OK1:OO1"/>
    <mergeCell ref="OK2:OO2"/>
    <mergeCell ref="OK3:OO3"/>
    <mergeCell ref="OK4:OO4"/>
    <mergeCell ref="OK6:OO6"/>
    <mergeCell ref="OK7:OL7"/>
    <mergeCell ref="OK8:OL8"/>
    <mergeCell ref="OK9:OL9"/>
    <mergeCell ref="OK10:OL10"/>
    <mergeCell ref="OK11:OL11"/>
    <mergeCell ref="OK12:OL12"/>
    <mergeCell ref="OK13:OL13"/>
    <mergeCell ref="OY3:PC3"/>
    <mergeCell ref="QH1:QL1"/>
    <mergeCell ref="QH2:QL2"/>
    <mergeCell ref="QH3:QL3"/>
    <mergeCell ref="QH4:QL4"/>
    <mergeCell ref="QH6:QL6"/>
    <mergeCell ref="QH7:QI7"/>
    <mergeCell ref="QH8:QI8"/>
    <mergeCell ref="QH9:QI9"/>
    <mergeCell ref="QH10:QI10"/>
    <mergeCell ref="QH11:QI11"/>
    <mergeCell ref="QH12:QI12"/>
    <mergeCell ref="PM1:PQ1"/>
    <mergeCell ref="PM2:PQ2"/>
    <mergeCell ref="PM3:PQ3"/>
    <mergeCell ref="PM4:PQ4"/>
    <mergeCell ref="PM6:PQ6"/>
    <mergeCell ref="PM7:PN7"/>
    <mergeCell ref="PM8:PN8"/>
    <mergeCell ref="PM9:PN9"/>
    <mergeCell ref="PM10:PN10"/>
    <mergeCell ref="PM11:PN11"/>
    <mergeCell ref="PM12:PN12"/>
    <mergeCell ref="QA2:QE2"/>
    <mergeCell ref="QA3:QE3"/>
    <mergeCell ref="PT1:PX1"/>
    <mergeCell ref="PT2:PX2"/>
    <mergeCell ref="PT3:PX3"/>
    <mergeCell ref="PT7:PU7"/>
    <mergeCell ref="PT8:PU8"/>
    <mergeCell ref="PT9:PU9"/>
    <mergeCell ref="PT10:PU10"/>
    <mergeCell ref="PT11:PU11"/>
    <mergeCell ref="QH14:QI14"/>
    <mergeCell ref="QH15:QI15"/>
    <mergeCell ref="QH16:QI16"/>
    <mergeCell ref="QH17:QI17"/>
    <mergeCell ref="QH18:QI18"/>
    <mergeCell ref="QH19:QI19"/>
    <mergeCell ref="QJ39:QK39"/>
    <mergeCell ref="QJ40:QK40"/>
    <mergeCell ref="PF2:PJ2"/>
    <mergeCell ref="PF3:PJ3"/>
    <mergeCell ref="PF4:PJ4"/>
    <mergeCell ref="PA39:PB39"/>
    <mergeCell ref="QO1:QS1"/>
    <mergeCell ref="QO2:QS2"/>
    <mergeCell ref="QO3:QS3"/>
    <mergeCell ref="QO4:QS4"/>
    <mergeCell ref="QO6:QS6"/>
    <mergeCell ref="QO7:QP7"/>
    <mergeCell ref="QO8:QP8"/>
    <mergeCell ref="QO9:QP9"/>
    <mergeCell ref="QO10:QP10"/>
    <mergeCell ref="QO11:QP11"/>
    <mergeCell ref="QO12:QP12"/>
    <mergeCell ref="QO13:QP13"/>
    <mergeCell ref="QO18:QP18"/>
    <mergeCell ref="QO19:QP19"/>
    <mergeCell ref="QA14:QB14"/>
    <mergeCell ref="QO14:QP14"/>
    <mergeCell ref="QA15:QB15"/>
    <mergeCell ref="QO15:QP15"/>
    <mergeCell ref="QA1:QE1"/>
    <mergeCell ref="QO17:QP17"/>
    <mergeCell ref="OY4:PC4"/>
    <mergeCell ref="OY6:PC6"/>
    <mergeCell ref="OY7:OZ7"/>
    <mergeCell ref="OY8:OZ8"/>
    <mergeCell ref="OY9:OZ9"/>
    <mergeCell ref="OY10:OZ10"/>
    <mergeCell ref="QA11:QB11"/>
    <mergeCell ref="QA12:QB12"/>
    <mergeCell ref="QA13:QB13"/>
    <mergeCell ref="QA18:QB18"/>
    <mergeCell ref="QA19:QB19"/>
    <mergeCell ref="OY11:OZ11"/>
    <mergeCell ref="OY12:OZ12"/>
    <mergeCell ref="OY13:OZ13"/>
    <mergeCell ref="OY18:OZ18"/>
    <mergeCell ref="OY19:OZ19"/>
    <mergeCell ref="PM13:PN13"/>
    <mergeCell ref="PM18:PN18"/>
    <mergeCell ref="PM19:PN19"/>
    <mergeCell ref="OY14:OZ14"/>
    <mergeCell ref="PM14:PN14"/>
    <mergeCell ref="OY15:OZ15"/>
    <mergeCell ref="PM15:PN15"/>
    <mergeCell ref="OY16:OZ16"/>
    <mergeCell ref="QA4:QE4"/>
    <mergeCell ref="QA6:QE6"/>
    <mergeCell ref="QA7:QB7"/>
    <mergeCell ref="QA8:QB8"/>
    <mergeCell ref="QA9:QB9"/>
    <mergeCell ref="QA10:QB10"/>
    <mergeCell ref="PT4:PX4"/>
    <mergeCell ref="PT6:PX6"/>
    <mergeCell ref="QO16:QP16"/>
    <mergeCell ref="OY17:OZ17"/>
    <mergeCell ref="PM17:PN17"/>
    <mergeCell ref="QA17:QB17"/>
    <mergeCell ref="PH42:PI42"/>
    <mergeCell ref="PB30:PC30"/>
    <mergeCell ref="PI30:PJ30"/>
    <mergeCell ref="QV18:QW18"/>
    <mergeCell ref="QV19:QW19"/>
    <mergeCell ref="QX39:QY39"/>
    <mergeCell ref="QX40:QY40"/>
    <mergeCell ref="QX41:QY41"/>
    <mergeCell ref="QV42:QW42"/>
    <mergeCell ref="QX42:QY42"/>
    <mergeCell ref="QR30:QS30"/>
    <mergeCell ref="QY30:QZ30"/>
    <mergeCell ref="QJ42:QK42"/>
    <mergeCell ref="QK30:QL30"/>
    <mergeCell ref="PF18:PG18"/>
    <mergeCell ref="PF19:PG19"/>
    <mergeCell ref="PH39:PI39"/>
    <mergeCell ref="PH40:PI40"/>
    <mergeCell ref="PH41:PI41"/>
    <mergeCell ref="PF42:PG42"/>
    <mergeCell ref="OY42:OZ42"/>
    <mergeCell ref="PA42:PB42"/>
    <mergeCell ref="PO39:PP39"/>
    <mergeCell ref="PO40:PP40"/>
    <mergeCell ref="PO41:PP41"/>
    <mergeCell ref="PM42:PN42"/>
    <mergeCell ref="PO42:PP42"/>
    <mergeCell ref="QC39:QD39"/>
    <mergeCell ref="QC40:QD40"/>
    <mergeCell ref="QC41:QD41"/>
    <mergeCell ref="QA42:QB42"/>
    <mergeCell ref="QC42:QD42"/>
    <mergeCell ref="RX6:SB6"/>
    <mergeCell ref="RX7:RY7"/>
    <mergeCell ref="RX8:RY8"/>
    <mergeCell ref="RX9:RY9"/>
    <mergeCell ref="RX10:RY10"/>
    <mergeCell ref="RX11:RY11"/>
    <mergeCell ref="QH13:QI13"/>
    <mergeCell ref="PA40:PB40"/>
    <mergeCell ref="QQ39:QR39"/>
    <mergeCell ref="PV40:PW40"/>
    <mergeCell ref="PV41:PW41"/>
    <mergeCell ref="PT42:PU42"/>
    <mergeCell ref="PV42:PW42"/>
    <mergeCell ref="PP30:PQ30"/>
    <mergeCell ref="PW30:PX30"/>
    <mergeCell ref="QD30:QE30"/>
    <mergeCell ref="QQ41:QR41"/>
    <mergeCell ref="QO42:QP42"/>
    <mergeCell ref="PM16:PN16"/>
    <mergeCell ref="QA16:QB16"/>
    <mergeCell ref="RJ19:RK19"/>
    <mergeCell ref="RL39:RM39"/>
    <mergeCell ref="RL40:RM40"/>
    <mergeCell ref="RL41:RM41"/>
    <mergeCell ref="RJ42:RK42"/>
    <mergeCell ref="RL42:RM42"/>
    <mergeCell ref="RF30:RG30"/>
    <mergeCell ref="RM30:RN30"/>
    <mergeCell ref="OY2:PC2"/>
    <mergeCell ref="QQ42:QR42"/>
    <mergeCell ref="RC1:RG1"/>
    <mergeCell ref="RC2:RG2"/>
    <mergeCell ref="RC3:RG3"/>
    <mergeCell ref="RC4:RG4"/>
    <mergeCell ref="RC6:RG6"/>
    <mergeCell ref="RC7:RD7"/>
    <mergeCell ref="RC8:RD8"/>
    <mergeCell ref="RC9:RD9"/>
    <mergeCell ref="RC10:RD10"/>
    <mergeCell ref="RC11:RD11"/>
    <mergeCell ref="RC16:RD16"/>
    <mergeCell ref="RC17:RD17"/>
    <mergeCell ref="RC18:RD18"/>
    <mergeCell ref="RC19:RD19"/>
    <mergeCell ref="RC12:RD12"/>
    <mergeCell ref="RC13:RD13"/>
    <mergeCell ref="RC14:RD14"/>
    <mergeCell ref="RE39:RF39"/>
    <mergeCell ref="RE40:RF40"/>
    <mergeCell ref="RC15:RD15"/>
    <mergeCell ref="PF17:PG17"/>
    <mergeCell ref="PT12:PU12"/>
    <mergeCell ref="PT13:PU13"/>
    <mergeCell ref="PT14:PU14"/>
    <mergeCell ref="PT15:PU15"/>
    <mergeCell ref="PT16:PU16"/>
    <mergeCell ref="PT17:PU17"/>
    <mergeCell ref="PT18:PU18"/>
    <mergeCell ref="PT19:PU19"/>
    <mergeCell ref="PV39:PW39"/>
    <mergeCell ref="RQ7:RR7"/>
    <mergeCell ref="RQ8:RR8"/>
    <mergeCell ref="RQ9:RR9"/>
    <mergeCell ref="SE15:SF15"/>
    <mergeCell ref="RQ10:RR10"/>
    <mergeCell ref="RQ11:RR11"/>
    <mergeCell ref="RQ16:RR16"/>
    <mergeCell ref="RQ17:RR17"/>
    <mergeCell ref="RQ15:RR15"/>
    <mergeCell ref="SE14:SF14"/>
    <mergeCell ref="RX1:SB1"/>
    <mergeCell ref="RX2:SB2"/>
    <mergeCell ref="RX3:SB3"/>
    <mergeCell ref="RX4:SB4"/>
    <mergeCell ref="RQ18:RR18"/>
    <mergeCell ref="RQ19:RR19"/>
    <mergeCell ref="SE1:SI1"/>
    <mergeCell ref="TU8:TV8"/>
    <mergeCell ref="TU9:TV9"/>
    <mergeCell ref="TU10:TV10"/>
    <mergeCell ref="SS11:ST11"/>
    <mergeCell ref="SS16:ST16"/>
    <mergeCell ref="SS17:ST17"/>
    <mergeCell ref="SS18:ST18"/>
    <mergeCell ref="SS19:ST19"/>
    <mergeCell ref="SS12:ST12"/>
    <mergeCell ref="SS13:ST13"/>
    <mergeCell ref="SS1:SW1"/>
    <mergeCell ref="SS2:SW2"/>
    <mergeCell ref="SS3:SW3"/>
    <mergeCell ref="SS4:SW4"/>
    <mergeCell ref="SS6:SW6"/>
    <mergeCell ref="SS7:ST7"/>
    <mergeCell ref="SS8:ST8"/>
    <mergeCell ref="SS9:ST9"/>
    <mergeCell ref="SS10:ST10"/>
    <mergeCell ref="SS15:ST15"/>
    <mergeCell ref="TU15:TV15"/>
    <mergeCell ref="TU14:TV14"/>
    <mergeCell ref="SZ1:TD1"/>
    <mergeCell ref="SZ2:TD2"/>
    <mergeCell ref="SZ3:TD3"/>
    <mergeCell ref="SZ4:TD4"/>
    <mergeCell ref="SZ6:TD6"/>
    <mergeCell ref="SZ7:TA7"/>
    <mergeCell ref="SZ8:TA8"/>
    <mergeCell ref="SZ9:TA9"/>
    <mergeCell ref="SZ10:TA10"/>
    <mergeCell ref="SZ11:TA11"/>
    <mergeCell ref="UI15:UJ15"/>
    <mergeCell ref="TU11:TV11"/>
    <mergeCell ref="TU16:TV16"/>
    <mergeCell ref="TU17:TV17"/>
    <mergeCell ref="TU18:TV18"/>
    <mergeCell ref="TU19:TV19"/>
    <mergeCell ref="UI1:UM1"/>
    <mergeCell ref="UI2:UM2"/>
    <mergeCell ref="UI3:UM3"/>
    <mergeCell ref="UI4:UM4"/>
    <mergeCell ref="UI6:UM6"/>
    <mergeCell ref="UI7:UJ7"/>
    <mergeCell ref="UI8:UJ8"/>
    <mergeCell ref="UI9:UJ9"/>
    <mergeCell ref="UI10:UJ10"/>
    <mergeCell ref="UI11:UJ11"/>
    <mergeCell ref="UI16:UJ16"/>
    <mergeCell ref="UI17:UJ17"/>
    <mergeCell ref="UI18:UJ18"/>
    <mergeCell ref="UI19:UJ19"/>
    <mergeCell ref="TU12:TV12"/>
    <mergeCell ref="UI12:UJ12"/>
    <mergeCell ref="TU13:TV13"/>
    <mergeCell ref="UI13:UJ13"/>
    <mergeCell ref="TU1:TY1"/>
    <mergeCell ref="TU2:TY2"/>
    <mergeCell ref="TU3:TY3"/>
    <mergeCell ref="TU4:TY4"/>
    <mergeCell ref="TU6:TY6"/>
    <mergeCell ref="TU7:TV7"/>
    <mergeCell ref="UB1:UF1"/>
    <mergeCell ref="UB2:UF2"/>
    <mergeCell ref="VD42:VE42"/>
    <mergeCell ref="VF42:VG42"/>
    <mergeCell ref="UI14:UJ14"/>
    <mergeCell ref="UY39:UZ39"/>
    <mergeCell ref="UY40:UZ40"/>
    <mergeCell ref="UY41:UZ41"/>
    <mergeCell ref="UW42:UX42"/>
    <mergeCell ref="UY42:UZ42"/>
    <mergeCell ref="TW39:TX39"/>
    <mergeCell ref="TW40:TX40"/>
    <mergeCell ref="TW41:TX41"/>
    <mergeCell ref="TU42:TV42"/>
    <mergeCell ref="TW42:TX42"/>
    <mergeCell ref="RE41:RF41"/>
    <mergeCell ref="RC42:RD42"/>
    <mergeCell ref="RE42:RF42"/>
    <mergeCell ref="RS39:RT39"/>
    <mergeCell ref="RS40:RT40"/>
    <mergeCell ref="RS41:RT41"/>
    <mergeCell ref="RQ42:RR42"/>
    <mergeCell ref="RS42:RT42"/>
    <mergeCell ref="SG39:SH39"/>
    <mergeCell ref="SG40:SH40"/>
    <mergeCell ref="SG41:SH41"/>
    <mergeCell ref="SE42:SF42"/>
    <mergeCell ref="SG42:SH42"/>
    <mergeCell ref="SN39:SO39"/>
    <mergeCell ref="SN40:SO40"/>
    <mergeCell ref="SN41:SO41"/>
    <mergeCell ref="SL42:SM42"/>
    <mergeCell ref="SN42:SO42"/>
    <mergeCell ref="TG42:TH42"/>
    <mergeCell ref="VR6:VV6"/>
    <mergeCell ref="VR7:VS7"/>
    <mergeCell ref="VR8:VS8"/>
    <mergeCell ref="VR9:VS9"/>
    <mergeCell ref="VR10:VS10"/>
    <mergeCell ref="UK39:UL39"/>
    <mergeCell ref="UK40:UL40"/>
    <mergeCell ref="VY18:VZ18"/>
    <mergeCell ref="VT39:VU39"/>
    <mergeCell ref="VT40:VU40"/>
    <mergeCell ref="UK41:UL41"/>
    <mergeCell ref="UI42:UJ42"/>
    <mergeCell ref="UK42:UL42"/>
    <mergeCell ref="VD1:VH1"/>
    <mergeCell ref="VD2:VH2"/>
    <mergeCell ref="VD3:VH3"/>
    <mergeCell ref="VD4:VH4"/>
    <mergeCell ref="VD6:VH6"/>
    <mergeCell ref="VD7:VE7"/>
    <mergeCell ref="VD8:VE8"/>
    <mergeCell ref="VD9:VE9"/>
    <mergeCell ref="VD10:VE10"/>
    <mergeCell ref="VD11:VE11"/>
    <mergeCell ref="VD12:VE12"/>
    <mergeCell ref="VD13:VE13"/>
    <mergeCell ref="VD18:VE18"/>
    <mergeCell ref="VD19:VE19"/>
    <mergeCell ref="VD16:VE16"/>
    <mergeCell ref="VD17:VE17"/>
    <mergeCell ref="VD14:VE14"/>
    <mergeCell ref="VF40:VG40"/>
    <mergeCell ref="VF41:VG41"/>
    <mergeCell ref="WT7:WU7"/>
    <mergeCell ref="WT8:WU8"/>
    <mergeCell ref="WT9:WU9"/>
    <mergeCell ref="WT10:WU10"/>
    <mergeCell ref="VR11:VS11"/>
    <mergeCell ref="VR12:VS12"/>
    <mergeCell ref="VR13:VS13"/>
    <mergeCell ref="VR18:VS18"/>
    <mergeCell ref="VR19:VS19"/>
    <mergeCell ref="WF1:WJ1"/>
    <mergeCell ref="WF2:WJ2"/>
    <mergeCell ref="WF3:WJ3"/>
    <mergeCell ref="WF4:WJ4"/>
    <mergeCell ref="WF6:WJ6"/>
    <mergeCell ref="WF7:WG7"/>
    <mergeCell ref="WF8:WG8"/>
    <mergeCell ref="WF9:WG9"/>
    <mergeCell ref="WF10:WG10"/>
    <mergeCell ref="WF11:WG11"/>
    <mergeCell ref="WF12:WG12"/>
    <mergeCell ref="WF13:WG13"/>
    <mergeCell ref="WF18:WG18"/>
    <mergeCell ref="WF19:WG19"/>
    <mergeCell ref="VR16:VS16"/>
    <mergeCell ref="WF16:WG16"/>
    <mergeCell ref="VR17:VS17"/>
    <mergeCell ref="WF14:WG14"/>
    <mergeCell ref="VR14:VS14"/>
    <mergeCell ref="VR1:VV1"/>
    <mergeCell ref="VR2:VV2"/>
    <mergeCell ref="VR3:VV3"/>
    <mergeCell ref="VR4:VV4"/>
    <mergeCell ref="VT41:VU41"/>
    <mergeCell ref="VR42:VS42"/>
    <mergeCell ref="VT42:VU42"/>
    <mergeCell ref="WH39:WI39"/>
    <mergeCell ref="WH40:WI40"/>
    <mergeCell ref="WH41:WI41"/>
    <mergeCell ref="WF42:WG42"/>
    <mergeCell ref="WH42:WI42"/>
    <mergeCell ref="WT14:WU14"/>
    <mergeCell ref="XH14:XI14"/>
    <mergeCell ref="VD15:VE15"/>
    <mergeCell ref="VR15:VS15"/>
    <mergeCell ref="WF15:WG15"/>
    <mergeCell ref="WT15:WU15"/>
    <mergeCell ref="XH15:XI15"/>
    <mergeCell ref="VF39:VG39"/>
    <mergeCell ref="WV39:WW39"/>
    <mergeCell ref="WT18:WU18"/>
    <mergeCell ref="WT19:WU19"/>
    <mergeCell ref="WA42:WB42"/>
    <mergeCell ref="VK19:VL19"/>
    <mergeCell ref="VM39:VN39"/>
    <mergeCell ref="VM40:VN40"/>
    <mergeCell ref="VM41:VN41"/>
    <mergeCell ref="VK42:VL42"/>
    <mergeCell ref="VM42:VN42"/>
    <mergeCell ref="VG30:VH30"/>
    <mergeCell ref="VN30:VO30"/>
    <mergeCell ref="WM19:WN19"/>
    <mergeCell ref="WO39:WP39"/>
    <mergeCell ref="WM42:WN42"/>
    <mergeCell ref="WO42:WP42"/>
    <mergeCell ref="WT42:WU42"/>
    <mergeCell ref="WV42:WW42"/>
    <mergeCell ref="XJ39:XK39"/>
    <mergeCell ref="XJ40:XK40"/>
    <mergeCell ref="XJ41:XK41"/>
    <mergeCell ref="XH42:XI42"/>
    <mergeCell ref="XJ42:XK42"/>
    <mergeCell ref="WT11:WU11"/>
    <mergeCell ref="WT12:WU12"/>
    <mergeCell ref="WT13:WU13"/>
    <mergeCell ref="XH1:XL1"/>
    <mergeCell ref="XH2:XL2"/>
    <mergeCell ref="XH3:XL3"/>
    <mergeCell ref="XH4:XL4"/>
    <mergeCell ref="XH6:XL6"/>
    <mergeCell ref="XH7:XI7"/>
    <mergeCell ref="XH8:XI8"/>
    <mergeCell ref="XH9:XI9"/>
    <mergeCell ref="XH10:XI10"/>
    <mergeCell ref="XH11:XI11"/>
    <mergeCell ref="XH12:XI12"/>
    <mergeCell ref="XH13:XI13"/>
    <mergeCell ref="XH18:XI18"/>
    <mergeCell ref="XH19:XI19"/>
    <mergeCell ref="WT16:WU16"/>
    <mergeCell ref="XH16:XI16"/>
    <mergeCell ref="WT17:WU17"/>
    <mergeCell ref="WT1:WX1"/>
    <mergeCell ref="WT2:WX2"/>
    <mergeCell ref="WT3:WX3"/>
    <mergeCell ref="WT4:WX4"/>
    <mergeCell ref="WT6:WX6"/>
    <mergeCell ref="YJ6:YN6"/>
    <mergeCell ref="YJ7:YK7"/>
    <mergeCell ref="YJ8:YK8"/>
    <mergeCell ref="YJ9:YK9"/>
    <mergeCell ref="YJ10:YK10"/>
    <mergeCell ref="YJ11:YK11"/>
    <mergeCell ref="YJ16:YK16"/>
    <mergeCell ref="YJ17:YK17"/>
    <mergeCell ref="YJ18:YK18"/>
    <mergeCell ref="XV12:XW12"/>
    <mergeCell ref="YJ12:YK12"/>
    <mergeCell ref="XV13:XW13"/>
    <mergeCell ref="YJ13:YK13"/>
    <mergeCell ref="XV14:XW14"/>
    <mergeCell ref="XV1:XZ1"/>
    <mergeCell ref="XV2:XZ2"/>
    <mergeCell ref="XV3:XZ3"/>
    <mergeCell ref="XV4:XZ4"/>
    <mergeCell ref="XV6:XZ6"/>
    <mergeCell ref="XV7:XW7"/>
    <mergeCell ref="XV8:XW8"/>
    <mergeCell ref="XV9:XW9"/>
    <mergeCell ref="XV10:XW10"/>
    <mergeCell ref="YC17:YD17"/>
    <mergeCell ref="YC18:YD18"/>
    <mergeCell ref="YX13:YY13"/>
    <mergeCell ref="ZL13:ZM13"/>
    <mergeCell ref="YX1:ZB1"/>
    <mergeCell ref="YX2:ZB2"/>
    <mergeCell ref="YX3:ZB3"/>
    <mergeCell ref="YX4:ZB4"/>
    <mergeCell ref="YX6:ZB6"/>
    <mergeCell ref="YX7:YY7"/>
    <mergeCell ref="YX8:YY8"/>
    <mergeCell ref="YX9:YY9"/>
    <mergeCell ref="YX10:YY10"/>
    <mergeCell ref="XV11:XW11"/>
    <mergeCell ref="XV16:XW16"/>
    <mergeCell ref="YX16:YY16"/>
    <mergeCell ref="YC4:YG4"/>
    <mergeCell ref="YC6:YG6"/>
    <mergeCell ref="YC7:YD7"/>
    <mergeCell ref="YC8:YD8"/>
    <mergeCell ref="YC9:YD9"/>
    <mergeCell ref="YC10:YD10"/>
    <mergeCell ref="YC11:YD11"/>
    <mergeCell ref="YC12:YD12"/>
    <mergeCell ref="YC13:YD13"/>
    <mergeCell ref="ZE1:ZI1"/>
    <mergeCell ref="ZE2:ZI2"/>
    <mergeCell ref="ZE3:ZI3"/>
    <mergeCell ref="ZE4:ZI4"/>
    <mergeCell ref="ZE6:ZI6"/>
    <mergeCell ref="YJ1:YN1"/>
    <mergeCell ref="YJ2:YN2"/>
    <mergeCell ref="YJ3:YN3"/>
    <mergeCell ref="YJ4:YN4"/>
    <mergeCell ref="YX14:YY14"/>
    <mergeCell ref="ZL14:ZM14"/>
    <mergeCell ref="XV15:XW15"/>
    <mergeCell ref="YJ15:YK15"/>
    <mergeCell ref="YX15:YY15"/>
    <mergeCell ref="ZL15:ZM15"/>
    <mergeCell ref="ZZ1:AAD1"/>
    <mergeCell ref="ZZ2:AAD2"/>
    <mergeCell ref="ZZ3:AAD3"/>
    <mergeCell ref="ZZ4:AAD4"/>
    <mergeCell ref="ZZ6:AAD6"/>
    <mergeCell ref="ZZ7:AAA7"/>
    <mergeCell ref="ZZ8:AAA8"/>
    <mergeCell ref="ZZ9:AAA9"/>
    <mergeCell ref="ZZ10:AAA10"/>
    <mergeCell ref="ZZ11:AAA11"/>
    <mergeCell ref="ZZ12:AAA12"/>
    <mergeCell ref="ZZ13:AAA13"/>
    <mergeCell ref="ZZ14:AAA14"/>
    <mergeCell ref="YX11:YY11"/>
    <mergeCell ref="ZL1:ZP1"/>
    <mergeCell ref="ZL2:ZP2"/>
    <mergeCell ref="ZL3:ZP3"/>
    <mergeCell ref="ZL4:ZP4"/>
    <mergeCell ref="ZL6:ZP6"/>
    <mergeCell ref="ZL7:ZM7"/>
    <mergeCell ref="ZL8:ZM8"/>
    <mergeCell ref="ZL9:ZM9"/>
    <mergeCell ref="ZL10:ZM10"/>
    <mergeCell ref="ZL11:ZM11"/>
    <mergeCell ref="YX12:YY12"/>
    <mergeCell ref="ZL12:ZM12"/>
    <mergeCell ref="ABB13:ABC13"/>
    <mergeCell ref="AAN14:AAO14"/>
    <mergeCell ref="AAN1:AAR1"/>
    <mergeCell ref="AAN2:AAR2"/>
    <mergeCell ref="AAN3:AAR3"/>
    <mergeCell ref="AAN4:AAR4"/>
    <mergeCell ref="AAN6:AAR6"/>
    <mergeCell ref="AAN7:AAO7"/>
    <mergeCell ref="AAN8:AAO8"/>
    <mergeCell ref="AAN9:AAO9"/>
    <mergeCell ref="AAN10:AAO10"/>
    <mergeCell ref="AAU1:AAY1"/>
    <mergeCell ref="AAU2:AAY2"/>
    <mergeCell ref="AAU3:AAY3"/>
    <mergeCell ref="AAU4:AAY4"/>
    <mergeCell ref="AAU6:AAY6"/>
    <mergeCell ref="AAU7:AAV7"/>
    <mergeCell ref="AAU8:AAV8"/>
    <mergeCell ref="AAU9:AAV9"/>
    <mergeCell ref="AAU10:AAV10"/>
    <mergeCell ref="AAU11:AAV11"/>
    <mergeCell ref="AAU12:AAV12"/>
    <mergeCell ref="YL39:YM39"/>
    <mergeCell ref="YL40:YM40"/>
    <mergeCell ref="YL41:YM41"/>
    <mergeCell ref="ZS16:ZT16"/>
    <mergeCell ref="ZS17:ZT17"/>
    <mergeCell ref="AAP39:AAQ39"/>
    <mergeCell ref="AAP40:AAQ40"/>
    <mergeCell ref="YJ42:YK42"/>
    <mergeCell ref="YL42:YM42"/>
    <mergeCell ref="YZ39:ZA39"/>
    <mergeCell ref="YZ40:ZA40"/>
    <mergeCell ref="YZ41:ZA41"/>
    <mergeCell ref="YX42:YY42"/>
    <mergeCell ref="YZ42:ZA42"/>
    <mergeCell ref="ZN39:ZO39"/>
    <mergeCell ref="ZN40:ZO40"/>
    <mergeCell ref="ZN41:ZO41"/>
    <mergeCell ref="ZL42:ZM42"/>
    <mergeCell ref="ZN42:ZO42"/>
    <mergeCell ref="YS39:YT39"/>
    <mergeCell ref="YS40:YT40"/>
    <mergeCell ref="YS41:YT41"/>
    <mergeCell ref="YQ42:YR42"/>
    <mergeCell ref="YS42:YT42"/>
    <mergeCell ref="ZE42:ZF42"/>
    <mergeCell ref="ZG42:ZH42"/>
    <mergeCell ref="ABW42:ABX42"/>
    <mergeCell ref="ABY42:ABZ42"/>
    <mergeCell ref="ABS30:ABT30"/>
    <mergeCell ref="ABZ30:ACA30"/>
    <mergeCell ref="ABY39:ABZ39"/>
    <mergeCell ref="ABY40:ABZ40"/>
    <mergeCell ref="ABD41:ABE41"/>
    <mergeCell ref="ABB42:ABC42"/>
    <mergeCell ref="ABD42:ABE42"/>
    <mergeCell ref="YX17:YY17"/>
    <mergeCell ref="YX18:YY18"/>
    <mergeCell ref="YX19:YY19"/>
    <mergeCell ref="ZL16:ZM16"/>
    <mergeCell ref="ZL17:ZM17"/>
    <mergeCell ref="ZL18:ZM18"/>
    <mergeCell ref="ZL19:ZM19"/>
    <mergeCell ref="YJ19:YK19"/>
    <mergeCell ref="ZS19:ZT19"/>
    <mergeCell ref="ZU39:ZV39"/>
    <mergeCell ref="ZU40:ZV40"/>
    <mergeCell ref="ZU41:ZV41"/>
    <mergeCell ref="ABR39:ABS39"/>
    <mergeCell ref="ABR40:ABS40"/>
    <mergeCell ref="AAB39:AAC39"/>
    <mergeCell ref="AAB40:AAC40"/>
    <mergeCell ref="AAB41:AAC41"/>
    <mergeCell ref="ZE19:ZF19"/>
    <mergeCell ref="ZG39:ZH39"/>
    <mergeCell ref="ZG40:ZH40"/>
    <mergeCell ref="ZG41:ZH41"/>
    <mergeCell ref="ZA30:ZB30"/>
    <mergeCell ref="ZH30:ZI30"/>
    <mergeCell ref="ABP6:ABT6"/>
    <mergeCell ref="ABP7:ABQ7"/>
    <mergeCell ref="ABP8:ABQ8"/>
    <mergeCell ref="ABP9:ABQ9"/>
    <mergeCell ref="ABP10:ABQ10"/>
    <mergeCell ref="ABP11:ABQ11"/>
    <mergeCell ref="ABP16:ABQ16"/>
    <mergeCell ref="ABP17:ABQ17"/>
    <mergeCell ref="ABP18:ABQ18"/>
    <mergeCell ref="ABP19:ABQ19"/>
    <mergeCell ref="ABP12:ABQ12"/>
    <mergeCell ref="ABP13:ABQ13"/>
    <mergeCell ref="ABP14:ABQ14"/>
    <mergeCell ref="AAJ30:AAK30"/>
    <mergeCell ref="AAW41:AAX41"/>
    <mergeCell ref="AAU42:AAV42"/>
    <mergeCell ref="AAW42:AAX42"/>
    <mergeCell ref="ABK41:ABL41"/>
    <mergeCell ref="ABI42:ABJ42"/>
    <mergeCell ref="ABK42:ABL42"/>
    <mergeCell ref="ABP15:ABQ15"/>
    <mergeCell ref="ABE30:ABF30"/>
    <mergeCell ref="ABB9:ABC9"/>
    <mergeCell ref="ABB10:ABC10"/>
    <mergeCell ref="ABB11:ABC11"/>
    <mergeCell ref="ABB16:ABC16"/>
    <mergeCell ref="ABB17:ABC17"/>
    <mergeCell ref="ABB18:ABC18"/>
    <mergeCell ref="ABB19:ABC19"/>
    <mergeCell ref="AAN12:AAO12"/>
    <mergeCell ref="ABB12:ABC12"/>
    <mergeCell ref="AAN13:AAO13"/>
    <mergeCell ref="ABD39:ABE39"/>
    <mergeCell ref="ABD40:ABE40"/>
    <mergeCell ref="ACD11:ACE11"/>
    <mergeCell ref="ACD16:ACE16"/>
    <mergeCell ref="ACD17:ACE17"/>
    <mergeCell ref="ACD18:ACE18"/>
    <mergeCell ref="ACD19:ACE19"/>
    <mergeCell ref="ACD15:ACE15"/>
    <mergeCell ref="ABW1:ACA1"/>
    <mergeCell ref="ABW2:ACA2"/>
    <mergeCell ref="ABW3:ACA3"/>
    <mergeCell ref="ABI1:ABM1"/>
    <mergeCell ref="ABI2:ABM2"/>
    <mergeCell ref="ABI3:ABM3"/>
    <mergeCell ref="ABB14:ABC14"/>
    <mergeCell ref="ABB15:ABC15"/>
    <mergeCell ref="ABB1:ABF1"/>
    <mergeCell ref="ABB2:ABF2"/>
    <mergeCell ref="ABB3:ABF3"/>
    <mergeCell ref="ABB4:ABF4"/>
    <mergeCell ref="ABB6:ABF6"/>
    <mergeCell ref="ABB7:ABC7"/>
    <mergeCell ref="ABB8:ABC8"/>
    <mergeCell ref="ACD1:ACH1"/>
    <mergeCell ref="ACD2:ACH2"/>
    <mergeCell ref="ACD3:ACH3"/>
    <mergeCell ref="ACD4:ACH4"/>
    <mergeCell ref="ACD6:ACH6"/>
    <mergeCell ref="ACD7:ACE7"/>
    <mergeCell ref="ABP1:ABT1"/>
    <mergeCell ref="ABP2:ABT2"/>
    <mergeCell ref="ABP3:ABT3"/>
    <mergeCell ref="AEH8:AEI8"/>
    <mergeCell ref="AEH9:AEI9"/>
    <mergeCell ref="AEH10:AEI10"/>
    <mergeCell ref="AEH11:AEI11"/>
    <mergeCell ref="AEH12:AEI12"/>
    <mergeCell ref="AEH13:AEI13"/>
    <mergeCell ref="AEJ41:AEK41"/>
    <mergeCell ref="ABR41:ABS41"/>
    <mergeCell ref="ABP42:ABQ42"/>
    <mergeCell ref="ABR42:ABS42"/>
    <mergeCell ref="ACF39:ACG39"/>
    <mergeCell ref="ACF40:ACG40"/>
    <mergeCell ref="ACF41:ACG41"/>
    <mergeCell ref="ACD42:ACE42"/>
    <mergeCell ref="ACF42:ACG42"/>
    <mergeCell ref="ACR42:ACS42"/>
    <mergeCell ref="AEH16:AEI16"/>
    <mergeCell ref="AEH17:AEI17"/>
    <mergeCell ref="AEH18:AEI18"/>
    <mergeCell ref="AEH19:AEI19"/>
    <mergeCell ref="AEH20:AEI20"/>
    <mergeCell ref="AEH21:AEI21"/>
    <mergeCell ref="ADT14:ADU14"/>
    <mergeCell ref="ADT15:ADU15"/>
    <mergeCell ref="ADT16:ADU16"/>
    <mergeCell ref="ADT17:ADU17"/>
    <mergeCell ref="ACR9:ACS9"/>
    <mergeCell ref="ACR10:ACS10"/>
    <mergeCell ref="ACR11:ACS11"/>
    <mergeCell ref="ACR16:ACS16"/>
    <mergeCell ref="ACR17:ACS17"/>
    <mergeCell ref="ACR18:ACS18"/>
    <mergeCell ref="AFL40:AFM40"/>
    <mergeCell ref="AFL41:AFM41"/>
    <mergeCell ref="ADT9:ADU9"/>
    <mergeCell ref="AEV17:AEW17"/>
    <mergeCell ref="AEV18:AEW18"/>
    <mergeCell ref="AEV19:AEW19"/>
    <mergeCell ref="AEV12:AEW12"/>
    <mergeCell ref="AEV13:AEW13"/>
    <mergeCell ref="AEV14:AEW14"/>
    <mergeCell ref="AEV15:AEW15"/>
    <mergeCell ref="AEV1:AEZ1"/>
    <mergeCell ref="AEV2:AEZ2"/>
    <mergeCell ref="AEV3:AEZ3"/>
    <mergeCell ref="AEV4:AEZ4"/>
    <mergeCell ref="AEV6:AEZ6"/>
    <mergeCell ref="AEV7:AEW7"/>
    <mergeCell ref="AEV8:AEW8"/>
    <mergeCell ref="AEV9:AEW9"/>
    <mergeCell ref="AEV10:AEW10"/>
    <mergeCell ref="AEO9:AEP9"/>
    <mergeCell ref="AEO10:AEP10"/>
    <mergeCell ref="AEO11:AEP11"/>
    <mergeCell ref="AEO12:AEP12"/>
    <mergeCell ref="AEO13:AEP13"/>
    <mergeCell ref="AEO14:AEP14"/>
    <mergeCell ref="AEO15:AEP15"/>
    <mergeCell ref="AEO16:AEP16"/>
    <mergeCell ref="AEH1:AEL1"/>
    <mergeCell ref="AEH2:AEL2"/>
    <mergeCell ref="AEH3:AEL3"/>
    <mergeCell ref="AEH4:AEL4"/>
    <mergeCell ref="AEH6:AEL6"/>
    <mergeCell ref="AFJ1:AFN1"/>
    <mergeCell ref="AFJ2:AFN2"/>
    <mergeCell ref="AFJ3:AFN3"/>
    <mergeCell ref="AFJ4:AFN4"/>
    <mergeCell ref="AFJ6:AFN6"/>
    <mergeCell ref="AFJ7:AFK7"/>
    <mergeCell ref="AFJ8:AFK8"/>
    <mergeCell ref="AFJ9:AFK9"/>
    <mergeCell ref="AFJ10:AFK10"/>
    <mergeCell ref="AFJ11:AFK11"/>
    <mergeCell ref="AFJ12:AFK12"/>
    <mergeCell ref="AFJ13:AFK13"/>
    <mergeCell ref="AFJ14:AFK14"/>
    <mergeCell ref="AFJ15:AFK15"/>
    <mergeCell ref="AFJ16:AFK16"/>
    <mergeCell ref="AFJ17:AFK17"/>
    <mergeCell ref="AFJ18:AFK18"/>
    <mergeCell ref="AFJ42:AFK42"/>
    <mergeCell ref="AFL42:AFM42"/>
    <mergeCell ref="AFX1:AGB1"/>
    <mergeCell ref="AFX2:AGB2"/>
    <mergeCell ref="AFX3:AGB3"/>
    <mergeCell ref="AFX4:AGB4"/>
    <mergeCell ref="AFX6:AGB6"/>
    <mergeCell ref="AFX7:AFY7"/>
    <mergeCell ref="AFX8:AFY8"/>
    <mergeCell ref="AFX9:AFY9"/>
    <mergeCell ref="AFX10:AFY10"/>
    <mergeCell ref="AFX11:AFY11"/>
    <mergeCell ref="AFX12:AFY12"/>
    <mergeCell ref="AFX13:AFY13"/>
    <mergeCell ref="AFX18:AFY18"/>
    <mergeCell ref="AFX19:AFY19"/>
    <mergeCell ref="AFZ39:AGA39"/>
    <mergeCell ref="AFZ40:AGA40"/>
    <mergeCell ref="AFZ41:AGA41"/>
    <mergeCell ref="AFX42:AFY42"/>
    <mergeCell ref="AFZ42:AGA42"/>
    <mergeCell ref="AFX14:AFY14"/>
    <mergeCell ref="AFX15:AFY15"/>
    <mergeCell ref="AFX16:AFY16"/>
    <mergeCell ref="AFX17:AFY17"/>
    <mergeCell ref="AFQ42:AFR42"/>
    <mergeCell ref="AFS42:AFT42"/>
    <mergeCell ref="AFM30:AFN30"/>
    <mergeCell ref="AFT30:AFU30"/>
    <mergeCell ref="AFQ1:AFU1"/>
    <mergeCell ref="AFQ2:AFU2"/>
    <mergeCell ref="AFQ3:AFU3"/>
    <mergeCell ref="AHU1:AHY1"/>
    <mergeCell ref="AHU2:AHY2"/>
    <mergeCell ref="AHU3:AHY3"/>
    <mergeCell ref="AHU4:AHY4"/>
    <mergeCell ref="AHU6:AHY6"/>
    <mergeCell ref="AHU7:AHV7"/>
    <mergeCell ref="AHU8:AHV8"/>
    <mergeCell ref="AHU9:AHV9"/>
    <mergeCell ref="AHU10:AHV10"/>
    <mergeCell ref="AGL11:AGM11"/>
    <mergeCell ref="AGL12:AGM12"/>
    <mergeCell ref="AGL13:AGM13"/>
    <mergeCell ref="AGZ1:AHD1"/>
    <mergeCell ref="AGZ2:AHD2"/>
    <mergeCell ref="AGZ3:AHD3"/>
    <mergeCell ref="AGZ4:AHD4"/>
    <mergeCell ref="AGZ6:AHD6"/>
    <mergeCell ref="AGZ7:AHA7"/>
    <mergeCell ref="AGZ8:AHA8"/>
    <mergeCell ref="AGZ9:AHA9"/>
    <mergeCell ref="AGZ10:AHA10"/>
    <mergeCell ref="AGZ11:AHA11"/>
    <mergeCell ref="AGZ12:AHA12"/>
    <mergeCell ref="AGZ13:AHA13"/>
    <mergeCell ref="AGL1:AGP1"/>
    <mergeCell ref="AGL2:AGP2"/>
    <mergeCell ref="AGL3:AGP3"/>
    <mergeCell ref="AGL4:AGP4"/>
    <mergeCell ref="AGL6:AGP6"/>
    <mergeCell ref="AGL7:AGM7"/>
    <mergeCell ref="AGL8:AGM8"/>
    <mergeCell ref="AGL9:AGM9"/>
    <mergeCell ref="AHN6:AHR6"/>
    <mergeCell ref="AHN7:AHO7"/>
    <mergeCell ref="AHN8:AHO8"/>
    <mergeCell ref="AHN9:AHO9"/>
    <mergeCell ref="AHN10:AHO10"/>
    <mergeCell ref="AHN11:AHO11"/>
    <mergeCell ref="AHN12:AHO12"/>
    <mergeCell ref="AHN13:AHO13"/>
    <mergeCell ref="AHN14:AHO14"/>
    <mergeCell ref="AHN15:AHO15"/>
    <mergeCell ref="AHN16:AHO16"/>
    <mergeCell ref="AHN17:AHO17"/>
    <mergeCell ref="AHN18:AHO18"/>
    <mergeCell ref="AGL10:AGM10"/>
    <mergeCell ref="AGS19:AGT19"/>
    <mergeCell ref="AGL16:AGM16"/>
    <mergeCell ref="AGZ16:AHA16"/>
    <mergeCell ref="AGL17:AGM17"/>
    <mergeCell ref="WO41:WP41"/>
    <mergeCell ref="WI30:WJ30"/>
    <mergeCell ref="WP30:WQ30"/>
    <mergeCell ref="XA19:XB19"/>
    <mergeCell ref="XC39:XD39"/>
    <mergeCell ref="XC40:XD40"/>
    <mergeCell ref="XC41:XD41"/>
    <mergeCell ref="AEX39:AEY39"/>
    <mergeCell ref="TP39:TQ39"/>
    <mergeCell ref="TP40:TQ40"/>
    <mergeCell ref="TP41:TQ41"/>
    <mergeCell ref="YC14:YD14"/>
    <mergeCell ref="YC15:YD15"/>
    <mergeCell ref="YC16:YD16"/>
    <mergeCell ref="AHU18:AHV18"/>
    <mergeCell ref="AHU19:AHV19"/>
    <mergeCell ref="AGL18:AGM18"/>
    <mergeCell ref="AGL19:AGM19"/>
    <mergeCell ref="AHU14:AHV14"/>
    <mergeCell ref="AHU15:AHV15"/>
    <mergeCell ref="AGZ18:AHA18"/>
    <mergeCell ref="AGZ19:AHA19"/>
    <mergeCell ref="AHC30:AHD30"/>
    <mergeCell ref="AHJ30:AHK30"/>
    <mergeCell ref="AHN19:AHO19"/>
    <mergeCell ref="AHP39:AHQ39"/>
    <mergeCell ref="AHP40:AHQ40"/>
    <mergeCell ref="AHU16:AHV16"/>
    <mergeCell ref="AEX40:AEY40"/>
    <mergeCell ref="AEX41:AEY41"/>
    <mergeCell ref="AFJ19:AFK19"/>
    <mergeCell ref="AFL39:AFM39"/>
    <mergeCell ref="AHW39:AHX39"/>
    <mergeCell ref="AHW40:AHX40"/>
    <mergeCell ref="AHW41:AHX41"/>
    <mergeCell ref="AHU42:AHV42"/>
    <mergeCell ref="AHW42:AHX42"/>
    <mergeCell ref="AGN39:AGO39"/>
    <mergeCell ref="AGN40:AGO40"/>
    <mergeCell ref="AGN41:AGO41"/>
    <mergeCell ref="AGL42:AGM42"/>
    <mergeCell ref="AGN42:AGO42"/>
    <mergeCell ref="AHB39:AHC39"/>
    <mergeCell ref="AHB40:AHC40"/>
    <mergeCell ref="AHB41:AHC41"/>
    <mergeCell ref="AGZ42:AHA42"/>
    <mergeCell ref="AHB42:AHC42"/>
    <mergeCell ref="AHU11:AHV11"/>
    <mergeCell ref="AHU12:AHV12"/>
    <mergeCell ref="AHU13:AHV13"/>
    <mergeCell ref="AHI39:AHJ39"/>
    <mergeCell ref="AHI40:AHJ40"/>
    <mergeCell ref="AHI41:AHJ41"/>
    <mergeCell ref="AHG42:AHH42"/>
    <mergeCell ref="AHI42:AHJ42"/>
    <mergeCell ref="AGO30:AGP30"/>
    <mergeCell ref="AGZ17:AHA17"/>
    <mergeCell ref="AHU17:AHV17"/>
    <mergeCell ref="AGL14:AGM14"/>
    <mergeCell ref="AGZ14:AHA14"/>
    <mergeCell ref="AGL15:AGM15"/>
    <mergeCell ref="AGZ15:AHA15"/>
    <mergeCell ref="AHP41:AHQ41"/>
    <mergeCell ref="I1:M1"/>
    <mergeCell ref="I2:M2"/>
    <mergeCell ref="I3:M3"/>
    <mergeCell ref="I4:M4"/>
    <mergeCell ref="I6:M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K39:L39"/>
    <mergeCell ref="TG19:TH19"/>
    <mergeCell ref="TI39:TJ39"/>
    <mergeCell ref="TI40:TJ40"/>
    <mergeCell ref="TI41:TJ41"/>
    <mergeCell ref="TG14:TH14"/>
    <mergeCell ref="TG15:TH15"/>
    <mergeCell ref="TG16:TH16"/>
    <mergeCell ref="TG17:TH17"/>
    <mergeCell ref="TG18:TH18"/>
    <mergeCell ref="UD40:UE40"/>
    <mergeCell ref="UD41:UE41"/>
    <mergeCell ref="WO40:WP40"/>
    <mergeCell ref="Y41:Z41"/>
    <mergeCell ref="W42:X42"/>
    <mergeCell ref="Y42:Z42"/>
    <mergeCell ref="S30:T30"/>
    <mergeCell ref="Z30:AA30"/>
    <mergeCell ref="TG1:TK1"/>
    <mergeCell ref="TG2:TK2"/>
    <mergeCell ref="TG3:TK3"/>
    <mergeCell ref="TG4:TK4"/>
    <mergeCell ref="TG6:TK6"/>
    <mergeCell ref="TG7:TH7"/>
    <mergeCell ref="TG8:TH8"/>
    <mergeCell ref="TG9:TH9"/>
    <mergeCell ref="TG10:TH10"/>
    <mergeCell ref="TG11:TH11"/>
    <mergeCell ref="TG12:TH12"/>
    <mergeCell ref="TG13:TH13"/>
    <mergeCell ref="SU42:SV42"/>
    <mergeCell ref="TB39:TC39"/>
    <mergeCell ref="TB40:TC40"/>
    <mergeCell ref="SE18:SF18"/>
    <mergeCell ref="SE19:SF19"/>
    <mergeCell ref="RQ12:RR12"/>
    <mergeCell ref="SE12:SF12"/>
    <mergeCell ref="RQ13:RR13"/>
    <mergeCell ref="SE13:SF13"/>
    <mergeCell ref="RQ14:RR14"/>
    <mergeCell ref="RQ1:RU1"/>
    <mergeCell ref="RQ2:RU2"/>
    <mergeCell ref="RQ3:RU3"/>
    <mergeCell ref="RQ4:RU4"/>
    <mergeCell ref="RQ6:RU6"/>
    <mergeCell ref="AK13:AL13"/>
    <mergeCell ref="AK14:AL14"/>
    <mergeCell ref="AK15:AL15"/>
    <mergeCell ref="AK16:AL16"/>
    <mergeCell ref="AK17:AL17"/>
    <mergeCell ref="AK18:AL18"/>
    <mergeCell ref="K40:L40"/>
    <mergeCell ref="K41:L41"/>
    <mergeCell ref="I42:J42"/>
    <mergeCell ref="K42:L42"/>
    <mergeCell ref="E30:F30"/>
    <mergeCell ref="L30:M30"/>
    <mergeCell ref="W1:AA1"/>
    <mergeCell ref="W2:AA2"/>
    <mergeCell ref="W3:AA3"/>
    <mergeCell ref="W4:AA4"/>
    <mergeCell ref="W6:AA6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17:X17"/>
    <mergeCell ref="W18:X18"/>
    <mergeCell ref="W19:X19"/>
    <mergeCell ref="Y39:Z39"/>
    <mergeCell ref="Y40:Z40"/>
    <mergeCell ref="AK19:AL19"/>
    <mergeCell ref="AN30:AO30"/>
    <mergeCell ref="AG30:AH30"/>
    <mergeCell ref="AD7:AE7"/>
    <mergeCell ref="AY1:BC1"/>
    <mergeCell ref="AY2:BC2"/>
    <mergeCell ref="AY3:BC3"/>
    <mergeCell ref="AY4:BC4"/>
    <mergeCell ref="AY6:BC6"/>
    <mergeCell ref="AY7:AZ7"/>
    <mergeCell ref="AY8:AZ8"/>
    <mergeCell ref="AY9:AZ9"/>
    <mergeCell ref="AY10:AZ10"/>
    <mergeCell ref="AY11:AZ11"/>
    <mergeCell ref="AY12:AZ12"/>
    <mergeCell ref="AY13:AZ13"/>
    <mergeCell ref="AY14:AZ14"/>
    <mergeCell ref="AY15:AZ15"/>
    <mergeCell ref="AY16:AZ16"/>
    <mergeCell ref="AY17:AZ17"/>
    <mergeCell ref="AY18:AZ18"/>
    <mergeCell ref="AK1:AO1"/>
    <mergeCell ref="AK2:AO2"/>
    <mergeCell ref="AK3:AO3"/>
    <mergeCell ref="AK4:AO4"/>
    <mergeCell ref="AK6:AO6"/>
    <mergeCell ref="AK7:AL7"/>
    <mergeCell ref="AK8:AL8"/>
    <mergeCell ref="AK9:AL9"/>
    <mergeCell ref="AK10:AL10"/>
    <mergeCell ref="AK11:AL11"/>
    <mergeCell ref="AK12:AL12"/>
    <mergeCell ref="AX206:BD206"/>
    <mergeCell ref="AX214:BD214"/>
    <mergeCell ref="AU30:AV30"/>
    <mergeCell ref="BB30:BC30"/>
    <mergeCell ref="BM1:BQ1"/>
    <mergeCell ref="BM2:BQ2"/>
    <mergeCell ref="BM3:BQ3"/>
    <mergeCell ref="BM4:BQ4"/>
    <mergeCell ref="BM6:BQ6"/>
    <mergeCell ref="BM7:BN7"/>
    <mergeCell ref="BM8:BN8"/>
    <mergeCell ref="BM9:BN9"/>
    <mergeCell ref="BM10:BN10"/>
    <mergeCell ref="BM11:BN11"/>
    <mergeCell ref="BM12:BN12"/>
    <mergeCell ref="BM13:BN13"/>
    <mergeCell ref="BM14:BN14"/>
    <mergeCell ref="BM15:BN15"/>
    <mergeCell ref="BM16:BN16"/>
    <mergeCell ref="BM17:BN17"/>
    <mergeCell ref="BM18:BN18"/>
    <mergeCell ref="BM19:BN19"/>
    <mergeCell ref="BO39:BP39"/>
    <mergeCell ref="BO40:BP40"/>
    <mergeCell ref="BO41:BP41"/>
    <mergeCell ref="BM42:BN42"/>
    <mergeCell ref="BO42:BP42"/>
    <mergeCell ref="BP30:BQ30"/>
    <mergeCell ref="AX68:BD68"/>
    <mergeCell ref="AX76:BD76"/>
    <mergeCell ref="AX84:BD84"/>
    <mergeCell ref="AX92:BD92"/>
    <mergeCell ref="CA2:CE2"/>
    <mergeCell ref="CA3:CE3"/>
    <mergeCell ref="CA4:CE4"/>
    <mergeCell ref="CA6:CE6"/>
    <mergeCell ref="CA7:CB7"/>
    <mergeCell ref="CA8:CB8"/>
    <mergeCell ref="CA9:CB9"/>
    <mergeCell ref="CA10:CB10"/>
    <mergeCell ref="CA11:CB11"/>
    <mergeCell ref="CA12:CB12"/>
    <mergeCell ref="CA13:CB13"/>
    <mergeCell ref="CA14:CB14"/>
    <mergeCell ref="CA15:CB15"/>
    <mergeCell ref="CA16:CB16"/>
    <mergeCell ref="CA17:CB17"/>
    <mergeCell ref="CA18:CB18"/>
    <mergeCell ref="AX198:BD198"/>
    <mergeCell ref="AX100:BD100"/>
    <mergeCell ref="AX108:BD109"/>
    <mergeCell ref="AX110:BD110"/>
    <mergeCell ref="AX118:BD118"/>
    <mergeCell ref="AX126:BD126"/>
    <mergeCell ref="AX134:BD134"/>
    <mergeCell ref="AX142:BD142"/>
    <mergeCell ref="AX150:BD150"/>
    <mergeCell ref="AX158:BD158"/>
    <mergeCell ref="AX166:BD166"/>
    <mergeCell ref="AX174:BD174"/>
    <mergeCell ref="AX182:BD182"/>
    <mergeCell ref="AX190:BD190"/>
    <mergeCell ref="BT2:BX2"/>
    <mergeCell ref="BT3:BX3"/>
    <mergeCell ref="CA19:CB19"/>
    <mergeCell ref="CC39:CD39"/>
    <mergeCell ref="CC40:CD40"/>
    <mergeCell ref="CC41:CD41"/>
    <mergeCell ref="CA42:CB42"/>
    <mergeCell ref="CC42:CD42"/>
    <mergeCell ref="BW30:BX30"/>
    <mergeCell ref="CD30:CE30"/>
    <mergeCell ref="CK30:CL30"/>
    <mergeCell ref="CY30:CZ30"/>
    <mergeCell ref="CO1:CS1"/>
    <mergeCell ref="CO2:CS2"/>
    <mergeCell ref="CO3:CS3"/>
    <mergeCell ref="CO4:CS4"/>
    <mergeCell ref="CO6:CS6"/>
    <mergeCell ref="CO7:CP7"/>
    <mergeCell ref="CO8:CP8"/>
    <mergeCell ref="CO9:CP9"/>
    <mergeCell ref="CO10:CP10"/>
    <mergeCell ref="CO11:CP11"/>
    <mergeCell ref="CO12:CP12"/>
    <mergeCell ref="CO13:CP13"/>
    <mergeCell ref="CO14:CP14"/>
    <mergeCell ref="CO15:CP15"/>
    <mergeCell ref="CO16:CP16"/>
    <mergeCell ref="CO17:CP17"/>
    <mergeCell ref="CO18:CP18"/>
    <mergeCell ref="CO19:CP19"/>
    <mergeCell ref="CR30:CS30"/>
    <mergeCell ref="CO42:CP42"/>
    <mergeCell ref="CQ42:CR42"/>
    <mergeCell ref="CA1:CE1"/>
    <mergeCell ref="DC1:DG1"/>
    <mergeCell ref="DC2:DG2"/>
    <mergeCell ref="DC3:DG3"/>
    <mergeCell ref="DC4:DG4"/>
    <mergeCell ref="DC6:DG6"/>
    <mergeCell ref="DC7:DD7"/>
    <mergeCell ref="DC8:DD8"/>
    <mergeCell ref="DC9:DD9"/>
    <mergeCell ref="DC10:DD10"/>
    <mergeCell ref="DC11:DD11"/>
    <mergeCell ref="DC12:DD12"/>
    <mergeCell ref="DC13:DD13"/>
    <mergeCell ref="DC14:DD14"/>
    <mergeCell ref="DC15:DD15"/>
    <mergeCell ref="DC16:DD16"/>
    <mergeCell ref="DC17:DD17"/>
    <mergeCell ref="DC18:DD18"/>
    <mergeCell ref="DC19:DD19"/>
    <mergeCell ref="DF30:DG30"/>
    <mergeCell ref="DE39:DF39"/>
    <mergeCell ref="DE40:DF40"/>
    <mergeCell ref="DE41:DF41"/>
    <mergeCell ref="DC42:DD42"/>
    <mergeCell ref="DE42:DF42"/>
    <mergeCell ref="EE9:EF9"/>
    <mergeCell ref="EE10:EF10"/>
    <mergeCell ref="EE11:EF11"/>
    <mergeCell ref="EE12:EF12"/>
    <mergeCell ref="EE13:EF13"/>
    <mergeCell ref="EE14:EF14"/>
    <mergeCell ref="EE15:EF15"/>
    <mergeCell ref="EE16:EF16"/>
    <mergeCell ref="EE17:EF17"/>
    <mergeCell ref="EE18:EF18"/>
    <mergeCell ref="EE19:EF19"/>
    <mergeCell ref="DX12:DY12"/>
    <mergeCell ref="DX13:DY13"/>
    <mergeCell ref="DX18:DY18"/>
    <mergeCell ref="DX19:DY19"/>
    <mergeCell ref="DQ42:DR42"/>
    <mergeCell ref="DS42:DT42"/>
    <mergeCell ref="DT30:DU30"/>
    <mergeCell ref="DM30:DN30"/>
    <mergeCell ref="EG39:EH39"/>
    <mergeCell ref="EG40:EH40"/>
    <mergeCell ref="EG41:EH41"/>
    <mergeCell ref="CQ39:CR39"/>
    <mergeCell ref="CQ40:CR40"/>
    <mergeCell ref="CQ41:CR41"/>
    <mergeCell ref="DS39:DT39"/>
    <mergeCell ref="DS40:DT40"/>
    <mergeCell ref="DS41:DT41"/>
    <mergeCell ref="EE42:EF42"/>
    <mergeCell ref="EG42:EH42"/>
    <mergeCell ref="EA30:EB30"/>
    <mergeCell ref="EH30:EI30"/>
    <mergeCell ref="ES1:EW1"/>
    <mergeCell ref="ES2:EW2"/>
    <mergeCell ref="ES3:EW3"/>
    <mergeCell ref="ES4:EW4"/>
    <mergeCell ref="ES6:EW6"/>
    <mergeCell ref="ES7:ET7"/>
    <mergeCell ref="ES8:ET8"/>
    <mergeCell ref="ES9:ET9"/>
    <mergeCell ref="ES10:ET10"/>
    <mergeCell ref="ES11:ET11"/>
    <mergeCell ref="ES12:ET12"/>
    <mergeCell ref="ES13:ET13"/>
    <mergeCell ref="ES14:ET14"/>
    <mergeCell ref="ES15:ET15"/>
    <mergeCell ref="ES16:ET16"/>
    <mergeCell ref="ES17:ET17"/>
    <mergeCell ref="ES18:ET18"/>
    <mergeCell ref="ES19:ET19"/>
    <mergeCell ref="EU39:EV39"/>
    <mergeCell ref="EO30:EP30"/>
    <mergeCell ref="EV30:EW30"/>
    <mergeCell ref="EE6:EI6"/>
    <mergeCell ref="EE7:EF7"/>
    <mergeCell ref="EE8:EF8"/>
    <mergeCell ref="FG1:FK1"/>
    <mergeCell ref="FG2:FK2"/>
    <mergeCell ref="FG3:FK3"/>
    <mergeCell ref="FG4:FK4"/>
    <mergeCell ref="FG6:FK6"/>
    <mergeCell ref="FG7:FH7"/>
    <mergeCell ref="FG8:FH8"/>
    <mergeCell ref="FG9:FH9"/>
    <mergeCell ref="FG10:FH10"/>
    <mergeCell ref="FG11:FH11"/>
    <mergeCell ref="FG12:FH12"/>
    <mergeCell ref="FG13:FH13"/>
    <mergeCell ref="FG14:FH14"/>
    <mergeCell ref="FG15:FH15"/>
    <mergeCell ref="FG16:FH16"/>
    <mergeCell ref="FG17:FH17"/>
    <mergeCell ref="FG18:FH18"/>
    <mergeCell ref="FG19:FH19"/>
    <mergeCell ref="FC30:FD30"/>
    <mergeCell ref="FJ30:FK30"/>
    <mergeCell ref="EZ12:FA12"/>
    <mergeCell ref="EZ13:FA13"/>
    <mergeCell ref="EZ17:FA17"/>
    <mergeCell ref="EZ18:FA18"/>
    <mergeCell ref="EZ19:FA19"/>
    <mergeCell ref="EL1:EP1"/>
    <mergeCell ref="EL2:EP2"/>
    <mergeCell ref="GI15:GJ15"/>
    <mergeCell ref="GI16:GJ16"/>
    <mergeCell ref="GI17:GJ17"/>
    <mergeCell ref="GI18:GJ18"/>
    <mergeCell ref="FU1:FY1"/>
    <mergeCell ref="FU2:FY2"/>
    <mergeCell ref="FU3:FY3"/>
    <mergeCell ref="FU4:FY4"/>
    <mergeCell ref="FU6:FY6"/>
    <mergeCell ref="FU7:FV7"/>
    <mergeCell ref="FU8:FV8"/>
    <mergeCell ref="FU9:FV9"/>
    <mergeCell ref="FU10:FV10"/>
    <mergeCell ref="FU11:FV11"/>
    <mergeCell ref="FU12:FV12"/>
    <mergeCell ref="FU13:FV13"/>
    <mergeCell ref="FU14:FV14"/>
    <mergeCell ref="FU15:FV15"/>
    <mergeCell ref="FU16:FV16"/>
    <mergeCell ref="FU17:FV17"/>
    <mergeCell ref="FU18:FV18"/>
    <mergeCell ref="GL30:GM30"/>
    <mergeCell ref="GS30:GT30"/>
    <mergeCell ref="IM1:IQ1"/>
    <mergeCell ref="IM2:IQ2"/>
    <mergeCell ref="IM3:IQ3"/>
    <mergeCell ref="IM4:IQ4"/>
    <mergeCell ref="IM6:IQ6"/>
    <mergeCell ref="IM7:IN7"/>
    <mergeCell ref="IM8:IN8"/>
    <mergeCell ref="IM9:IN9"/>
    <mergeCell ref="IM10:IN10"/>
    <mergeCell ref="IM11:IN11"/>
    <mergeCell ref="IM12:IN12"/>
    <mergeCell ref="IM13:IN13"/>
    <mergeCell ref="IM14:IN14"/>
    <mergeCell ref="IM15:IN15"/>
    <mergeCell ref="IM16:IN16"/>
    <mergeCell ref="IM17:IN17"/>
    <mergeCell ref="IM18:IN18"/>
    <mergeCell ref="IM19:IN19"/>
    <mergeCell ref="GI1:GM1"/>
    <mergeCell ref="GI2:GM2"/>
    <mergeCell ref="GI3:GM3"/>
    <mergeCell ref="GI4:GM4"/>
    <mergeCell ref="GI6:GM6"/>
    <mergeCell ref="GI7:GJ7"/>
    <mergeCell ref="GI8:GJ8"/>
    <mergeCell ref="GI9:GJ9"/>
    <mergeCell ref="GI10:GJ10"/>
    <mergeCell ref="GI11:GJ11"/>
    <mergeCell ref="GI12:GJ12"/>
    <mergeCell ref="GI13:GJ13"/>
    <mergeCell ref="IO41:IP41"/>
    <mergeCell ref="IM42:IN42"/>
    <mergeCell ref="IO42:IP42"/>
    <mergeCell ref="II30:IJ30"/>
    <mergeCell ref="JA6:JE6"/>
    <mergeCell ref="JA7:JB7"/>
    <mergeCell ref="JA8:JB8"/>
    <mergeCell ref="JA9:JB9"/>
    <mergeCell ref="JA10:JB10"/>
    <mergeCell ref="JA11:JB11"/>
    <mergeCell ref="JA12:JB12"/>
    <mergeCell ref="JA13:JB13"/>
    <mergeCell ref="JA14:JB14"/>
    <mergeCell ref="JA15:JB15"/>
    <mergeCell ref="JA16:JB16"/>
    <mergeCell ref="JA17:JB17"/>
    <mergeCell ref="JA18:JB18"/>
    <mergeCell ref="JA19:JB19"/>
    <mergeCell ref="JC39:JD39"/>
    <mergeCell ref="JC40:JD40"/>
    <mergeCell ref="JC41:JD41"/>
    <mergeCell ref="JD30:JE30"/>
    <mergeCell ref="IT42:IU42"/>
    <mergeCell ref="IV42:IW42"/>
    <mergeCell ref="IT17:IU17"/>
    <mergeCell ref="JO1:JS1"/>
    <mergeCell ref="JO2:JS2"/>
    <mergeCell ref="JO3:JS3"/>
    <mergeCell ref="JO4:JS4"/>
    <mergeCell ref="JO6:JS6"/>
    <mergeCell ref="JO7:JP7"/>
    <mergeCell ref="JO8:JP8"/>
    <mergeCell ref="JO9:JP9"/>
    <mergeCell ref="JO10:JP10"/>
    <mergeCell ref="JO11:JP11"/>
    <mergeCell ref="JO12:JP12"/>
    <mergeCell ref="JO13:JP13"/>
    <mergeCell ref="JO14:JP14"/>
    <mergeCell ref="JO15:JP15"/>
    <mergeCell ref="JO16:JP16"/>
    <mergeCell ref="JO17:JP17"/>
    <mergeCell ref="JO18:JP18"/>
    <mergeCell ref="KE41:KF41"/>
    <mergeCell ref="KC42:KD42"/>
    <mergeCell ref="KE42:KF42"/>
    <mergeCell ref="JY30:JZ30"/>
    <mergeCell ref="KF30:KG30"/>
    <mergeCell ref="LO30:LP30"/>
    <mergeCell ref="KC1:KG1"/>
    <mergeCell ref="KC2:KG2"/>
    <mergeCell ref="KC3:KG3"/>
    <mergeCell ref="KC4:KG4"/>
    <mergeCell ref="KC6:KG6"/>
    <mergeCell ref="KC7:KD7"/>
    <mergeCell ref="KC8:KD8"/>
    <mergeCell ref="KC9:KD9"/>
    <mergeCell ref="KC10:KD10"/>
    <mergeCell ref="KC11:KD11"/>
    <mergeCell ref="KC12:KD12"/>
    <mergeCell ref="KC13:KD13"/>
    <mergeCell ref="KC14:KD14"/>
    <mergeCell ref="KC15:KD15"/>
    <mergeCell ref="KC16:KD16"/>
    <mergeCell ref="KC17:KD17"/>
    <mergeCell ref="KC18:KD18"/>
    <mergeCell ref="LL42:LM42"/>
    <mergeCell ref="LN42:LO42"/>
    <mergeCell ref="KL39:KM39"/>
    <mergeCell ref="LG42:LH42"/>
    <mergeCell ref="KJ7:KK7"/>
    <mergeCell ref="KJ8:KK8"/>
    <mergeCell ref="KJ9:KK9"/>
    <mergeCell ref="KJ10:KK10"/>
    <mergeCell ref="KJ11:KK11"/>
    <mergeCell ref="MN1:MR1"/>
    <mergeCell ref="MN2:MR2"/>
    <mergeCell ref="MN3:MR3"/>
    <mergeCell ref="MN4:MR4"/>
    <mergeCell ref="MN6:MR6"/>
    <mergeCell ref="MN7:MO7"/>
    <mergeCell ref="MN8:MO8"/>
    <mergeCell ref="MN9:MO9"/>
    <mergeCell ref="MN10:MO10"/>
    <mergeCell ref="MN11:MO11"/>
    <mergeCell ref="MN12:MO12"/>
    <mergeCell ref="MN13:MO13"/>
    <mergeCell ref="MN14:MO14"/>
    <mergeCell ref="MN15:MO15"/>
    <mergeCell ref="MN16:MO16"/>
    <mergeCell ref="MN17:MO17"/>
    <mergeCell ref="MN18:MO18"/>
    <mergeCell ref="NB1:NF1"/>
    <mergeCell ref="NB2:NF2"/>
    <mergeCell ref="NB3:NF3"/>
    <mergeCell ref="NB4:NF4"/>
    <mergeCell ref="NB6:NF6"/>
    <mergeCell ref="NB7:NC7"/>
    <mergeCell ref="NB8:NC8"/>
    <mergeCell ref="NB9:NC9"/>
    <mergeCell ref="NB10:NC10"/>
    <mergeCell ref="NB11:NC11"/>
    <mergeCell ref="NB12:NC12"/>
    <mergeCell ref="NB13:NC13"/>
    <mergeCell ref="NB14:NC14"/>
    <mergeCell ref="NB15:NC15"/>
    <mergeCell ref="NB16:NC16"/>
    <mergeCell ref="NB17:NC17"/>
    <mergeCell ref="NB18:NC18"/>
    <mergeCell ref="NP4:NT4"/>
    <mergeCell ref="NP6:NT6"/>
    <mergeCell ref="NP7:NQ7"/>
    <mergeCell ref="NP8:NQ8"/>
    <mergeCell ref="NP9:NQ9"/>
    <mergeCell ref="NP10:NQ10"/>
    <mergeCell ref="NP11:NQ11"/>
    <mergeCell ref="NP12:NQ12"/>
    <mergeCell ref="NP13:NQ13"/>
    <mergeCell ref="NP14:NQ14"/>
    <mergeCell ref="NP15:NQ15"/>
    <mergeCell ref="NP16:NQ16"/>
    <mergeCell ref="NP17:NQ17"/>
    <mergeCell ref="NP18:NQ18"/>
    <mergeCell ref="MJ30:MK30"/>
    <mergeCell ref="MQ30:MR30"/>
    <mergeCell ref="NB19:NC19"/>
    <mergeCell ref="MX30:MY30"/>
    <mergeCell ref="NE30:NF30"/>
    <mergeCell ref="MU19:MV19"/>
    <mergeCell ref="NI19:NJ19"/>
    <mergeCell ref="NP19:NQ19"/>
    <mergeCell ref="MU12:MV12"/>
    <mergeCell ref="NR40:NS40"/>
    <mergeCell ref="NR41:NS41"/>
    <mergeCell ref="NP42:NQ42"/>
    <mergeCell ref="NR42:NS42"/>
    <mergeCell ref="NL30:NM30"/>
    <mergeCell ref="NS30:NT30"/>
    <mergeCell ref="OD1:OH1"/>
    <mergeCell ref="OD2:OH2"/>
    <mergeCell ref="OD3:OH3"/>
    <mergeCell ref="OD4:OH4"/>
    <mergeCell ref="OD6:OH6"/>
    <mergeCell ref="OD7:OE7"/>
    <mergeCell ref="OD8:OE8"/>
    <mergeCell ref="OD9:OE9"/>
    <mergeCell ref="OD10:OE10"/>
    <mergeCell ref="OD11:OE11"/>
    <mergeCell ref="OD12:OE12"/>
    <mergeCell ref="OD13:OE13"/>
    <mergeCell ref="OD14:OE14"/>
    <mergeCell ref="OD15:OE15"/>
    <mergeCell ref="OD16:OE16"/>
    <mergeCell ref="OD17:OE17"/>
    <mergeCell ref="OD18:OE18"/>
    <mergeCell ref="OD19:OE19"/>
    <mergeCell ref="OF39:OG39"/>
    <mergeCell ref="OF40:OG40"/>
    <mergeCell ref="OF41:OG41"/>
    <mergeCell ref="OD42:OE42"/>
    <mergeCell ref="OF42:OG42"/>
    <mergeCell ref="NP1:NT1"/>
    <mergeCell ref="NP2:NT2"/>
    <mergeCell ref="NP3:NT3"/>
    <mergeCell ref="OD77:OH77"/>
    <mergeCell ref="NZ30:OA30"/>
    <mergeCell ref="OG30:OH30"/>
    <mergeCell ref="OR1:OV1"/>
    <mergeCell ref="OR2:OV2"/>
    <mergeCell ref="OR3:OV3"/>
    <mergeCell ref="OR4:OV4"/>
    <mergeCell ref="OR6:OV6"/>
    <mergeCell ref="OR7:OS7"/>
    <mergeCell ref="OR8:OS8"/>
    <mergeCell ref="OR9:OS9"/>
    <mergeCell ref="OR10:OS10"/>
    <mergeCell ref="OR11:OS11"/>
    <mergeCell ref="OR12:OS12"/>
    <mergeCell ref="OR13:OS13"/>
    <mergeCell ref="OR14:OS14"/>
    <mergeCell ref="OR15:OS15"/>
    <mergeCell ref="OR16:OS16"/>
    <mergeCell ref="OR17:OS17"/>
    <mergeCell ref="OR18:OS18"/>
    <mergeCell ref="OR19:OS19"/>
    <mergeCell ref="OT39:OU39"/>
    <mergeCell ref="OT40:OU40"/>
    <mergeCell ref="OT41:OU41"/>
    <mergeCell ref="OR42:OS42"/>
    <mergeCell ref="OT42:OU42"/>
    <mergeCell ref="ON30:OO30"/>
    <mergeCell ref="OU30:OV30"/>
    <mergeCell ref="NW77:OA77"/>
    <mergeCell ref="OM39:ON39"/>
    <mergeCell ref="NW1:OA1"/>
    <mergeCell ref="NW2:OA2"/>
    <mergeCell ref="QV1:QZ1"/>
    <mergeCell ref="QV2:QZ2"/>
    <mergeCell ref="QV3:QZ3"/>
    <mergeCell ref="QV4:QZ4"/>
    <mergeCell ref="QV6:QZ6"/>
    <mergeCell ref="QV7:QW7"/>
    <mergeCell ref="QV8:QW8"/>
    <mergeCell ref="QV9:QW9"/>
    <mergeCell ref="QV10:QW10"/>
    <mergeCell ref="QV11:QW11"/>
    <mergeCell ref="QV12:QW12"/>
    <mergeCell ref="QV13:QW13"/>
    <mergeCell ref="QV14:QW14"/>
    <mergeCell ref="QV15:QW15"/>
    <mergeCell ref="QV16:QW16"/>
    <mergeCell ref="QV17:QW17"/>
    <mergeCell ref="QQ40:QR40"/>
    <mergeCell ref="RJ1:RN1"/>
    <mergeCell ref="RJ2:RN2"/>
    <mergeCell ref="RJ3:RN3"/>
    <mergeCell ref="RJ4:RN4"/>
    <mergeCell ref="RJ6:RN6"/>
    <mergeCell ref="RJ7:RK7"/>
    <mergeCell ref="RJ8:RK8"/>
    <mergeCell ref="RJ9:RK9"/>
    <mergeCell ref="RJ10:RK10"/>
    <mergeCell ref="RJ11:RK11"/>
    <mergeCell ref="RJ12:RK12"/>
    <mergeCell ref="RJ13:RK13"/>
    <mergeCell ref="RJ14:RK14"/>
    <mergeCell ref="RJ15:RK15"/>
    <mergeCell ref="RJ16:RK16"/>
    <mergeCell ref="RJ17:RK17"/>
    <mergeCell ref="RJ18:RK18"/>
    <mergeCell ref="RX12:RY12"/>
    <mergeCell ref="RX13:RY13"/>
    <mergeCell ref="RX14:RY14"/>
    <mergeCell ref="RX15:RY15"/>
    <mergeCell ref="RX16:RY16"/>
    <mergeCell ref="RX17:RY17"/>
    <mergeCell ref="RX18:RY18"/>
    <mergeCell ref="RX19:RY19"/>
    <mergeCell ref="RZ39:SA39"/>
    <mergeCell ref="RZ40:SA40"/>
    <mergeCell ref="RZ41:SA41"/>
    <mergeCell ref="RX42:RY42"/>
    <mergeCell ref="RZ42:SA42"/>
    <mergeCell ref="RT30:RU30"/>
    <mergeCell ref="SA30:SB30"/>
    <mergeCell ref="SL1:SP1"/>
    <mergeCell ref="SL2:SP2"/>
    <mergeCell ref="SL3:SP3"/>
    <mergeCell ref="SL4:SP4"/>
    <mergeCell ref="SL6:SP6"/>
    <mergeCell ref="SL7:SM7"/>
    <mergeCell ref="SL8:SM8"/>
    <mergeCell ref="SL9:SM9"/>
    <mergeCell ref="SL10:SM10"/>
    <mergeCell ref="SL11:SM11"/>
    <mergeCell ref="SL12:SM12"/>
    <mergeCell ref="SL13:SM13"/>
    <mergeCell ref="SL14:SM14"/>
    <mergeCell ref="SL15:SM15"/>
    <mergeCell ref="SL16:SM16"/>
    <mergeCell ref="SL17:SM17"/>
    <mergeCell ref="SL18:SM18"/>
    <mergeCell ref="TN42:TO42"/>
    <mergeCell ref="TP42:TQ42"/>
    <mergeCell ref="TJ30:TK30"/>
    <mergeCell ref="TQ30:TR30"/>
    <mergeCell ref="SL19:SM19"/>
    <mergeCell ref="SH30:SI30"/>
    <mergeCell ref="SO30:SP30"/>
    <mergeCell ref="SE2:SI2"/>
    <mergeCell ref="SE3:SI3"/>
    <mergeCell ref="SE4:SI4"/>
    <mergeCell ref="SE6:SI6"/>
    <mergeCell ref="SE7:SF7"/>
    <mergeCell ref="SE8:SF8"/>
    <mergeCell ref="SE9:SF9"/>
    <mergeCell ref="SE10:SF10"/>
    <mergeCell ref="SE11:SF11"/>
    <mergeCell ref="SE16:SF16"/>
    <mergeCell ref="SE17:SF17"/>
    <mergeCell ref="SZ12:TA12"/>
    <mergeCell ref="SZ13:TA13"/>
    <mergeCell ref="SZ14:TA14"/>
    <mergeCell ref="SZ15:TA15"/>
    <mergeCell ref="SZ16:TA16"/>
    <mergeCell ref="SZ17:TA17"/>
    <mergeCell ref="SZ18:TA18"/>
    <mergeCell ref="SZ19:TA19"/>
    <mergeCell ref="SS14:ST14"/>
    <mergeCell ref="TI42:TJ42"/>
    <mergeCell ref="SU39:SV39"/>
    <mergeCell ref="SU40:SV40"/>
    <mergeCell ref="SU41:SV41"/>
    <mergeCell ref="SS42:ST42"/>
    <mergeCell ref="UB12:UC12"/>
    <mergeCell ref="UB13:UC13"/>
    <mergeCell ref="UB14:UC14"/>
    <mergeCell ref="UB15:UC15"/>
    <mergeCell ref="UB16:UC16"/>
    <mergeCell ref="UB17:UC17"/>
    <mergeCell ref="UB18:UC18"/>
    <mergeCell ref="UB19:UC19"/>
    <mergeCell ref="UD39:UE39"/>
    <mergeCell ref="TB41:TC41"/>
    <mergeCell ref="SZ42:TA42"/>
    <mergeCell ref="TB42:TC42"/>
    <mergeCell ref="SV30:SW30"/>
    <mergeCell ref="TC30:TD30"/>
    <mergeCell ref="TN1:TR1"/>
    <mergeCell ref="TN2:TR2"/>
    <mergeCell ref="TN3:TR3"/>
    <mergeCell ref="TN4:TR4"/>
    <mergeCell ref="TN6:TR6"/>
    <mergeCell ref="TN7:TO7"/>
    <mergeCell ref="TN8:TO8"/>
    <mergeCell ref="TN9:TO9"/>
    <mergeCell ref="TN10:TO10"/>
    <mergeCell ref="TN11:TO11"/>
    <mergeCell ref="TN12:TO12"/>
    <mergeCell ref="TN13:TO13"/>
    <mergeCell ref="TN14:TO14"/>
    <mergeCell ref="TN15:TO15"/>
    <mergeCell ref="TN16:TO16"/>
    <mergeCell ref="TN17:TO17"/>
    <mergeCell ref="TN18:TO18"/>
    <mergeCell ref="TN19:TO19"/>
    <mergeCell ref="UB42:UC42"/>
    <mergeCell ref="UD42:UE42"/>
    <mergeCell ref="TX30:TY30"/>
    <mergeCell ref="VK18:VL18"/>
    <mergeCell ref="UE30:UF30"/>
    <mergeCell ref="UW1:VA1"/>
    <mergeCell ref="UW2:VA2"/>
    <mergeCell ref="UW3:VA3"/>
    <mergeCell ref="UW4:VA4"/>
    <mergeCell ref="UW6:VA6"/>
    <mergeCell ref="UW7:UX7"/>
    <mergeCell ref="UW8:UX8"/>
    <mergeCell ref="UW9:UX9"/>
    <mergeCell ref="UW10:UX10"/>
    <mergeCell ref="UW11:UX11"/>
    <mergeCell ref="UW12:UX12"/>
    <mergeCell ref="UW13:UX13"/>
    <mergeCell ref="UW14:UX14"/>
    <mergeCell ref="UW15:UX15"/>
    <mergeCell ref="UW16:UX16"/>
    <mergeCell ref="UW17:UX17"/>
    <mergeCell ref="UW18:UX18"/>
    <mergeCell ref="UW19:UX19"/>
    <mergeCell ref="UZ30:VA30"/>
    <mergeCell ref="UB3:UF3"/>
    <mergeCell ref="UB4:UF4"/>
    <mergeCell ref="UB6:UF6"/>
    <mergeCell ref="UB7:UC7"/>
    <mergeCell ref="UB8:UC8"/>
    <mergeCell ref="UB9:UC9"/>
    <mergeCell ref="UB10:UC10"/>
    <mergeCell ref="UB11:UC11"/>
    <mergeCell ref="WM2:WQ2"/>
    <mergeCell ref="WM3:WQ3"/>
    <mergeCell ref="WM4:WQ4"/>
    <mergeCell ref="WM6:WQ6"/>
    <mergeCell ref="WM7:WN7"/>
    <mergeCell ref="WM8:WN8"/>
    <mergeCell ref="WM9:WN9"/>
    <mergeCell ref="WM10:WN10"/>
    <mergeCell ref="WM11:WN11"/>
    <mergeCell ref="WM12:WN12"/>
    <mergeCell ref="WM13:WN13"/>
    <mergeCell ref="WM14:WN14"/>
    <mergeCell ref="WM15:WN15"/>
    <mergeCell ref="WM16:WN16"/>
    <mergeCell ref="WM17:WN17"/>
    <mergeCell ref="WM18:WN18"/>
    <mergeCell ref="VK1:VO1"/>
    <mergeCell ref="VK2:VO2"/>
    <mergeCell ref="VK3:VO3"/>
    <mergeCell ref="VK4:VO4"/>
    <mergeCell ref="VK6:VO6"/>
    <mergeCell ref="VK7:VL7"/>
    <mergeCell ref="VK8:VL8"/>
    <mergeCell ref="VK9:VL9"/>
    <mergeCell ref="VK10:VL10"/>
    <mergeCell ref="VK11:VL11"/>
    <mergeCell ref="VK12:VL12"/>
    <mergeCell ref="VK13:VL13"/>
    <mergeCell ref="VK14:VL14"/>
    <mergeCell ref="VK15:VL15"/>
    <mergeCell ref="VK16:VL16"/>
    <mergeCell ref="VK17:VL17"/>
    <mergeCell ref="WM1:WQ1"/>
    <mergeCell ref="XO1:XS1"/>
    <mergeCell ref="XO2:XS2"/>
    <mergeCell ref="XO3:XS3"/>
    <mergeCell ref="XO4:XS4"/>
    <mergeCell ref="XO6:XS6"/>
    <mergeCell ref="XO7:XP7"/>
    <mergeCell ref="XO8:XP8"/>
    <mergeCell ref="XO9:XP9"/>
    <mergeCell ref="XO10:XP10"/>
    <mergeCell ref="XO11:XP11"/>
    <mergeCell ref="XO12:XP12"/>
    <mergeCell ref="XO13:XP13"/>
    <mergeCell ref="XO14:XP14"/>
    <mergeCell ref="XO15:XP15"/>
    <mergeCell ref="XO16:XP16"/>
    <mergeCell ref="XO17:XP17"/>
    <mergeCell ref="XA1:XE1"/>
    <mergeCell ref="XA2:XE2"/>
    <mergeCell ref="XA3:XE3"/>
    <mergeCell ref="XA4:XE4"/>
    <mergeCell ref="XA6:XE6"/>
    <mergeCell ref="XA7:XB7"/>
    <mergeCell ref="XA8:XB8"/>
    <mergeCell ref="XA9:XB9"/>
    <mergeCell ref="XA10:XB10"/>
    <mergeCell ref="XA11:XB11"/>
    <mergeCell ref="XA12:XB12"/>
    <mergeCell ref="XA13:XB13"/>
    <mergeCell ref="XA14:XB14"/>
    <mergeCell ref="XA15:XB15"/>
    <mergeCell ref="XA16:XB16"/>
    <mergeCell ref="XA42:XB42"/>
    <mergeCell ref="XC42:XD42"/>
    <mergeCell ref="WW30:WX30"/>
    <mergeCell ref="XD30:XE30"/>
    <mergeCell ref="XO18:XP18"/>
    <mergeCell ref="XO19:XP19"/>
    <mergeCell ref="XQ39:XR39"/>
    <mergeCell ref="XQ40:XR40"/>
    <mergeCell ref="XQ41:XR41"/>
    <mergeCell ref="XO42:XP42"/>
    <mergeCell ref="XQ42:XR42"/>
    <mergeCell ref="XK30:XL30"/>
    <mergeCell ref="XR30:XS30"/>
    <mergeCell ref="XA17:XB17"/>
    <mergeCell ref="XA18:XB18"/>
    <mergeCell ref="XV42:XW42"/>
    <mergeCell ref="XX42:XY42"/>
    <mergeCell ref="XX39:XY39"/>
    <mergeCell ref="XX40:XY40"/>
    <mergeCell ref="XX41:XY41"/>
    <mergeCell ref="XV17:XW17"/>
    <mergeCell ref="XV18:XW18"/>
    <mergeCell ref="YC19:YD19"/>
    <mergeCell ref="YE39:YF39"/>
    <mergeCell ref="YE40:YF40"/>
    <mergeCell ref="YE41:YF41"/>
    <mergeCell ref="YC42:YD42"/>
    <mergeCell ref="YE42:YF42"/>
    <mergeCell ref="XY30:XZ30"/>
    <mergeCell ref="YF30:YG30"/>
    <mergeCell ref="YQ1:YU1"/>
    <mergeCell ref="YQ2:YU2"/>
    <mergeCell ref="YQ3:YU3"/>
    <mergeCell ref="YQ4:YU4"/>
    <mergeCell ref="YQ6:YU6"/>
    <mergeCell ref="YQ7:YR7"/>
    <mergeCell ref="YQ8:YR8"/>
    <mergeCell ref="YQ9:YR9"/>
    <mergeCell ref="YQ10:YR10"/>
    <mergeCell ref="YQ11:YR11"/>
    <mergeCell ref="YQ12:YR12"/>
    <mergeCell ref="YQ13:YR13"/>
    <mergeCell ref="YQ14:YR14"/>
    <mergeCell ref="YQ15:YR15"/>
    <mergeCell ref="YQ16:YR16"/>
    <mergeCell ref="YQ17:YR17"/>
    <mergeCell ref="YQ18:YR18"/>
    <mergeCell ref="YQ19:YR19"/>
    <mergeCell ref="YM30:YN30"/>
    <mergeCell ref="YT30:YU30"/>
    <mergeCell ref="YJ14:YK14"/>
    <mergeCell ref="YC1:YG1"/>
    <mergeCell ref="YC2:YG2"/>
    <mergeCell ref="YC3:YG3"/>
    <mergeCell ref="ZE7:ZF7"/>
    <mergeCell ref="ZE8:ZF8"/>
    <mergeCell ref="ZE9:ZF9"/>
    <mergeCell ref="ZE10:ZF10"/>
    <mergeCell ref="ZE11:ZF11"/>
    <mergeCell ref="ZE12:ZF12"/>
    <mergeCell ref="ZE13:ZF13"/>
    <mergeCell ref="ZE14:ZF14"/>
    <mergeCell ref="ZE15:ZF15"/>
    <mergeCell ref="ZE16:ZF16"/>
    <mergeCell ref="ZE17:ZF17"/>
    <mergeCell ref="ZE18:ZF18"/>
    <mergeCell ref="AAG1:AAK1"/>
    <mergeCell ref="AAG2:AAK2"/>
    <mergeCell ref="AAG3:AAK3"/>
    <mergeCell ref="AAG4:AAK4"/>
    <mergeCell ref="AAG6:AAK6"/>
    <mergeCell ref="AAG7:AAH7"/>
    <mergeCell ref="AAG8:AAH8"/>
    <mergeCell ref="AAG9:AAH9"/>
    <mergeCell ref="AAG10:AAH10"/>
    <mergeCell ref="AAG11:AAH11"/>
    <mergeCell ref="AAG12:AAH12"/>
    <mergeCell ref="AAG13:AAH13"/>
    <mergeCell ref="AAG14:AAH14"/>
    <mergeCell ref="AAG15:AAH15"/>
    <mergeCell ref="AAG16:AAH16"/>
    <mergeCell ref="AAG17:AAH17"/>
    <mergeCell ref="AAG18:AAH18"/>
    <mergeCell ref="ZZ15:AAA15"/>
    <mergeCell ref="ZS1:ZW1"/>
    <mergeCell ref="ZS2:ZW2"/>
    <mergeCell ref="AAU13:AAV13"/>
    <mergeCell ref="AAU14:AAV14"/>
    <mergeCell ref="AAU15:AAV15"/>
    <mergeCell ref="AAU16:AAV16"/>
    <mergeCell ref="AAU17:AAV17"/>
    <mergeCell ref="AAU18:AAV18"/>
    <mergeCell ref="AAU19:AAV19"/>
    <mergeCell ref="AAN11:AAO11"/>
    <mergeCell ref="AAW39:AAX39"/>
    <mergeCell ref="AAW40:AAX40"/>
    <mergeCell ref="AAQ30:AAR30"/>
    <mergeCell ref="AAX30:AAY30"/>
    <mergeCell ref="AAN15:AAO15"/>
    <mergeCell ref="AAN16:AAO16"/>
    <mergeCell ref="AAN17:AAO17"/>
    <mergeCell ref="AAN18:AAO18"/>
    <mergeCell ref="AAN19:AAO19"/>
    <mergeCell ref="ACK42:ACL42"/>
    <mergeCell ref="ACM42:ACN42"/>
    <mergeCell ref="ACG30:ACH30"/>
    <mergeCell ref="ACN30:ACO30"/>
    <mergeCell ref="ABI4:ABM4"/>
    <mergeCell ref="ABI6:ABM6"/>
    <mergeCell ref="ABI7:ABJ7"/>
    <mergeCell ref="ABI8:ABJ8"/>
    <mergeCell ref="ABI9:ABJ9"/>
    <mergeCell ref="ABI10:ABJ10"/>
    <mergeCell ref="ABI11:ABJ11"/>
    <mergeCell ref="ABI12:ABJ12"/>
    <mergeCell ref="ABI13:ABJ13"/>
    <mergeCell ref="ABI14:ABJ14"/>
    <mergeCell ref="ABI15:ABJ15"/>
    <mergeCell ref="ABI16:ABJ16"/>
    <mergeCell ref="ABI17:ABJ17"/>
    <mergeCell ref="ABI18:ABJ18"/>
    <mergeCell ref="ABI19:ABJ19"/>
    <mergeCell ref="ABK39:ABL39"/>
    <mergeCell ref="ABK40:ABL40"/>
    <mergeCell ref="ABL30:ABM30"/>
    <mergeCell ref="ACD12:ACE12"/>
    <mergeCell ref="ACD13:ACE13"/>
    <mergeCell ref="ACD14:ACE14"/>
    <mergeCell ref="ACK4:ACO4"/>
    <mergeCell ref="ACK6:ACO6"/>
    <mergeCell ref="ACK7:ACL7"/>
    <mergeCell ref="ACK8:ACL8"/>
    <mergeCell ref="ACD9:ACE9"/>
    <mergeCell ref="ACD10:ACE10"/>
    <mergeCell ref="ABP4:ABT4"/>
    <mergeCell ref="ACY10:ACZ10"/>
    <mergeCell ref="ACY11:ACZ11"/>
    <mergeCell ref="ACY12:ACZ12"/>
    <mergeCell ref="ACY13:ACZ13"/>
    <mergeCell ref="ACY14:ACZ14"/>
    <mergeCell ref="ACY15:ACZ15"/>
    <mergeCell ref="ACY16:ACZ16"/>
    <mergeCell ref="ACY17:ACZ17"/>
    <mergeCell ref="ACY18:ACZ18"/>
    <mergeCell ref="ACK9:ACL9"/>
    <mergeCell ref="ACK10:ACL10"/>
    <mergeCell ref="ACK11:ACL11"/>
    <mergeCell ref="ACK12:ACL12"/>
    <mergeCell ref="ACK13:ACL13"/>
    <mergeCell ref="ACK14:ACL14"/>
    <mergeCell ref="ACK15:ACL15"/>
    <mergeCell ref="ACK16:ACL16"/>
    <mergeCell ref="ACK17:ACL17"/>
    <mergeCell ref="ACK18:ACL18"/>
    <mergeCell ref="ACR1:ACV1"/>
    <mergeCell ref="ACR2:ACV2"/>
    <mergeCell ref="ACR3:ACV3"/>
    <mergeCell ref="ACR4:ACV4"/>
    <mergeCell ref="ACR6:ACV6"/>
    <mergeCell ref="ABY41:ABZ41"/>
    <mergeCell ref="ABW4:ACA4"/>
    <mergeCell ref="ABW6:ACA6"/>
    <mergeCell ref="ABW7:ABX7"/>
    <mergeCell ref="ABW8:ABX8"/>
    <mergeCell ref="ABW9:ABX9"/>
    <mergeCell ref="ABW10:ABX10"/>
    <mergeCell ref="ABW11:ABX11"/>
    <mergeCell ref="ABW12:ABX12"/>
    <mergeCell ref="ABW13:ABX13"/>
    <mergeCell ref="ABW14:ABX14"/>
    <mergeCell ref="ABW15:ABX15"/>
    <mergeCell ref="ABW16:ABX16"/>
    <mergeCell ref="ABW17:ABX17"/>
    <mergeCell ref="ABW18:ABX18"/>
    <mergeCell ref="ACD8:ACE8"/>
    <mergeCell ref="ACR19:ACS19"/>
    <mergeCell ref="ACK1:ACO1"/>
    <mergeCell ref="ACK2:ACO2"/>
    <mergeCell ref="ACK3:ACO3"/>
    <mergeCell ref="ABW19:ABX19"/>
    <mergeCell ref="ADA41:ADB41"/>
    <mergeCell ref="ACK19:ACL19"/>
    <mergeCell ref="ACM39:ACN39"/>
    <mergeCell ref="ACM40:ACN40"/>
    <mergeCell ref="ACM41:ACN41"/>
    <mergeCell ref="ACR7:ACS7"/>
    <mergeCell ref="ACR8:ACS8"/>
    <mergeCell ref="ACR12:ACS12"/>
    <mergeCell ref="ACR13:ACS13"/>
    <mergeCell ref="ACR14:ACS14"/>
    <mergeCell ref="ACR15:ACS15"/>
    <mergeCell ref="ACU30:ACV30"/>
    <mergeCell ref="ADB30:ADC30"/>
    <mergeCell ref="AEA1:AEE1"/>
    <mergeCell ref="AEA2:AEE2"/>
    <mergeCell ref="AEA3:AEE3"/>
    <mergeCell ref="AEA4:AEE4"/>
    <mergeCell ref="AEA6:AEE6"/>
    <mergeCell ref="AEA7:AEB7"/>
    <mergeCell ref="AEA8:AEB8"/>
    <mergeCell ref="AEA9:AEB9"/>
    <mergeCell ref="AEA10:AEB10"/>
    <mergeCell ref="AEA11:AEB11"/>
    <mergeCell ref="AEA12:AEB12"/>
    <mergeCell ref="AEA13:AEB13"/>
    <mergeCell ref="AEA14:AEB14"/>
    <mergeCell ref="AEA15:AEB15"/>
    <mergeCell ref="AEA16:AEB16"/>
    <mergeCell ref="AEA17:AEB17"/>
    <mergeCell ref="AEA18:AEB18"/>
    <mergeCell ref="AEA19:AEB19"/>
    <mergeCell ref="ADW30:ADX30"/>
    <mergeCell ref="ACY1:ADC1"/>
    <mergeCell ref="ACY2:ADC2"/>
    <mergeCell ref="ACY3:ADC3"/>
    <mergeCell ref="AED30:AEE30"/>
    <mergeCell ref="ADT1:ADX1"/>
    <mergeCell ref="ADT2:ADX2"/>
    <mergeCell ref="ADT3:ADX3"/>
    <mergeCell ref="ADT4:ADX4"/>
    <mergeCell ref="ADT6:ADX6"/>
    <mergeCell ref="ADT7:ADU7"/>
    <mergeCell ref="ADT8:ADU8"/>
    <mergeCell ref="AEO21:AEP21"/>
    <mergeCell ref="AEQ39:AER39"/>
    <mergeCell ref="AEQ40:AER40"/>
    <mergeCell ref="ACY19:ACZ19"/>
    <mergeCell ref="ADA39:ADB39"/>
    <mergeCell ref="ADA40:ADB40"/>
    <mergeCell ref="AEJ40:AEK40"/>
    <mergeCell ref="ADT12:ADU12"/>
    <mergeCell ref="ADT13:ADU13"/>
    <mergeCell ref="ADT11:ADU11"/>
    <mergeCell ref="ADT18:ADU18"/>
    <mergeCell ref="ADT19:ADU19"/>
    <mergeCell ref="AEH14:AEI14"/>
    <mergeCell ref="AEH15:AEI15"/>
    <mergeCell ref="ADH39:ADI39"/>
    <mergeCell ref="ADH40:ADI40"/>
    <mergeCell ref="ACY4:ADC4"/>
    <mergeCell ref="ACY6:ADC6"/>
    <mergeCell ref="ACY7:ACZ7"/>
    <mergeCell ref="ACY8:ACZ8"/>
    <mergeCell ref="ACY9:ACZ9"/>
    <mergeCell ref="ADV41:ADW41"/>
    <mergeCell ref="ADT42:ADU42"/>
    <mergeCell ref="ADV42:ADW42"/>
    <mergeCell ref="AEH42:AEI42"/>
    <mergeCell ref="AEJ42:AEK42"/>
    <mergeCell ref="AFC1:AFG1"/>
    <mergeCell ref="AFC2:AFG2"/>
    <mergeCell ref="AFC3:AFG3"/>
    <mergeCell ref="AFC4:AFG4"/>
    <mergeCell ref="AFC6:AFG6"/>
    <mergeCell ref="AFC7:AFD7"/>
    <mergeCell ref="AFC8:AFD8"/>
    <mergeCell ref="AFC9:AFD9"/>
    <mergeCell ref="AFC10:AFD10"/>
    <mergeCell ref="AFC11:AFD11"/>
    <mergeCell ref="AFC12:AFD12"/>
    <mergeCell ref="AFC13:AFD13"/>
    <mergeCell ref="AFC14:AFD14"/>
    <mergeCell ref="AFC15:AFD15"/>
    <mergeCell ref="AFC16:AFD16"/>
    <mergeCell ref="AFC17:AFD17"/>
    <mergeCell ref="AFC18:AFD18"/>
    <mergeCell ref="AEO1:AES1"/>
    <mergeCell ref="AEO2:AES2"/>
    <mergeCell ref="AEO3:AES3"/>
    <mergeCell ref="AEO4:AES4"/>
    <mergeCell ref="AEO6:AES6"/>
    <mergeCell ref="AEV42:AEW42"/>
    <mergeCell ref="AEX42:AEY42"/>
    <mergeCell ref="AEV11:AEW11"/>
    <mergeCell ref="AEV16:AEW16"/>
    <mergeCell ref="AEH7:AEI7"/>
    <mergeCell ref="AHG7:AHH7"/>
    <mergeCell ref="AHG8:AHH8"/>
    <mergeCell ref="AHG9:AHH9"/>
    <mergeCell ref="AHG10:AHH10"/>
    <mergeCell ref="AHG11:AHH11"/>
    <mergeCell ref="AHG12:AHH12"/>
    <mergeCell ref="AHG13:AHH13"/>
    <mergeCell ref="AHG14:AHH14"/>
    <mergeCell ref="AHG15:AHH15"/>
    <mergeCell ref="AHG16:AHH16"/>
    <mergeCell ref="AHG17:AHH17"/>
    <mergeCell ref="AHG18:AHH18"/>
    <mergeCell ref="AHG19:AHH19"/>
    <mergeCell ref="AEQ41:AER41"/>
    <mergeCell ref="AEO42:AEP42"/>
    <mergeCell ref="AEQ42:AER42"/>
    <mergeCell ref="AEK30:AEL30"/>
    <mergeCell ref="AER30:AES30"/>
    <mergeCell ref="AFC19:AFD19"/>
    <mergeCell ref="AFE39:AFF39"/>
    <mergeCell ref="AFE40:AFF40"/>
    <mergeCell ref="AFE41:AFF41"/>
    <mergeCell ref="AFC42:AFD42"/>
    <mergeCell ref="AFE42:AFF42"/>
    <mergeCell ref="AEY30:AEZ30"/>
    <mergeCell ref="AFF30:AFG30"/>
    <mergeCell ref="AEO7:AEP7"/>
    <mergeCell ref="AEO8:AEP8"/>
    <mergeCell ref="AEO17:AEP17"/>
    <mergeCell ref="AEO18:AEP18"/>
    <mergeCell ref="AEO19:AEP19"/>
    <mergeCell ref="AEO20:AEP20"/>
    <mergeCell ref="KZ39:LA39"/>
    <mergeCell ref="KZ40:LA40"/>
    <mergeCell ref="KZ41:LA41"/>
    <mergeCell ref="KX42:KY42"/>
    <mergeCell ref="AFQ4:AFU4"/>
    <mergeCell ref="AFQ19:AFR19"/>
    <mergeCell ref="AFS39:AFT39"/>
    <mergeCell ref="AFS40:AFT40"/>
    <mergeCell ref="AFS41:AFT41"/>
    <mergeCell ref="AFQ6:AFU6"/>
    <mergeCell ref="AFQ7:AFR7"/>
    <mergeCell ref="AFQ8:AFR8"/>
    <mergeCell ref="AFQ9:AFR9"/>
    <mergeCell ref="AFQ10:AFR10"/>
    <mergeCell ref="AFQ11:AFR11"/>
    <mergeCell ref="AFQ12:AFR12"/>
    <mergeCell ref="AFQ13:AFR13"/>
    <mergeCell ref="AFQ14:AFR14"/>
    <mergeCell ref="AFQ15:AFR15"/>
    <mergeCell ref="AFQ16:AFR16"/>
    <mergeCell ref="AFQ17:AFR17"/>
    <mergeCell ref="AFQ18:AFR18"/>
    <mergeCell ref="ACY42:ACZ42"/>
    <mergeCell ref="ADA42:ADB42"/>
    <mergeCell ref="AEC39:AED39"/>
    <mergeCell ref="AEC40:AED40"/>
    <mergeCell ref="AEC41:AED41"/>
    <mergeCell ref="AEA42:AEB42"/>
    <mergeCell ref="AEC42:AED42"/>
    <mergeCell ref="ADV39:ADW39"/>
    <mergeCell ref="AEJ39:AEK39"/>
    <mergeCell ref="ADV40:ADW40"/>
    <mergeCell ref="AHN1:AHR1"/>
    <mergeCell ref="AHN2:AHR2"/>
    <mergeCell ref="AHN3:AHR3"/>
    <mergeCell ref="AHN4:AHR4"/>
    <mergeCell ref="AHG1:AHK1"/>
    <mergeCell ref="AHG2:AHK2"/>
    <mergeCell ref="AHG3:AHK3"/>
    <mergeCell ref="AHG4:AHK4"/>
    <mergeCell ref="AHG6:AHK6"/>
    <mergeCell ref="AHN42:AHO42"/>
    <mergeCell ref="AHP42:AHQ42"/>
    <mergeCell ref="AHQ30:AHR30"/>
    <mergeCell ref="AHX30:AHY30"/>
    <mergeCell ref="KX1:LB1"/>
    <mergeCell ref="KX2:LB2"/>
    <mergeCell ref="KX3:LB3"/>
    <mergeCell ref="KX4:LB4"/>
    <mergeCell ref="KX6:LB6"/>
    <mergeCell ref="KX7:KY7"/>
    <mergeCell ref="KX8:KY8"/>
    <mergeCell ref="KX9:KY9"/>
    <mergeCell ref="KX10:KY10"/>
    <mergeCell ref="KX11:KY11"/>
    <mergeCell ref="KX12:KY12"/>
    <mergeCell ref="KX13:KY13"/>
    <mergeCell ref="KX14:KY14"/>
    <mergeCell ref="KX15:KY15"/>
    <mergeCell ref="KX16:KY16"/>
    <mergeCell ref="KX17:KY17"/>
    <mergeCell ref="KX18:KY18"/>
    <mergeCell ref="KX19:KY19"/>
    <mergeCell ref="LA30:LB30"/>
  </mergeCells>
  <printOptions horizontalCentered="1"/>
  <pageMargins left="0.98425196850393704" right="0.98425196850393704" top="1.1811023622047245" bottom="0.78740157480314965" header="0" footer="0.59055118110236227"/>
  <pageSetup scale="76" orientation="portrait" r:id="rId1"/>
  <headerFooter alignWithMargins="0"/>
  <colBreaks count="128" manualBreakCount="128">
    <brk id="7" max="220" man="1"/>
    <brk id="14" max="1048575" man="1"/>
    <brk id="21" max="220" man="1"/>
    <brk id="28" max="1048575" man="1"/>
    <brk id="35" max="220" man="1"/>
    <brk id="42" max="1048575" man="1"/>
    <brk id="49" max="220" man="1"/>
    <brk id="56" max="1048575" man="1"/>
    <brk id="63" max="220" man="1"/>
    <brk id="70" max="1048575" man="1"/>
    <brk id="77" max="220" man="1"/>
    <brk id="84" max="1048575" man="1"/>
    <brk id="91" max="220" man="1"/>
    <brk id="98" max="1048575" man="1"/>
    <brk id="105" max="220" man="1"/>
    <brk id="112" max="1048575" man="1"/>
    <brk id="119" max="220" man="1"/>
    <brk id="126" max="1048575" man="1"/>
    <brk id="133" max="220" man="1"/>
    <brk id="140" max="1048575" man="1"/>
    <brk id="154" max="1048575" man="1"/>
    <brk id="161" max="220" man="1"/>
    <brk id="168" max="1048575" man="1"/>
    <brk id="175" max="220" man="1"/>
    <brk id="182" max="1048575" man="1"/>
    <brk id="189" max="220" man="1"/>
    <brk id="196" max="1048575" man="1"/>
    <brk id="203" max="220" man="1"/>
    <brk id="210" max="1048575" man="1"/>
    <brk id="217" max="220" man="1"/>
    <brk id="224" max="1048575" man="1"/>
    <brk id="231" max="220" man="1"/>
    <brk id="238" max="1048575" man="1"/>
    <brk id="245" max="220" man="1"/>
    <brk id="252" max="1048575" man="1"/>
    <brk id="259" max="220" man="1"/>
    <brk id="266" max="1048575" man="1"/>
    <brk id="273" max="220" man="1"/>
    <brk id="280" max="1048575" man="1"/>
    <brk id="287" max="220" man="1"/>
    <brk id="294" max="1048575" man="1"/>
    <brk id="301" max="220" man="1"/>
    <brk id="308" max="220" man="1"/>
    <brk id="315" max="1048575" man="1"/>
    <brk id="322" max="1048575" man="1"/>
    <brk id="329" max="220" man="1"/>
    <brk id="336" max="220" man="1"/>
    <brk id="343" max="1048575" man="1"/>
    <brk id="350" max="220" man="1"/>
    <brk id="357" max="1048575" man="1"/>
    <brk id="364" max="220" man="1"/>
    <brk id="371" max="1048575" man="1"/>
    <brk id="378" max="220" man="1"/>
    <brk id="385" max="1048575" man="1"/>
    <brk id="392" max="220" man="1"/>
    <brk id="399" max="1048575" man="1"/>
    <brk id="406" max="220" man="1"/>
    <brk id="413" max="1048575" man="1"/>
    <brk id="420" max="220" man="1"/>
    <brk id="427" max="1048575" man="1"/>
    <brk id="434" max="220" man="1"/>
    <brk id="441" max="1048575" man="1"/>
    <brk id="448" max="220" man="1"/>
    <brk id="455" max="1048575" man="1"/>
    <brk id="462" max="220" man="1"/>
    <brk id="469" max="1048575" man="1"/>
    <brk id="476" max="220" man="1"/>
    <brk id="483" max="1048575" man="1"/>
    <brk id="490" max="220" man="1"/>
    <brk id="497" max="1048575" man="1"/>
    <brk id="504" max="220" man="1"/>
    <brk id="511" max="1048575" man="1"/>
    <brk id="518" max="220" man="1"/>
    <brk id="525" max="220" man="1"/>
    <brk id="532" max="220" man="1"/>
    <brk id="539" max="1048575" man="1"/>
    <brk id="546" max="220" man="1"/>
    <brk id="553" max="1048575" man="1"/>
    <brk id="560" max="220" man="1"/>
    <brk id="567" max="220" man="1"/>
    <brk id="574" max="1048575" man="1"/>
    <brk id="581" max="220" man="1"/>
    <brk id="588" max="1048575" man="1"/>
    <brk id="595" max="220" man="1"/>
    <brk id="602" max="1048575" man="1"/>
    <brk id="609" max="220" man="1"/>
    <brk id="616" max="1048575" man="1"/>
    <brk id="623" max="220" man="1"/>
    <brk id="630" max="1048575" man="1"/>
    <brk id="637" max="220" man="1"/>
    <brk id="644" max="1048575" man="1"/>
    <brk id="651" max="220" man="1"/>
    <brk id="658" max="1048575" man="1"/>
    <brk id="665" max="220" man="1"/>
    <brk id="672" max="1048575" man="1"/>
    <brk id="679" max="220" man="1"/>
    <brk id="686" max="1048575" man="1"/>
    <brk id="693" max="220" man="1"/>
    <brk id="700" max="1048575" man="1"/>
    <brk id="707" max="220" man="1"/>
    <brk id="714" max="1048575" man="1"/>
    <brk id="721" max="220" man="1"/>
    <brk id="728" max="1048575" man="1"/>
    <brk id="735" max="220" man="1"/>
    <brk id="742" max="1048575" man="1"/>
    <brk id="749" max="220" man="1"/>
    <brk id="756" max="1048575" man="1"/>
    <brk id="763" max="220" man="1"/>
    <brk id="770" max="1048575" man="1"/>
    <brk id="777" max="220" man="1"/>
    <brk id="784" max="1048575" man="1"/>
    <brk id="791" max="220" man="1"/>
    <brk id="798" max="1048575" man="1"/>
    <brk id="805" max="220" man="1"/>
    <brk id="812" max="1048575" man="1"/>
    <brk id="819" max="220" man="1"/>
    <brk id="826" max="1048575" man="1"/>
    <brk id="833" max="220" man="1"/>
    <brk id="840" max="1048575" man="1"/>
    <brk id="847" max="220" man="1"/>
    <brk id="854" max="1048575" man="1"/>
    <brk id="861" max="220" man="1"/>
    <brk id="868" max="1048575" man="1"/>
    <brk id="875" max="220" man="1"/>
    <brk id="882" max="1048575" man="1"/>
    <brk id="889" max="220" man="1"/>
    <brk id="896" max="220" man="1"/>
    <brk id="90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AF144"/>
  <sheetViews>
    <sheetView view="pageBreakPreview" zoomScale="85" zoomScaleNormal="70" zoomScaleSheetLayoutView="85" workbookViewId="0">
      <selection activeCell="M8" sqref="M8"/>
    </sheetView>
  </sheetViews>
  <sheetFormatPr baseColWidth="10" defaultRowHeight="17.100000000000001" customHeight="1" x14ac:dyDescent="0.2"/>
  <cols>
    <col min="1" max="1" width="5" style="1" customWidth="1"/>
    <col min="2" max="2" width="28.28515625" style="1" customWidth="1"/>
    <col min="3" max="3" width="15.5703125" style="1" customWidth="1"/>
    <col min="4" max="6" width="10.7109375" style="1" customWidth="1"/>
    <col min="7" max="7" width="5.7109375" style="1" customWidth="1"/>
    <col min="8" max="8" width="5" style="1" customWidth="1"/>
    <col min="9" max="9" width="28.28515625" style="1" customWidth="1"/>
    <col min="10" max="10" width="15.5703125" style="1" customWidth="1"/>
    <col min="11" max="13" width="10.7109375" style="1" customWidth="1"/>
    <col min="14" max="14" width="5.7109375" style="1" customWidth="1"/>
    <col min="15" max="32" width="11.42578125" style="1"/>
    <col min="33" max="33" width="11.28515625" style="1" customWidth="1"/>
    <col min="34" max="16384" width="11.42578125" style="1"/>
  </cols>
  <sheetData>
    <row r="1" spans="2:24" s="8" customFormat="1" ht="24.95" customHeight="1" x14ac:dyDescent="0.2">
      <c r="B1" s="164" t="s">
        <v>18</v>
      </c>
      <c r="C1" s="164"/>
      <c r="D1" s="164"/>
      <c r="E1" s="164"/>
      <c r="F1" s="164"/>
      <c r="I1" s="164" t="s">
        <v>18</v>
      </c>
      <c r="J1" s="164"/>
      <c r="K1" s="164"/>
      <c r="L1" s="164"/>
      <c r="M1" s="164"/>
    </row>
    <row r="2" spans="2:24" s="5" customFormat="1" ht="24.95" customHeight="1" x14ac:dyDescent="0.2">
      <c r="B2" s="164" t="s">
        <v>233</v>
      </c>
      <c r="C2" s="164"/>
      <c r="D2" s="164"/>
      <c r="E2" s="164"/>
      <c r="F2" s="164"/>
      <c r="I2" s="164" t="s">
        <v>233</v>
      </c>
      <c r="J2" s="164"/>
      <c r="K2" s="164"/>
      <c r="L2" s="164"/>
      <c r="M2" s="164"/>
    </row>
    <row r="3" spans="2:24" s="81" customFormat="1" ht="45" customHeight="1" x14ac:dyDescent="0.2">
      <c r="B3" s="165" t="s">
        <v>649</v>
      </c>
      <c r="C3" s="165"/>
      <c r="D3" s="165"/>
      <c r="E3" s="165"/>
      <c r="F3" s="165"/>
      <c r="I3" s="165" t="s">
        <v>649</v>
      </c>
      <c r="J3" s="165"/>
      <c r="K3" s="165"/>
      <c r="L3" s="165"/>
      <c r="M3" s="165"/>
    </row>
    <row r="4" spans="2:24" s="6" customFormat="1" ht="24.95" customHeight="1" x14ac:dyDescent="0.2">
      <c r="B4" s="166" t="s">
        <v>648</v>
      </c>
      <c r="C4" s="166"/>
      <c r="D4" s="166"/>
      <c r="E4" s="166"/>
      <c r="F4" s="166"/>
      <c r="I4" s="166" t="s">
        <v>648</v>
      </c>
      <c r="J4" s="166"/>
      <c r="K4" s="166"/>
      <c r="L4" s="166"/>
      <c r="M4" s="166"/>
    </row>
    <row r="5" spans="2:24" ht="15" customHeight="1" x14ac:dyDescent="0.2"/>
    <row r="6" spans="2:24" ht="17.100000000000001" customHeight="1" x14ac:dyDescent="0.2">
      <c r="B6" s="167" t="s">
        <v>19</v>
      </c>
      <c r="C6" s="167"/>
      <c r="D6" s="167"/>
      <c r="E6" s="167"/>
      <c r="F6" s="167"/>
      <c r="I6" s="167" t="s">
        <v>19</v>
      </c>
      <c r="J6" s="167"/>
      <c r="K6" s="167"/>
      <c r="L6" s="167"/>
      <c r="M6" s="167"/>
    </row>
    <row r="7" spans="2:24" ht="30" customHeight="1" x14ac:dyDescent="0.2">
      <c r="B7" s="167" t="s">
        <v>63</v>
      </c>
      <c r="C7" s="167"/>
      <c r="D7" s="91" t="s">
        <v>20</v>
      </c>
      <c r="E7" s="91" t="s">
        <v>431</v>
      </c>
      <c r="F7" s="91" t="s">
        <v>432</v>
      </c>
      <c r="I7" s="167" t="s">
        <v>63</v>
      </c>
      <c r="J7" s="167"/>
      <c r="K7" s="156" t="s">
        <v>20</v>
      </c>
      <c r="L7" s="156" t="s">
        <v>431</v>
      </c>
      <c r="M7" s="156" t="s">
        <v>432</v>
      </c>
    </row>
    <row r="8" spans="2:24" ht="15.95" customHeight="1" x14ac:dyDescent="0.2">
      <c r="B8" s="174" t="str">
        <f>+Barranca!B8</f>
        <v>Punto 1. Arenal 1</v>
      </c>
      <c r="C8" s="174"/>
      <c r="D8" s="11">
        <f>+Barranca!D8</f>
        <v>2.1684166666666669</v>
      </c>
      <c r="E8" s="11">
        <f>+Barranca!E8</f>
        <v>81.905906767610773</v>
      </c>
      <c r="F8" s="11">
        <f>+Barranca!F8</f>
        <v>166.85892164021365</v>
      </c>
      <c r="I8" s="174" t="str">
        <f>+B8</f>
        <v>Punto 1. Arenal 1</v>
      </c>
      <c r="J8" s="174"/>
      <c r="K8" s="11">
        <f>+D8</f>
        <v>2.1684166666666669</v>
      </c>
      <c r="L8" s="11">
        <f>+IF(E8&lt;=90,E8,90)</f>
        <v>81.905906767610773</v>
      </c>
      <c r="M8" s="11">
        <f>+IF(F8&lt;=90,F8,90)</f>
        <v>90</v>
      </c>
      <c r="O8" s="97"/>
      <c r="P8" s="99">
        <f>+D8*E8</f>
        <v>177.60613333333333</v>
      </c>
      <c r="Q8" s="99">
        <f>+D8*F8</f>
        <v>361.81966666666665</v>
      </c>
      <c r="R8" s="1">
        <f>+P8*0.0036*24</f>
        <v>15.34516992</v>
      </c>
      <c r="S8" s="1">
        <f>+Q8*0.0036*24</f>
        <v>31.261219199999999</v>
      </c>
      <c r="U8" s="99">
        <f>+K8*L8</f>
        <v>177.60613333333333</v>
      </c>
      <c r="V8" s="99">
        <f>+K8*M8</f>
        <v>195.15750000000003</v>
      </c>
      <c r="W8" s="1">
        <f>+U8*0.0036*24</f>
        <v>15.34516992</v>
      </c>
      <c r="X8" s="1">
        <f>+V8*0.0036*24</f>
        <v>16.861608</v>
      </c>
    </row>
    <row r="9" spans="2:24" ht="15.95" customHeight="1" x14ac:dyDescent="0.2">
      <c r="B9" s="174" t="str">
        <f>+Barranca!B9</f>
        <v>Punto 2. Arenal 2</v>
      </c>
      <c r="C9" s="174"/>
      <c r="D9" s="11">
        <f>+Barranca!D9</f>
        <v>0.57324999999999993</v>
      </c>
      <c r="E9" s="11">
        <f>+Barranca!E9</f>
        <v>123.75819159761595</v>
      </c>
      <c r="F9" s="11">
        <f>+Barranca!F9</f>
        <v>186.4458496874546</v>
      </c>
      <c r="I9" s="174" t="str">
        <f t="shared" ref="I9:I72" si="0">+B9</f>
        <v>Punto 2. Arenal 2</v>
      </c>
      <c r="J9" s="174"/>
      <c r="K9" s="11">
        <f t="shared" ref="K9:K72" si="1">+D9</f>
        <v>0.57324999999999993</v>
      </c>
      <c r="L9" s="11">
        <f t="shared" ref="L9:L72" si="2">+IF(E9&lt;=90,E9,90)</f>
        <v>90</v>
      </c>
      <c r="M9" s="11">
        <f t="shared" ref="M9:M72" si="3">+IF(F9&lt;=90,F9,90)</f>
        <v>90</v>
      </c>
      <c r="P9" s="99">
        <f t="shared" ref="P9:P72" si="4">+D9*E9</f>
        <v>70.944383333333334</v>
      </c>
      <c r="Q9" s="99">
        <f t="shared" ref="Q9:Q72" si="5">+D9*F9</f>
        <v>106.88008333333333</v>
      </c>
      <c r="R9" s="1">
        <f t="shared" ref="R9:R72" si="6">+P9*0.0036*24</f>
        <v>6.1295947200000001</v>
      </c>
      <c r="S9" s="1">
        <f t="shared" ref="S9:S72" si="7">+Q9*0.0036*24</f>
        <v>9.2344392000000006</v>
      </c>
      <c r="U9" s="99">
        <f t="shared" ref="U9:U72" si="8">+K9*L9</f>
        <v>51.592499999999994</v>
      </c>
      <c r="V9" s="99">
        <f t="shared" ref="V9:V72" si="9">+K9*M9</f>
        <v>51.592499999999994</v>
      </c>
      <c r="W9" s="1">
        <f t="shared" ref="W9:W72" si="10">+U9*0.0036*24</f>
        <v>4.457592</v>
      </c>
      <c r="X9" s="1">
        <f t="shared" ref="X9:X72" si="11">+V9*0.0036*24</f>
        <v>4.457592</v>
      </c>
    </row>
    <row r="10" spans="2:24" ht="15.95" customHeight="1" x14ac:dyDescent="0.2">
      <c r="B10" s="174" t="str">
        <f>+Barranca!B10</f>
        <v>Punto 4. Arenal 6</v>
      </c>
      <c r="C10" s="174"/>
      <c r="D10" s="11">
        <f>+Barranca!D10</f>
        <v>8.6699999999999999E-2</v>
      </c>
      <c r="E10" s="11">
        <f>+Barranca!E10</f>
        <v>617.41061130334481</v>
      </c>
      <c r="F10" s="11">
        <f>+Barranca!F10</f>
        <v>915.38035371011154</v>
      </c>
      <c r="I10" s="174" t="str">
        <f t="shared" si="0"/>
        <v>Punto 4. Arenal 6</v>
      </c>
      <c r="J10" s="174"/>
      <c r="K10" s="11">
        <f t="shared" si="1"/>
        <v>8.6699999999999999E-2</v>
      </c>
      <c r="L10" s="11">
        <f t="shared" si="2"/>
        <v>90</v>
      </c>
      <c r="M10" s="11">
        <f t="shared" si="3"/>
        <v>90</v>
      </c>
      <c r="P10" s="99">
        <f t="shared" si="4"/>
        <v>53.529499999999992</v>
      </c>
      <c r="Q10" s="99">
        <f t="shared" si="5"/>
        <v>79.363476666666671</v>
      </c>
      <c r="R10" s="1">
        <f t="shared" si="6"/>
        <v>4.6249487999999994</v>
      </c>
      <c r="S10" s="1">
        <f t="shared" si="7"/>
        <v>6.8570043840000006</v>
      </c>
      <c r="U10" s="99">
        <f t="shared" si="8"/>
        <v>7.8029999999999999</v>
      </c>
      <c r="V10" s="99">
        <f t="shared" si="9"/>
        <v>7.8029999999999999</v>
      </c>
      <c r="W10" s="1">
        <f t="shared" si="10"/>
        <v>0.67417919999999998</v>
      </c>
      <c r="X10" s="1">
        <f t="shared" si="11"/>
        <v>0.67417919999999998</v>
      </c>
    </row>
    <row r="11" spans="2:24" ht="15.95" customHeight="1" x14ac:dyDescent="0.2">
      <c r="B11" s="174" t="str">
        <f>+Barranca!B11</f>
        <v>Punto 6. Puente Arenal 1-8</v>
      </c>
      <c r="C11" s="174"/>
      <c r="D11" s="11">
        <f>+Barranca!D11</f>
        <v>1.3070833333333332</v>
      </c>
      <c r="E11" s="11">
        <f>+Barranca!E11</f>
        <v>24.185553076187439</v>
      </c>
      <c r="F11" s="11">
        <f>+Barranca!F11</f>
        <v>162.246477526299</v>
      </c>
      <c r="I11" s="174" t="str">
        <f t="shared" si="0"/>
        <v>Punto 6. Puente Arenal 1-8</v>
      </c>
      <c r="J11" s="174"/>
      <c r="K11" s="11">
        <f t="shared" si="1"/>
        <v>1.3070833333333332</v>
      </c>
      <c r="L11" s="11">
        <f t="shared" si="2"/>
        <v>24.185553076187439</v>
      </c>
      <c r="M11" s="11">
        <f t="shared" si="3"/>
        <v>90</v>
      </c>
      <c r="P11" s="99">
        <f t="shared" si="4"/>
        <v>31.612533333333328</v>
      </c>
      <c r="Q11" s="99">
        <f t="shared" si="5"/>
        <v>212.06966666666662</v>
      </c>
      <c r="R11" s="1">
        <f t="shared" si="6"/>
        <v>2.7313228799999996</v>
      </c>
      <c r="S11" s="1">
        <f t="shared" si="7"/>
        <v>18.322819199999994</v>
      </c>
      <c r="U11" s="99">
        <f t="shared" si="8"/>
        <v>31.612533333333328</v>
      </c>
      <c r="V11" s="99">
        <f t="shared" si="9"/>
        <v>117.63749999999999</v>
      </c>
      <c r="W11" s="1">
        <f t="shared" si="10"/>
        <v>2.7313228799999996</v>
      </c>
      <c r="X11" s="1">
        <f t="shared" si="11"/>
        <v>10.163879999999999</v>
      </c>
    </row>
    <row r="12" spans="2:24" ht="15.95" customHeight="1" x14ac:dyDescent="0.2">
      <c r="B12" s="174" t="str">
        <f>+Barranca!B12</f>
        <v>Punto 7. Puente Arenal -29</v>
      </c>
      <c r="C12" s="174"/>
      <c r="D12" s="11">
        <f>+Barranca!D12</f>
        <v>0.50858333333333328</v>
      </c>
      <c r="E12" s="11">
        <f>+Barranca!E12</f>
        <v>35.655382598721943</v>
      </c>
      <c r="F12" s="11">
        <f>+Barranca!F12</f>
        <v>166.76077339013602</v>
      </c>
      <c r="I12" s="174" t="str">
        <f t="shared" si="0"/>
        <v>Punto 7. Puente Arenal -29</v>
      </c>
      <c r="J12" s="174"/>
      <c r="K12" s="11">
        <f t="shared" si="1"/>
        <v>0.50858333333333328</v>
      </c>
      <c r="L12" s="11">
        <f t="shared" si="2"/>
        <v>35.655382598721943</v>
      </c>
      <c r="M12" s="11">
        <f t="shared" si="3"/>
        <v>90</v>
      </c>
      <c r="P12" s="99">
        <f t="shared" si="4"/>
        <v>18.133733333333332</v>
      </c>
      <c r="Q12" s="99">
        <f t="shared" si="5"/>
        <v>84.811750000000004</v>
      </c>
      <c r="R12" s="1">
        <f t="shared" si="6"/>
        <v>1.5667545599999999</v>
      </c>
      <c r="S12" s="1">
        <f t="shared" si="7"/>
        <v>7.3277351999999993</v>
      </c>
      <c r="U12" s="99">
        <f t="shared" si="8"/>
        <v>18.133733333333332</v>
      </c>
      <c r="V12" s="99">
        <f t="shared" si="9"/>
        <v>45.772499999999994</v>
      </c>
      <c r="W12" s="1">
        <f t="shared" si="10"/>
        <v>1.5667545599999999</v>
      </c>
      <c r="X12" s="1">
        <f t="shared" si="11"/>
        <v>3.9547439999999998</v>
      </c>
    </row>
    <row r="13" spans="2:24" ht="15.95" customHeight="1" x14ac:dyDescent="0.2">
      <c r="B13" s="174" t="str">
        <f>+Barranca!B13</f>
        <v>Punto 8. Puente Arenal 3-10</v>
      </c>
      <c r="C13" s="174"/>
      <c r="D13" s="11">
        <f>+Barranca!D13</f>
        <v>2.2474166666666666</v>
      </c>
      <c r="E13" s="11">
        <f>+Barranca!E13</f>
        <v>23.145652415736585</v>
      </c>
      <c r="F13" s="11">
        <f>+Barranca!F13</f>
        <v>177.2015276799288</v>
      </c>
      <c r="I13" s="174" t="str">
        <f t="shared" si="0"/>
        <v>Punto 8. Puente Arenal 3-10</v>
      </c>
      <c r="J13" s="174"/>
      <c r="K13" s="11">
        <f t="shared" si="1"/>
        <v>2.2474166666666666</v>
      </c>
      <c r="L13" s="11">
        <f t="shared" si="2"/>
        <v>23.145652415736585</v>
      </c>
      <c r="M13" s="11">
        <f t="shared" si="3"/>
        <v>90</v>
      </c>
      <c r="P13" s="99">
        <f t="shared" si="4"/>
        <v>52.017924999999998</v>
      </c>
      <c r="Q13" s="99">
        <f t="shared" si="5"/>
        <v>398.24566666666664</v>
      </c>
      <c r="R13" s="1">
        <f t="shared" si="6"/>
        <v>4.4943487199999996</v>
      </c>
      <c r="S13" s="1">
        <f t="shared" si="7"/>
        <v>34.408425599999994</v>
      </c>
      <c r="U13" s="99">
        <f t="shared" si="8"/>
        <v>52.017924999999998</v>
      </c>
      <c r="V13" s="99">
        <f t="shared" si="9"/>
        <v>202.26749999999998</v>
      </c>
      <c r="W13" s="1">
        <f t="shared" si="10"/>
        <v>4.4943487199999996</v>
      </c>
      <c r="X13" s="1">
        <f t="shared" si="11"/>
        <v>17.475911999999997</v>
      </c>
    </row>
    <row r="14" spans="2:24" ht="15.95" customHeight="1" x14ac:dyDescent="0.2">
      <c r="B14" s="174" t="str">
        <f>+Barranca!B14</f>
        <v>Punto 11. Kiosko Arenoso 13</v>
      </c>
      <c r="C14" s="174"/>
      <c r="D14" s="11">
        <f>+Barranca!D14</f>
        <v>2.3867499999999997</v>
      </c>
      <c r="E14" s="11">
        <f>+Barranca!E14</f>
        <v>10</v>
      </c>
      <c r="F14" s="11">
        <f>+Barranca!F14</f>
        <v>52.078181627736463</v>
      </c>
      <c r="I14" s="174" t="str">
        <f t="shared" si="0"/>
        <v>Punto 11. Kiosko Arenoso 13</v>
      </c>
      <c r="J14" s="174"/>
      <c r="K14" s="11">
        <f t="shared" si="1"/>
        <v>2.3867499999999997</v>
      </c>
      <c r="L14" s="11">
        <f t="shared" si="2"/>
        <v>10</v>
      </c>
      <c r="M14" s="11">
        <f t="shared" si="3"/>
        <v>52.078181627736463</v>
      </c>
      <c r="P14" s="99">
        <f t="shared" si="4"/>
        <v>23.867499999999996</v>
      </c>
      <c r="Q14" s="99">
        <f t="shared" si="5"/>
        <v>124.29759999999999</v>
      </c>
      <c r="R14" s="1">
        <f t="shared" si="6"/>
        <v>2.0621519999999998</v>
      </c>
      <c r="S14" s="1">
        <f t="shared" si="7"/>
        <v>10.739312639999998</v>
      </c>
      <c r="U14" s="99">
        <f t="shared" si="8"/>
        <v>23.867499999999996</v>
      </c>
      <c r="V14" s="99">
        <f t="shared" si="9"/>
        <v>124.29759999999999</v>
      </c>
      <c r="W14" s="1">
        <f t="shared" si="10"/>
        <v>2.0621519999999998</v>
      </c>
      <c r="X14" s="1">
        <f t="shared" si="11"/>
        <v>10.739312639999998</v>
      </c>
    </row>
    <row r="15" spans="2:24" ht="15.95" customHeight="1" x14ac:dyDescent="0.2">
      <c r="B15" s="174" t="str">
        <f>+Barranca!B15</f>
        <v>Punto 12. Dorado 14</v>
      </c>
      <c r="C15" s="174"/>
      <c r="D15" s="11">
        <f>+Barranca!D15</f>
        <v>0.20695</v>
      </c>
      <c r="E15" s="11">
        <f>+Barranca!E15</f>
        <v>18.245832326648948</v>
      </c>
      <c r="F15" s="11">
        <f>+Barranca!F15</f>
        <v>51.378738825803332</v>
      </c>
      <c r="I15" s="174" t="str">
        <f t="shared" si="0"/>
        <v>Punto 12. Dorado 14</v>
      </c>
      <c r="J15" s="174"/>
      <c r="K15" s="11">
        <f t="shared" si="1"/>
        <v>0.20695</v>
      </c>
      <c r="L15" s="11">
        <f t="shared" si="2"/>
        <v>18.245832326648948</v>
      </c>
      <c r="M15" s="11">
        <f t="shared" si="3"/>
        <v>51.378738825803332</v>
      </c>
      <c r="P15" s="99">
        <f t="shared" si="4"/>
        <v>3.7759749999999999</v>
      </c>
      <c r="Q15" s="99">
        <f t="shared" si="5"/>
        <v>10.632829999999998</v>
      </c>
      <c r="R15" s="1">
        <f t="shared" si="6"/>
        <v>0.32624423999999996</v>
      </c>
      <c r="S15" s="1">
        <f t="shared" si="7"/>
        <v>0.91867651199999978</v>
      </c>
      <c r="U15" s="99">
        <f t="shared" si="8"/>
        <v>3.7759749999999999</v>
      </c>
      <c r="V15" s="99">
        <f t="shared" si="9"/>
        <v>10.632829999999998</v>
      </c>
      <c r="W15" s="1">
        <f t="shared" si="10"/>
        <v>0.32624423999999996</v>
      </c>
      <c r="X15" s="1">
        <f t="shared" si="11"/>
        <v>0.91867651199999978</v>
      </c>
    </row>
    <row r="16" spans="2:24" ht="15.95" customHeight="1" x14ac:dyDescent="0.2">
      <c r="B16" s="174" t="str">
        <f>+Barranca!B16</f>
        <v>Punto 13. Dorado 15</v>
      </c>
      <c r="C16" s="174"/>
      <c r="D16" s="11">
        <f>+Barranca!D16</f>
        <v>0.32758333333333339</v>
      </c>
      <c r="E16" s="11">
        <f>+Barranca!E16</f>
        <v>26.305774612057998</v>
      </c>
      <c r="F16" s="11">
        <f>+Barranca!F16</f>
        <v>65.298295599084184</v>
      </c>
      <c r="I16" s="174" t="str">
        <f t="shared" si="0"/>
        <v>Punto 13. Dorado 15</v>
      </c>
      <c r="J16" s="174"/>
      <c r="K16" s="11">
        <f t="shared" si="1"/>
        <v>0.32758333333333339</v>
      </c>
      <c r="L16" s="11">
        <f t="shared" si="2"/>
        <v>26.305774612057998</v>
      </c>
      <c r="M16" s="11">
        <f t="shared" si="3"/>
        <v>65.298295599084184</v>
      </c>
      <c r="P16" s="99">
        <f t="shared" si="4"/>
        <v>8.6173333333333346</v>
      </c>
      <c r="Q16" s="99">
        <f t="shared" si="5"/>
        <v>21.39063333333333</v>
      </c>
      <c r="R16" s="1">
        <f t="shared" si="6"/>
        <v>0.74453760000000002</v>
      </c>
      <c r="S16" s="1">
        <f t="shared" si="7"/>
        <v>1.8481507199999996</v>
      </c>
      <c r="U16" s="99">
        <f t="shared" si="8"/>
        <v>8.6173333333333346</v>
      </c>
      <c r="V16" s="99">
        <f t="shared" si="9"/>
        <v>21.39063333333333</v>
      </c>
      <c r="W16" s="1">
        <f t="shared" si="10"/>
        <v>0.74453760000000002</v>
      </c>
      <c r="X16" s="1">
        <f t="shared" si="11"/>
        <v>1.8481507199999996</v>
      </c>
    </row>
    <row r="17" spans="2:24" ht="15.95" customHeight="1" x14ac:dyDescent="0.2">
      <c r="B17" s="174" t="str">
        <f>+Barranca!B17</f>
        <v>Punto 14. Dorado 16</v>
      </c>
      <c r="C17" s="174"/>
      <c r="D17" s="11">
        <f>+Barranca!D17</f>
        <v>0.84625000000000006</v>
      </c>
      <c r="E17" s="11">
        <f>+Barranca!E17</f>
        <v>31.756573116691285</v>
      </c>
      <c r="F17" s="11">
        <f>+Barranca!F17</f>
        <v>101.92161496799606</v>
      </c>
      <c r="I17" s="174" t="str">
        <f t="shared" si="0"/>
        <v>Punto 14. Dorado 16</v>
      </c>
      <c r="J17" s="174"/>
      <c r="K17" s="11">
        <f t="shared" si="1"/>
        <v>0.84625000000000006</v>
      </c>
      <c r="L17" s="11">
        <f t="shared" si="2"/>
        <v>31.756573116691285</v>
      </c>
      <c r="M17" s="11">
        <f t="shared" si="3"/>
        <v>90</v>
      </c>
      <c r="P17" s="99">
        <f t="shared" si="4"/>
        <v>26.874000000000002</v>
      </c>
      <c r="Q17" s="99">
        <f t="shared" si="5"/>
        <v>86.251166666666677</v>
      </c>
      <c r="R17" s="1">
        <f t="shared" si="6"/>
        <v>2.3219136000000002</v>
      </c>
      <c r="S17" s="1">
        <f t="shared" si="7"/>
        <v>7.4521008000000002</v>
      </c>
      <c r="U17" s="99">
        <f t="shared" si="8"/>
        <v>26.874000000000002</v>
      </c>
      <c r="V17" s="99">
        <f t="shared" si="9"/>
        <v>76.162500000000009</v>
      </c>
      <c r="W17" s="1">
        <f t="shared" si="10"/>
        <v>2.3219136000000002</v>
      </c>
      <c r="X17" s="1">
        <f t="shared" si="11"/>
        <v>6.5804400000000003</v>
      </c>
    </row>
    <row r="18" spans="2:24" ht="15.95" customHeight="1" x14ac:dyDescent="0.2">
      <c r="B18" s="174" t="str">
        <f>+Barranca!B18</f>
        <v>Punto 15. Paseo del Río 17</v>
      </c>
      <c r="C18" s="174"/>
      <c r="D18" s="11">
        <f>+Barranca!D18</f>
        <v>0.8178333333333333</v>
      </c>
      <c r="E18" s="11">
        <f>+Barranca!E18</f>
        <v>107.35068269818628</v>
      </c>
      <c r="F18" s="11">
        <f>+Barranca!F18</f>
        <v>227.57407784797226</v>
      </c>
      <c r="I18" s="174" t="str">
        <f t="shared" si="0"/>
        <v>Punto 15. Paseo del Río 17</v>
      </c>
      <c r="J18" s="174"/>
      <c r="K18" s="11">
        <f t="shared" si="1"/>
        <v>0.8178333333333333</v>
      </c>
      <c r="L18" s="11">
        <f t="shared" si="2"/>
        <v>90</v>
      </c>
      <c r="M18" s="11">
        <f t="shared" si="3"/>
        <v>90</v>
      </c>
      <c r="P18" s="99">
        <f t="shared" si="4"/>
        <v>87.794966666666667</v>
      </c>
      <c r="Q18" s="99">
        <f t="shared" si="5"/>
        <v>186.11766666666665</v>
      </c>
      <c r="R18" s="1">
        <f t="shared" si="6"/>
        <v>7.5854851200000004</v>
      </c>
      <c r="S18" s="1">
        <f t="shared" si="7"/>
        <v>16.080566399999999</v>
      </c>
      <c r="U18" s="99">
        <f t="shared" si="8"/>
        <v>73.605000000000004</v>
      </c>
      <c r="V18" s="99">
        <f t="shared" si="9"/>
        <v>73.605000000000004</v>
      </c>
      <c r="W18" s="1">
        <f t="shared" si="10"/>
        <v>6.3594720000000002</v>
      </c>
      <c r="X18" s="1">
        <f t="shared" si="11"/>
        <v>6.3594720000000002</v>
      </c>
    </row>
    <row r="19" spans="2:24" ht="15.95" customHeight="1" x14ac:dyDescent="0.2">
      <c r="B19" s="174" t="str">
        <f>+Barranca!B19</f>
        <v>Punto 16. Paseo del Río 18</v>
      </c>
      <c r="C19" s="174"/>
      <c r="D19" s="11">
        <f>+Barranca!D19</f>
        <v>0.23433333333333331</v>
      </c>
      <c r="E19" s="11">
        <f>+Barranca!E19</f>
        <v>280.98684210526318</v>
      </c>
      <c r="F19" s="11">
        <f>+Barranca!F19</f>
        <v>382.44381223328588</v>
      </c>
      <c r="I19" s="174" t="str">
        <f t="shared" si="0"/>
        <v>Punto 16. Paseo del Río 18</v>
      </c>
      <c r="J19" s="174"/>
      <c r="K19" s="11">
        <f t="shared" si="1"/>
        <v>0.23433333333333331</v>
      </c>
      <c r="L19" s="11">
        <f t="shared" si="2"/>
        <v>90</v>
      </c>
      <c r="M19" s="11">
        <f t="shared" si="3"/>
        <v>90</v>
      </c>
      <c r="P19" s="99">
        <f t="shared" si="4"/>
        <v>65.844583333333333</v>
      </c>
      <c r="Q19" s="99">
        <f t="shared" si="5"/>
        <v>89.619333333333316</v>
      </c>
      <c r="R19" s="1">
        <f t="shared" si="6"/>
        <v>5.6889719999999997</v>
      </c>
      <c r="S19" s="1">
        <f t="shared" si="7"/>
        <v>7.7431103999999973</v>
      </c>
      <c r="U19" s="99">
        <f t="shared" si="8"/>
        <v>21.089999999999996</v>
      </c>
      <c r="V19" s="99">
        <f t="shared" si="9"/>
        <v>21.089999999999996</v>
      </c>
      <c r="W19" s="1">
        <f t="shared" si="10"/>
        <v>1.8221759999999998</v>
      </c>
      <c r="X19" s="1">
        <f t="shared" si="11"/>
        <v>1.8221759999999998</v>
      </c>
    </row>
    <row r="20" spans="2:24" ht="15.95" customHeight="1" x14ac:dyDescent="0.2">
      <c r="B20" s="174" t="str">
        <f>+Barranca!B20</f>
        <v>Punto 17. Cormagdalena</v>
      </c>
      <c r="C20" s="174"/>
      <c r="D20" s="11">
        <f>+Barranca!D20</f>
        <v>9.2500000000000013E-2</v>
      </c>
      <c r="E20" s="11">
        <f>+Barranca!E20</f>
        <v>124.00540540540541</v>
      </c>
      <c r="F20" s="11">
        <f>+Barranca!F20</f>
        <v>314.56756756756761</v>
      </c>
      <c r="I20" s="174" t="str">
        <f t="shared" si="0"/>
        <v>Punto 17. Cormagdalena</v>
      </c>
      <c r="J20" s="174"/>
      <c r="K20" s="11">
        <f t="shared" si="1"/>
        <v>9.2500000000000013E-2</v>
      </c>
      <c r="L20" s="11">
        <f t="shared" si="2"/>
        <v>90</v>
      </c>
      <c r="M20" s="11">
        <f t="shared" si="3"/>
        <v>90</v>
      </c>
      <c r="P20" s="99">
        <f t="shared" si="4"/>
        <v>11.470500000000003</v>
      </c>
      <c r="Q20" s="99">
        <f t="shared" si="5"/>
        <v>29.097500000000007</v>
      </c>
      <c r="R20" s="1">
        <f t="shared" si="6"/>
        <v>0.99105120000000024</v>
      </c>
      <c r="S20" s="1">
        <f t="shared" si="7"/>
        <v>2.5140240000000005</v>
      </c>
      <c r="U20" s="99">
        <f t="shared" si="8"/>
        <v>8.3250000000000011</v>
      </c>
      <c r="V20" s="99">
        <f t="shared" si="9"/>
        <v>8.3250000000000011</v>
      </c>
      <c r="W20" s="1">
        <f t="shared" si="10"/>
        <v>0.71928000000000014</v>
      </c>
      <c r="X20" s="1">
        <f t="shared" si="11"/>
        <v>0.71928000000000014</v>
      </c>
    </row>
    <row r="21" spans="2:24" ht="15.95" customHeight="1" x14ac:dyDescent="0.2">
      <c r="B21" s="174" t="str">
        <f>+Barranca!B21</f>
        <v>Punto 17A. Cristo Petrolero</v>
      </c>
      <c r="C21" s="174"/>
      <c r="D21" s="11">
        <f>+Barranca!D21</f>
        <v>48.229500000000002</v>
      </c>
      <c r="E21" s="11">
        <f>+Barranca!E21</f>
        <v>72.444261983502486</v>
      </c>
      <c r="F21" s="11">
        <f>+Barranca!F21</f>
        <v>90.805331453432714</v>
      </c>
      <c r="I21" s="174" t="str">
        <f t="shared" si="0"/>
        <v>Punto 17A. Cristo Petrolero</v>
      </c>
      <c r="J21" s="174"/>
      <c r="K21" s="11">
        <f t="shared" si="1"/>
        <v>48.229500000000002</v>
      </c>
      <c r="L21" s="11">
        <f t="shared" si="2"/>
        <v>72.444261983502486</v>
      </c>
      <c r="M21" s="11">
        <f t="shared" si="3"/>
        <v>90</v>
      </c>
      <c r="P21" s="99">
        <f t="shared" si="4"/>
        <v>3493.9505333333332</v>
      </c>
      <c r="Q21" s="99">
        <f t="shared" si="5"/>
        <v>4379.4957333333332</v>
      </c>
      <c r="R21" s="1">
        <f t="shared" si="6"/>
        <v>301.87732607999999</v>
      </c>
      <c r="S21" s="1">
        <f t="shared" si="7"/>
        <v>378.38843135999997</v>
      </c>
      <c r="U21" s="99">
        <f t="shared" si="8"/>
        <v>3493.9505333333332</v>
      </c>
      <c r="V21" s="99">
        <f t="shared" si="9"/>
        <v>4340.6549999999997</v>
      </c>
      <c r="W21" s="1">
        <f t="shared" si="10"/>
        <v>301.87732607999999</v>
      </c>
      <c r="X21" s="1">
        <f t="shared" si="11"/>
        <v>375.03259199999997</v>
      </c>
    </row>
    <row r="22" spans="2:24" ht="15.95" customHeight="1" x14ac:dyDescent="0.2">
      <c r="B22" s="174" t="str">
        <f>+Barranca!B22</f>
        <v>Punto 18. Pueblo Nuevo 1</v>
      </c>
      <c r="C22" s="174"/>
      <c r="D22" s="11">
        <f>+Barranca!D22</f>
        <v>0.21274999999999999</v>
      </c>
      <c r="E22" s="11">
        <f>+Barranca!E22</f>
        <v>14.816451233842539</v>
      </c>
      <c r="F22" s="11">
        <f>+Barranca!F22</f>
        <v>108.10693301997651</v>
      </c>
      <c r="I22" s="174" t="str">
        <f t="shared" si="0"/>
        <v>Punto 18. Pueblo Nuevo 1</v>
      </c>
      <c r="J22" s="174"/>
      <c r="K22" s="11">
        <f t="shared" si="1"/>
        <v>0.21274999999999999</v>
      </c>
      <c r="L22" s="11">
        <f t="shared" si="2"/>
        <v>14.816451233842539</v>
      </c>
      <c r="M22" s="11">
        <f t="shared" si="3"/>
        <v>90</v>
      </c>
      <c r="P22" s="99">
        <f t="shared" si="4"/>
        <v>3.1522000000000001</v>
      </c>
      <c r="Q22" s="99">
        <f t="shared" si="5"/>
        <v>22.999750000000002</v>
      </c>
      <c r="R22" s="1">
        <f t="shared" si="6"/>
        <v>0.27235008000000005</v>
      </c>
      <c r="S22" s="1">
        <f t="shared" si="7"/>
        <v>1.9871783999999999</v>
      </c>
      <c r="U22" s="99">
        <f t="shared" si="8"/>
        <v>3.1522000000000001</v>
      </c>
      <c r="V22" s="99">
        <f t="shared" si="9"/>
        <v>19.147500000000001</v>
      </c>
      <c r="W22" s="1">
        <f t="shared" si="10"/>
        <v>0.27235008000000005</v>
      </c>
      <c r="X22" s="1">
        <f t="shared" si="11"/>
        <v>1.654344</v>
      </c>
    </row>
    <row r="23" spans="2:24" ht="15.95" customHeight="1" x14ac:dyDescent="0.2">
      <c r="B23" s="174" t="str">
        <f>+Barranca!B23</f>
        <v>Punto 19. Pueblo Nuevo 2</v>
      </c>
      <c r="C23" s="174"/>
      <c r="D23" s="11">
        <f>+Barranca!D23</f>
        <v>1.2083333333333332E-3</v>
      </c>
      <c r="E23" s="11">
        <f>+Barranca!E23</f>
        <v>214.31034482758622</v>
      </c>
      <c r="F23" s="11">
        <f>+Barranca!F23</f>
        <v>442.27586206896558</v>
      </c>
      <c r="I23" s="174" t="str">
        <f t="shared" si="0"/>
        <v>Punto 19. Pueblo Nuevo 2</v>
      </c>
      <c r="J23" s="174"/>
      <c r="K23" s="11">
        <f t="shared" si="1"/>
        <v>1.2083333333333332E-3</v>
      </c>
      <c r="L23" s="11">
        <f t="shared" si="2"/>
        <v>90</v>
      </c>
      <c r="M23" s="11">
        <f t="shared" si="3"/>
        <v>90</v>
      </c>
      <c r="P23" s="99">
        <f t="shared" si="4"/>
        <v>0.25895833333333329</v>
      </c>
      <c r="Q23" s="99">
        <f t="shared" si="5"/>
        <v>0.53441666666666665</v>
      </c>
      <c r="R23" s="1">
        <f t="shared" si="6"/>
        <v>2.2373999999999995E-2</v>
      </c>
      <c r="S23" s="1">
        <f t="shared" si="7"/>
        <v>4.6173599999999995E-2</v>
      </c>
      <c r="U23" s="99">
        <f t="shared" si="8"/>
        <v>0.10874999999999999</v>
      </c>
      <c r="V23" s="99">
        <f t="shared" si="9"/>
        <v>0.10874999999999999</v>
      </c>
      <c r="W23" s="1">
        <f t="shared" si="10"/>
        <v>9.3959999999999981E-3</v>
      </c>
      <c r="X23" s="1">
        <f t="shared" si="11"/>
        <v>9.3959999999999981E-3</v>
      </c>
    </row>
    <row r="24" spans="2:24" ht="15.95" customHeight="1" x14ac:dyDescent="0.2">
      <c r="B24" s="174" t="str">
        <f>+Barranca!B24</f>
        <v>Punto 20. Pueblo Nuevo 3</v>
      </c>
      <c r="C24" s="174"/>
      <c r="D24" s="11">
        <f>+Barranca!D24</f>
        <v>1.6583333333333332</v>
      </c>
      <c r="E24" s="11">
        <f>+Barranca!E24</f>
        <v>37.755175879396994</v>
      </c>
      <c r="F24" s="11">
        <f>+Barranca!F24</f>
        <v>140.00929648241205</v>
      </c>
      <c r="I24" s="174" t="str">
        <f t="shared" si="0"/>
        <v>Punto 20. Pueblo Nuevo 3</v>
      </c>
      <c r="J24" s="174"/>
      <c r="K24" s="11">
        <f t="shared" si="1"/>
        <v>1.6583333333333332</v>
      </c>
      <c r="L24" s="11">
        <f t="shared" si="2"/>
        <v>37.755175879396994</v>
      </c>
      <c r="M24" s="11">
        <f t="shared" si="3"/>
        <v>90</v>
      </c>
      <c r="P24" s="99">
        <f t="shared" si="4"/>
        <v>62.610666666666674</v>
      </c>
      <c r="Q24" s="99">
        <f t="shared" si="5"/>
        <v>232.18208333333331</v>
      </c>
      <c r="R24" s="1">
        <f t="shared" si="6"/>
        <v>5.4095616000000009</v>
      </c>
      <c r="S24" s="1">
        <f t="shared" si="7"/>
        <v>20.060531999999995</v>
      </c>
      <c r="U24" s="99">
        <f t="shared" si="8"/>
        <v>62.610666666666674</v>
      </c>
      <c r="V24" s="99">
        <f t="shared" si="9"/>
        <v>149.25</v>
      </c>
      <c r="W24" s="1">
        <f t="shared" si="10"/>
        <v>5.4095616000000009</v>
      </c>
      <c r="X24" s="1">
        <f t="shared" si="11"/>
        <v>12.895199999999999</v>
      </c>
    </row>
    <row r="25" spans="2:24" ht="15.95" customHeight="1" x14ac:dyDescent="0.2">
      <c r="B25" s="174" t="str">
        <f>+Barranca!B25</f>
        <v>Punto 22. Cancha de Softbol</v>
      </c>
      <c r="C25" s="174"/>
      <c r="D25" s="11">
        <f>+Barranca!D25</f>
        <v>0.3950333333333334</v>
      </c>
      <c r="E25" s="11">
        <f>+Barranca!E25</f>
        <v>15.145557336933591</v>
      </c>
      <c r="F25" s="11">
        <f>+Barranca!F25</f>
        <v>178.70846342080836</v>
      </c>
      <c r="I25" s="174" t="str">
        <f t="shared" si="0"/>
        <v>Punto 22. Cancha de Softbol</v>
      </c>
      <c r="J25" s="174"/>
      <c r="K25" s="11">
        <f t="shared" si="1"/>
        <v>0.3950333333333334</v>
      </c>
      <c r="L25" s="11">
        <f t="shared" si="2"/>
        <v>15.145557336933591</v>
      </c>
      <c r="M25" s="11">
        <f t="shared" si="3"/>
        <v>90</v>
      </c>
      <c r="P25" s="99">
        <f t="shared" si="4"/>
        <v>5.9830000000000005</v>
      </c>
      <c r="Q25" s="99">
        <f t="shared" si="5"/>
        <v>70.595800000000011</v>
      </c>
      <c r="R25" s="1">
        <f t="shared" si="6"/>
        <v>0.51693120000000004</v>
      </c>
      <c r="S25" s="1">
        <f t="shared" si="7"/>
        <v>6.0994771200000004</v>
      </c>
      <c r="U25" s="99">
        <f t="shared" si="8"/>
        <v>5.9830000000000005</v>
      </c>
      <c r="V25" s="99">
        <f t="shared" si="9"/>
        <v>35.553000000000004</v>
      </c>
      <c r="W25" s="1">
        <f t="shared" si="10"/>
        <v>0.51693120000000004</v>
      </c>
      <c r="X25" s="1">
        <f t="shared" si="11"/>
        <v>3.0717792000000004</v>
      </c>
    </row>
    <row r="26" spans="2:24" ht="15.95" customHeight="1" x14ac:dyDescent="0.2">
      <c r="B26" s="174" t="str">
        <f>+Barranca!B26</f>
        <v>Punto 23. Parque Iguanas</v>
      </c>
      <c r="C26" s="174"/>
      <c r="D26" s="11">
        <f>+Barranca!D26</f>
        <v>1.2615000000000001</v>
      </c>
      <c r="E26" s="11">
        <f>+Barranca!E26</f>
        <v>16.081490289338092</v>
      </c>
      <c r="F26" s="11">
        <f>+Barranca!F26</f>
        <v>120.38215087858369</v>
      </c>
      <c r="I26" s="174" t="str">
        <f t="shared" si="0"/>
        <v>Punto 23. Parque Iguanas</v>
      </c>
      <c r="J26" s="174"/>
      <c r="K26" s="11">
        <f t="shared" si="1"/>
        <v>1.2615000000000001</v>
      </c>
      <c r="L26" s="11">
        <f t="shared" si="2"/>
        <v>16.081490289338092</v>
      </c>
      <c r="M26" s="11">
        <f t="shared" si="3"/>
        <v>90</v>
      </c>
      <c r="P26" s="99">
        <f t="shared" si="4"/>
        <v>20.286800000000003</v>
      </c>
      <c r="Q26" s="99">
        <f t="shared" si="5"/>
        <v>151.86208333333332</v>
      </c>
      <c r="R26" s="1">
        <f t="shared" si="6"/>
        <v>1.7527795200000003</v>
      </c>
      <c r="S26" s="1">
        <f t="shared" si="7"/>
        <v>13.120883999999997</v>
      </c>
      <c r="U26" s="99">
        <f t="shared" si="8"/>
        <v>20.286800000000003</v>
      </c>
      <c r="V26" s="99">
        <f t="shared" si="9"/>
        <v>113.53500000000001</v>
      </c>
      <c r="W26" s="1">
        <f t="shared" si="10"/>
        <v>1.7527795200000003</v>
      </c>
      <c r="X26" s="1">
        <f t="shared" si="11"/>
        <v>9.8094239999999999</v>
      </c>
    </row>
    <row r="27" spans="2:24" ht="15.95" customHeight="1" x14ac:dyDescent="0.2">
      <c r="B27" s="174" t="str">
        <f>+Barranca!B27</f>
        <v>Punto 24. Villa Luz 1</v>
      </c>
      <c r="C27" s="174"/>
      <c r="D27" s="11">
        <f>+Barranca!D27</f>
        <v>0.2235</v>
      </c>
      <c r="E27" s="11">
        <f>+Barranca!E27</f>
        <v>41.533855331841913</v>
      </c>
      <c r="F27" s="11">
        <f>+Barranca!F27</f>
        <v>344.62043251304993</v>
      </c>
      <c r="I27" s="174" t="str">
        <f t="shared" si="0"/>
        <v>Punto 24. Villa Luz 1</v>
      </c>
      <c r="J27" s="174"/>
      <c r="K27" s="11">
        <f t="shared" si="1"/>
        <v>0.2235</v>
      </c>
      <c r="L27" s="11">
        <f t="shared" si="2"/>
        <v>41.533855331841913</v>
      </c>
      <c r="M27" s="11">
        <f t="shared" si="3"/>
        <v>90</v>
      </c>
      <c r="P27" s="99">
        <f t="shared" si="4"/>
        <v>9.2828166666666672</v>
      </c>
      <c r="Q27" s="99">
        <f t="shared" si="5"/>
        <v>77.022666666666666</v>
      </c>
      <c r="R27" s="1">
        <f t="shared" si="6"/>
        <v>0.80203535999999997</v>
      </c>
      <c r="S27" s="1">
        <f t="shared" si="7"/>
        <v>6.6547584000000004</v>
      </c>
      <c r="U27" s="99">
        <f t="shared" si="8"/>
        <v>9.2828166666666672</v>
      </c>
      <c r="V27" s="99">
        <f t="shared" si="9"/>
        <v>20.115000000000002</v>
      </c>
      <c r="W27" s="1">
        <f t="shared" si="10"/>
        <v>0.80203535999999997</v>
      </c>
      <c r="X27" s="1">
        <f t="shared" si="11"/>
        <v>1.7379360000000001</v>
      </c>
    </row>
    <row r="28" spans="2:24" ht="15.95" customHeight="1" x14ac:dyDescent="0.2">
      <c r="B28" s="174" t="str">
        <f>+Barranca!B28</f>
        <v>Punto 25. Villa Luz 2</v>
      </c>
      <c r="C28" s="174"/>
      <c r="D28" s="11">
        <f>+Barranca!D28</f>
        <v>0.49583333333333335</v>
      </c>
      <c r="E28" s="11">
        <f>+Barranca!E28</f>
        <v>35.043361344537814</v>
      </c>
      <c r="F28" s="11">
        <f>+Barranca!F28</f>
        <v>325.35462184873944</v>
      </c>
      <c r="I28" s="174" t="str">
        <f t="shared" si="0"/>
        <v>Punto 25. Villa Luz 2</v>
      </c>
      <c r="J28" s="174"/>
      <c r="K28" s="11">
        <f t="shared" si="1"/>
        <v>0.49583333333333335</v>
      </c>
      <c r="L28" s="11">
        <f t="shared" si="2"/>
        <v>35.043361344537814</v>
      </c>
      <c r="M28" s="11">
        <f t="shared" si="3"/>
        <v>90</v>
      </c>
      <c r="P28" s="99">
        <f t="shared" si="4"/>
        <v>17.375666666666667</v>
      </c>
      <c r="Q28" s="99">
        <f t="shared" si="5"/>
        <v>161.32166666666666</v>
      </c>
      <c r="R28" s="1">
        <f t="shared" si="6"/>
        <v>1.5012576000000002</v>
      </c>
      <c r="S28" s="1">
        <f t="shared" si="7"/>
        <v>13.938192000000001</v>
      </c>
      <c r="U28" s="99">
        <f t="shared" si="8"/>
        <v>17.375666666666667</v>
      </c>
      <c r="V28" s="99">
        <f t="shared" si="9"/>
        <v>44.625</v>
      </c>
      <c r="W28" s="1">
        <f t="shared" si="10"/>
        <v>1.5012576000000002</v>
      </c>
      <c r="X28" s="1">
        <f t="shared" si="11"/>
        <v>3.8555999999999999</v>
      </c>
    </row>
    <row r="29" spans="2:24" ht="15.95" customHeight="1" x14ac:dyDescent="0.2">
      <c r="B29" s="174" t="str">
        <f>+Barranca!B29</f>
        <v>Punto 27. Caño Las Lavanderas</v>
      </c>
      <c r="C29" s="174"/>
      <c r="D29" s="11">
        <f>+Barranca!D29</f>
        <v>96.5</v>
      </c>
      <c r="E29" s="11">
        <f>+Barranca!E29</f>
        <v>13.799999999999999</v>
      </c>
      <c r="F29" s="11">
        <f>+Barranca!F29</f>
        <v>51.733333333333334</v>
      </c>
      <c r="I29" s="174" t="str">
        <f t="shared" si="0"/>
        <v>Punto 27. Caño Las Lavanderas</v>
      </c>
      <c r="J29" s="174"/>
      <c r="K29" s="11">
        <f t="shared" si="1"/>
        <v>96.5</v>
      </c>
      <c r="L29" s="11">
        <f t="shared" si="2"/>
        <v>13.799999999999999</v>
      </c>
      <c r="M29" s="11">
        <f t="shared" si="3"/>
        <v>51.733333333333334</v>
      </c>
      <c r="P29" s="99">
        <f t="shared" si="4"/>
        <v>1331.6999999999998</v>
      </c>
      <c r="Q29" s="99">
        <f t="shared" si="5"/>
        <v>4992.2666666666664</v>
      </c>
      <c r="R29" s="1">
        <f t="shared" si="6"/>
        <v>115.05887999999999</v>
      </c>
      <c r="S29" s="1">
        <f t="shared" si="7"/>
        <v>431.33183999999994</v>
      </c>
      <c r="U29" s="99">
        <f t="shared" si="8"/>
        <v>1331.6999999999998</v>
      </c>
      <c r="V29" s="99">
        <f t="shared" si="9"/>
        <v>4992.2666666666664</v>
      </c>
      <c r="W29" s="1">
        <f t="shared" si="10"/>
        <v>115.05887999999999</v>
      </c>
      <c r="X29" s="1">
        <f t="shared" si="11"/>
        <v>431.33183999999994</v>
      </c>
    </row>
    <row r="30" spans="2:24" ht="15.95" customHeight="1" x14ac:dyDescent="0.2">
      <c r="B30" s="174" t="str">
        <f>+Barranca!B30</f>
        <v>Punto 28. Campo Hermoso</v>
      </c>
      <c r="C30" s="174"/>
      <c r="D30" s="11">
        <f>+Barranca!D30</f>
        <v>0.26874999999999999</v>
      </c>
      <c r="E30" s="11">
        <f>+Barranca!E30</f>
        <v>57.01627906976745</v>
      </c>
      <c r="F30" s="11">
        <f>+Barranca!F30</f>
        <v>216.92403100775195</v>
      </c>
      <c r="I30" s="174" t="str">
        <f t="shared" si="0"/>
        <v>Punto 28. Campo Hermoso</v>
      </c>
      <c r="J30" s="174"/>
      <c r="K30" s="11">
        <f t="shared" si="1"/>
        <v>0.26874999999999999</v>
      </c>
      <c r="L30" s="11">
        <f t="shared" si="2"/>
        <v>57.01627906976745</v>
      </c>
      <c r="M30" s="11">
        <f t="shared" si="3"/>
        <v>90</v>
      </c>
      <c r="P30" s="99">
        <f t="shared" si="4"/>
        <v>15.323125000000001</v>
      </c>
      <c r="Q30" s="99">
        <f t="shared" si="5"/>
        <v>58.298333333333332</v>
      </c>
      <c r="R30" s="1">
        <f t="shared" si="6"/>
        <v>1.3239180000000002</v>
      </c>
      <c r="S30" s="1">
        <f t="shared" si="7"/>
        <v>5.0369759999999992</v>
      </c>
      <c r="U30" s="99">
        <f t="shared" si="8"/>
        <v>15.323125000000001</v>
      </c>
      <c r="V30" s="99">
        <f t="shared" si="9"/>
        <v>24.1875</v>
      </c>
      <c r="W30" s="1">
        <f t="shared" si="10"/>
        <v>1.3239180000000002</v>
      </c>
      <c r="X30" s="1">
        <f t="shared" si="11"/>
        <v>2.0897999999999999</v>
      </c>
    </row>
    <row r="31" spans="2:24" ht="15.95" customHeight="1" x14ac:dyDescent="0.2">
      <c r="B31" s="174" t="str">
        <f>+Barranca!B31</f>
        <v>Punto 29. Libertad Gallera</v>
      </c>
      <c r="C31" s="174"/>
      <c r="D31" s="11">
        <f>+Barranca!D31</f>
        <v>10.76</v>
      </c>
      <c r="E31" s="11">
        <f>+Barranca!E31</f>
        <v>49.799196096654278</v>
      </c>
      <c r="F31" s="11">
        <f>+Barranca!F31</f>
        <v>197.85122366790583</v>
      </c>
      <c r="I31" s="174" t="str">
        <f t="shared" si="0"/>
        <v>Punto 29. Libertad Gallera</v>
      </c>
      <c r="J31" s="174"/>
      <c r="K31" s="11">
        <f t="shared" si="1"/>
        <v>10.76</v>
      </c>
      <c r="L31" s="11">
        <f t="shared" si="2"/>
        <v>49.799196096654278</v>
      </c>
      <c r="M31" s="11">
        <f t="shared" si="3"/>
        <v>90</v>
      </c>
      <c r="P31" s="99">
        <f t="shared" si="4"/>
        <v>535.83934999999997</v>
      </c>
      <c r="Q31" s="99">
        <f t="shared" si="5"/>
        <v>2128.8791666666666</v>
      </c>
      <c r="R31" s="1">
        <f t="shared" si="6"/>
        <v>46.296519839999995</v>
      </c>
      <c r="S31" s="1">
        <f t="shared" si="7"/>
        <v>183.93516</v>
      </c>
      <c r="U31" s="99">
        <f t="shared" si="8"/>
        <v>535.83934999999997</v>
      </c>
      <c r="V31" s="99">
        <f t="shared" si="9"/>
        <v>968.4</v>
      </c>
      <c r="W31" s="1">
        <f t="shared" si="10"/>
        <v>46.296519839999995</v>
      </c>
      <c r="X31" s="1">
        <f t="shared" si="11"/>
        <v>83.669759999999997</v>
      </c>
    </row>
    <row r="32" spans="2:24" ht="15.95" customHeight="1" x14ac:dyDescent="0.2">
      <c r="B32" s="174" t="str">
        <f>+Barranca!B32</f>
        <v>Punto 30. 20 de enero 1</v>
      </c>
      <c r="C32" s="174"/>
      <c r="D32" s="11">
        <f>+Barranca!D32</f>
        <v>0.96699999999999997</v>
      </c>
      <c r="E32" s="11">
        <f>+Barranca!E32</f>
        <v>45.084712168217862</v>
      </c>
      <c r="F32" s="11">
        <f>+Barranca!F32</f>
        <v>181.50991037573252</v>
      </c>
      <c r="I32" s="174" t="str">
        <f t="shared" si="0"/>
        <v>Punto 30. 20 de enero 1</v>
      </c>
      <c r="J32" s="174"/>
      <c r="K32" s="11">
        <f t="shared" si="1"/>
        <v>0.96699999999999997</v>
      </c>
      <c r="L32" s="11">
        <f t="shared" si="2"/>
        <v>45.084712168217862</v>
      </c>
      <c r="M32" s="11">
        <f t="shared" si="3"/>
        <v>90</v>
      </c>
      <c r="P32" s="99">
        <f t="shared" si="4"/>
        <v>43.596916666666672</v>
      </c>
      <c r="Q32" s="99">
        <f t="shared" si="5"/>
        <v>175.52008333333333</v>
      </c>
      <c r="R32" s="1">
        <f t="shared" si="6"/>
        <v>3.7667736000000001</v>
      </c>
      <c r="S32" s="1">
        <f t="shared" si="7"/>
        <v>15.164935199999999</v>
      </c>
      <c r="U32" s="99">
        <f t="shared" si="8"/>
        <v>43.596916666666672</v>
      </c>
      <c r="V32" s="99">
        <f t="shared" si="9"/>
        <v>87.03</v>
      </c>
      <c r="W32" s="1">
        <f t="shared" si="10"/>
        <v>3.7667736000000001</v>
      </c>
      <c r="X32" s="1">
        <f t="shared" si="11"/>
        <v>7.5193919999999999</v>
      </c>
    </row>
    <row r="33" spans="2:24" ht="15.95" customHeight="1" x14ac:dyDescent="0.2">
      <c r="B33" s="174" t="str">
        <f>+Barranca!B33</f>
        <v>Punto 33. 20 de enero calle 77A</v>
      </c>
      <c r="C33" s="174"/>
      <c r="D33" s="11">
        <f>+Barranca!D33</f>
        <v>0.15503333333333333</v>
      </c>
      <c r="E33" s="11">
        <f>+Barranca!E33</f>
        <v>33.607353257364004</v>
      </c>
      <c r="F33" s="11">
        <f>+Barranca!F33</f>
        <v>45.40220382713396</v>
      </c>
      <c r="I33" s="174" t="str">
        <f t="shared" si="0"/>
        <v>Punto 33. 20 de enero calle 77A</v>
      </c>
      <c r="J33" s="174"/>
      <c r="K33" s="11">
        <f t="shared" si="1"/>
        <v>0.15503333333333333</v>
      </c>
      <c r="L33" s="11">
        <f t="shared" si="2"/>
        <v>33.607353257364004</v>
      </c>
      <c r="M33" s="11">
        <f t="shared" si="3"/>
        <v>45.40220382713396</v>
      </c>
      <c r="P33" s="99">
        <f t="shared" si="4"/>
        <v>5.210259999999999</v>
      </c>
      <c r="Q33" s="99">
        <f t="shared" si="5"/>
        <v>7.0388550000000016</v>
      </c>
      <c r="R33" s="1">
        <f t="shared" si="6"/>
        <v>0.45016646399999988</v>
      </c>
      <c r="S33" s="1">
        <f t="shared" si="7"/>
        <v>0.60815707200000013</v>
      </c>
      <c r="U33" s="99">
        <f t="shared" si="8"/>
        <v>5.210259999999999</v>
      </c>
      <c r="V33" s="99">
        <f t="shared" si="9"/>
        <v>7.0388550000000016</v>
      </c>
      <c r="W33" s="1">
        <f t="shared" si="10"/>
        <v>0.45016646399999988</v>
      </c>
      <c r="X33" s="1">
        <f t="shared" si="11"/>
        <v>0.60815707200000013</v>
      </c>
    </row>
    <row r="34" spans="2:24" ht="15.95" customHeight="1" x14ac:dyDescent="0.2">
      <c r="B34" s="174" t="str">
        <f>+Barranca!B34</f>
        <v>Punto 34. 20 de enero carrera 21</v>
      </c>
      <c r="C34" s="174"/>
      <c r="D34" s="11">
        <f>+Barranca!D34</f>
        <v>6.7199999999999996E-2</v>
      </c>
      <c r="E34" s="11">
        <f>+Barranca!E34</f>
        <v>94.625496031746025</v>
      </c>
      <c r="F34" s="11">
        <f>+Barranca!F34</f>
        <v>231.12450396825398</v>
      </c>
      <c r="I34" s="174" t="str">
        <f t="shared" si="0"/>
        <v>Punto 34. 20 de enero carrera 21</v>
      </c>
      <c r="J34" s="174"/>
      <c r="K34" s="11">
        <f t="shared" si="1"/>
        <v>6.7199999999999996E-2</v>
      </c>
      <c r="L34" s="11">
        <f t="shared" si="2"/>
        <v>90</v>
      </c>
      <c r="M34" s="11">
        <f t="shared" si="3"/>
        <v>90</v>
      </c>
      <c r="P34" s="99">
        <f t="shared" si="4"/>
        <v>6.3588333333333322</v>
      </c>
      <c r="Q34" s="99">
        <f t="shared" si="5"/>
        <v>15.531566666666667</v>
      </c>
      <c r="R34" s="1">
        <f t="shared" si="6"/>
        <v>0.54940319999999998</v>
      </c>
      <c r="S34" s="1">
        <f t="shared" si="7"/>
        <v>1.3419273600000001</v>
      </c>
      <c r="U34" s="99">
        <f t="shared" si="8"/>
        <v>6.048</v>
      </c>
      <c r="V34" s="99">
        <f t="shared" si="9"/>
        <v>6.048</v>
      </c>
      <c r="W34" s="1">
        <f t="shared" si="10"/>
        <v>0.52254719999999999</v>
      </c>
      <c r="X34" s="1">
        <f t="shared" si="11"/>
        <v>0.52254719999999999</v>
      </c>
    </row>
    <row r="35" spans="2:24" ht="15.95" customHeight="1" x14ac:dyDescent="0.2">
      <c r="B35" s="174" t="str">
        <f>+Barranca!B35</f>
        <v>Punto 35. Coviva</v>
      </c>
      <c r="C35" s="174"/>
      <c r="D35" s="11">
        <f>+Barranca!D35</f>
        <v>7.6372999999999998</v>
      </c>
      <c r="E35" s="11">
        <f>+Barranca!E35</f>
        <v>55.031175939140809</v>
      </c>
      <c r="F35" s="11">
        <f>+Barranca!F35</f>
        <v>227.51875662865149</v>
      </c>
      <c r="I35" s="174" t="str">
        <f t="shared" si="0"/>
        <v>Punto 35. Coviva</v>
      </c>
      <c r="J35" s="174"/>
      <c r="K35" s="11">
        <f t="shared" si="1"/>
        <v>7.6372999999999998</v>
      </c>
      <c r="L35" s="11">
        <f t="shared" si="2"/>
        <v>55.031175939140809</v>
      </c>
      <c r="M35" s="11">
        <f t="shared" si="3"/>
        <v>90</v>
      </c>
      <c r="P35" s="99">
        <f t="shared" si="4"/>
        <v>420.28960000000006</v>
      </c>
      <c r="Q35" s="99">
        <f t="shared" si="5"/>
        <v>1737.6289999999999</v>
      </c>
      <c r="R35" s="1">
        <f t="shared" si="6"/>
        <v>36.31302144</v>
      </c>
      <c r="S35" s="1">
        <f t="shared" si="7"/>
        <v>150.13114559999997</v>
      </c>
      <c r="U35" s="99">
        <f t="shared" si="8"/>
        <v>420.28960000000006</v>
      </c>
      <c r="V35" s="99">
        <f t="shared" si="9"/>
        <v>687.35699999999997</v>
      </c>
      <c r="W35" s="1">
        <f t="shared" si="10"/>
        <v>36.31302144</v>
      </c>
      <c r="X35" s="1">
        <f t="shared" si="11"/>
        <v>59.38764479999999</v>
      </c>
    </row>
    <row r="36" spans="2:24" ht="15.95" customHeight="1" x14ac:dyDescent="0.2">
      <c r="B36" s="174" t="str">
        <f>+Barranca!B36</f>
        <v>Punto 38. Coviva calle 78</v>
      </c>
      <c r="C36" s="174"/>
      <c r="D36" s="11">
        <f>+Barranca!D36</f>
        <v>0.39053333333333334</v>
      </c>
      <c r="E36" s="11">
        <f>+Barranca!E36</f>
        <v>37.642557186753159</v>
      </c>
      <c r="F36" s="11">
        <f>+Barranca!F36</f>
        <v>243.14347900307271</v>
      </c>
      <c r="I36" s="174" t="str">
        <f t="shared" si="0"/>
        <v>Punto 38. Coviva calle 78</v>
      </c>
      <c r="J36" s="174"/>
      <c r="K36" s="11">
        <f t="shared" si="1"/>
        <v>0.39053333333333334</v>
      </c>
      <c r="L36" s="11">
        <f t="shared" si="2"/>
        <v>37.642557186753159</v>
      </c>
      <c r="M36" s="11">
        <f t="shared" si="3"/>
        <v>90</v>
      </c>
      <c r="P36" s="99">
        <f t="shared" si="4"/>
        <v>14.700673333333334</v>
      </c>
      <c r="Q36" s="99">
        <f t="shared" si="5"/>
        <v>94.955633333333338</v>
      </c>
      <c r="R36" s="1">
        <f t="shared" si="6"/>
        <v>1.2701381760000001</v>
      </c>
      <c r="S36" s="1">
        <f t="shared" si="7"/>
        <v>8.2041667199999999</v>
      </c>
      <c r="U36" s="99">
        <f t="shared" si="8"/>
        <v>14.700673333333334</v>
      </c>
      <c r="V36" s="99">
        <f t="shared" si="9"/>
        <v>35.148000000000003</v>
      </c>
      <c r="W36" s="1">
        <f t="shared" si="10"/>
        <v>1.2701381760000001</v>
      </c>
      <c r="X36" s="1">
        <f t="shared" si="11"/>
        <v>3.0367872</v>
      </c>
    </row>
    <row r="37" spans="2:24" ht="15.95" customHeight="1" x14ac:dyDescent="0.2">
      <c r="B37" s="174" t="str">
        <f>+Barranca!B37</f>
        <v>Punto 40. Coviva 79C</v>
      </c>
      <c r="C37" s="174"/>
      <c r="D37" s="11">
        <f>+Barranca!D37</f>
        <v>0.82704999999999995</v>
      </c>
      <c r="E37" s="11">
        <f>+Barranca!E37</f>
        <v>22.187501763295245</v>
      </c>
      <c r="F37" s="11">
        <f>+Barranca!F37</f>
        <v>130.6079842008746</v>
      </c>
      <c r="I37" s="174" t="str">
        <f t="shared" si="0"/>
        <v>Punto 40. Coviva 79C</v>
      </c>
      <c r="J37" s="174"/>
      <c r="K37" s="11">
        <f t="shared" si="1"/>
        <v>0.82704999999999995</v>
      </c>
      <c r="L37" s="11">
        <f t="shared" si="2"/>
        <v>22.187501763295245</v>
      </c>
      <c r="M37" s="11">
        <f t="shared" si="3"/>
        <v>90</v>
      </c>
      <c r="P37" s="99">
        <f t="shared" si="4"/>
        <v>18.350173333333331</v>
      </c>
      <c r="Q37" s="99">
        <f t="shared" si="5"/>
        <v>108.01933333333334</v>
      </c>
      <c r="R37" s="1">
        <f t="shared" si="6"/>
        <v>1.5854549759999996</v>
      </c>
      <c r="S37" s="1">
        <f t="shared" si="7"/>
        <v>9.3328703999999991</v>
      </c>
      <c r="U37" s="99">
        <f t="shared" si="8"/>
        <v>18.350173333333331</v>
      </c>
      <c r="V37" s="99">
        <f t="shared" si="9"/>
        <v>74.4345</v>
      </c>
      <c r="W37" s="1">
        <f t="shared" si="10"/>
        <v>1.5854549759999996</v>
      </c>
      <c r="X37" s="1">
        <f t="shared" si="11"/>
        <v>6.4311407999999997</v>
      </c>
    </row>
    <row r="38" spans="2:24" ht="15.95" customHeight="1" x14ac:dyDescent="0.2">
      <c r="B38" s="174" t="str">
        <f>+Barranca!B38</f>
        <v>Punto 41. Santa Isabel 1</v>
      </c>
      <c r="C38" s="174"/>
      <c r="D38" s="11">
        <f>+Barranca!D38</f>
        <v>0.29408333333333331</v>
      </c>
      <c r="E38" s="11">
        <f>+Barranca!E38</f>
        <v>61.756219892320772</v>
      </c>
      <c r="F38" s="11">
        <f>+Barranca!F38</f>
        <v>304.13913289883823</v>
      </c>
      <c r="I38" s="174" t="str">
        <f t="shared" si="0"/>
        <v>Punto 41. Santa Isabel 1</v>
      </c>
      <c r="J38" s="174"/>
      <c r="K38" s="11">
        <f t="shared" si="1"/>
        <v>0.29408333333333331</v>
      </c>
      <c r="L38" s="11">
        <f t="shared" si="2"/>
        <v>61.756219892320772</v>
      </c>
      <c r="M38" s="11">
        <f t="shared" si="3"/>
        <v>90</v>
      </c>
      <c r="P38" s="99">
        <f t="shared" si="4"/>
        <v>18.161474999999999</v>
      </c>
      <c r="Q38" s="99">
        <f t="shared" si="5"/>
        <v>89.442250000000001</v>
      </c>
      <c r="R38" s="1">
        <f t="shared" si="6"/>
        <v>1.56915144</v>
      </c>
      <c r="S38" s="1">
        <f t="shared" si="7"/>
        <v>7.7278104000000001</v>
      </c>
      <c r="U38" s="99">
        <f t="shared" si="8"/>
        <v>18.161474999999999</v>
      </c>
      <c r="V38" s="99">
        <f t="shared" si="9"/>
        <v>26.467499999999998</v>
      </c>
      <c r="W38" s="1">
        <f t="shared" si="10"/>
        <v>1.56915144</v>
      </c>
      <c r="X38" s="1">
        <f t="shared" si="11"/>
        <v>2.2867919999999997</v>
      </c>
    </row>
    <row r="39" spans="2:24" ht="15.95" customHeight="1" x14ac:dyDescent="0.2">
      <c r="B39" s="174" t="str">
        <f>+Barranca!B39</f>
        <v>Punto 42. Santa Isabel carrera 29</v>
      </c>
      <c r="C39" s="174"/>
      <c r="D39" s="11">
        <f>+Barranca!D39</f>
        <v>0.30366666666666664</v>
      </c>
      <c r="E39" s="11">
        <f>+Barranca!E39</f>
        <v>54.59895718990122</v>
      </c>
      <c r="F39" s="11">
        <f>+Barranca!F39</f>
        <v>256.64215148188805</v>
      </c>
      <c r="I39" s="174" t="str">
        <f t="shared" si="0"/>
        <v>Punto 42. Santa Isabel carrera 29</v>
      </c>
      <c r="J39" s="174"/>
      <c r="K39" s="11">
        <f t="shared" si="1"/>
        <v>0.30366666666666664</v>
      </c>
      <c r="L39" s="11">
        <f t="shared" si="2"/>
        <v>54.59895718990122</v>
      </c>
      <c r="M39" s="11">
        <f t="shared" si="3"/>
        <v>90</v>
      </c>
      <c r="P39" s="99">
        <f t="shared" si="4"/>
        <v>16.579883333333335</v>
      </c>
      <c r="Q39" s="99">
        <f t="shared" si="5"/>
        <v>77.933666666666667</v>
      </c>
      <c r="R39" s="1">
        <f t="shared" si="6"/>
        <v>1.43250192</v>
      </c>
      <c r="S39" s="1">
        <f t="shared" si="7"/>
        <v>6.7334688000000007</v>
      </c>
      <c r="U39" s="99">
        <f t="shared" si="8"/>
        <v>16.579883333333335</v>
      </c>
      <c r="V39" s="99">
        <f t="shared" si="9"/>
        <v>27.33</v>
      </c>
      <c r="W39" s="1">
        <f t="shared" si="10"/>
        <v>1.43250192</v>
      </c>
      <c r="X39" s="1">
        <f t="shared" si="11"/>
        <v>2.3613119999999999</v>
      </c>
    </row>
    <row r="40" spans="2:24" ht="15.95" customHeight="1" x14ac:dyDescent="0.2">
      <c r="B40" s="174" t="str">
        <f>+Barranca!B40</f>
        <v>Punto 43. Santa Isabel carrera 29</v>
      </c>
      <c r="C40" s="174"/>
      <c r="D40" s="11">
        <f>+Barranca!D40</f>
        <v>0.53899999999999992</v>
      </c>
      <c r="E40" s="11">
        <f>+Barranca!E40</f>
        <v>17.313945578231291</v>
      </c>
      <c r="F40" s="11">
        <f>+Barranca!F40</f>
        <v>119.48082869511441</v>
      </c>
      <c r="I40" s="174" t="str">
        <f t="shared" si="0"/>
        <v>Punto 43. Santa Isabel carrera 29</v>
      </c>
      <c r="J40" s="174"/>
      <c r="K40" s="11">
        <f t="shared" si="1"/>
        <v>0.53899999999999992</v>
      </c>
      <c r="L40" s="11">
        <f t="shared" si="2"/>
        <v>17.313945578231291</v>
      </c>
      <c r="M40" s="11">
        <f t="shared" si="3"/>
        <v>90</v>
      </c>
      <c r="P40" s="99">
        <f t="shared" si="4"/>
        <v>9.3322166666666639</v>
      </c>
      <c r="Q40" s="99">
        <f t="shared" si="5"/>
        <v>64.400166666666664</v>
      </c>
      <c r="R40" s="1">
        <f t="shared" si="6"/>
        <v>0.80630351999999972</v>
      </c>
      <c r="S40" s="1">
        <f t="shared" si="7"/>
        <v>5.5641743999999997</v>
      </c>
      <c r="U40" s="99">
        <f t="shared" si="8"/>
        <v>9.3322166666666639</v>
      </c>
      <c r="V40" s="99">
        <f t="shared" si="9"/>
        <v>48.509999999999991</v>
      </c>
      <c r="W40" s="1">
        <f t="shared" si="10"/>
        <v>0.80630351999999972</v>
      </c>
      <c r="X40" s="1">
        <f t="shared" si="11"/>
        <v>4.1912639999999985</v>
      </c>
    </row>
    <row r="41" spans="2:24" ht="15.95" customHeight="1" x14ac:dyDescent="0.2">
      <c r="B41" s="174" t="str">
        <f>+Barranca!B41</f>
        <v>Punto 44. Alagarobo 1 Santa Isabel</v>
      </c>
      <c r="C41" s="174"/>
      <c r="D41" s="11">
        <f>+Barranca!D41</f>
        <v>0.63016666666666665</v>
      </c>
      <c r="E41" s="11">
        <f>+Barranca!E41</f>
        <v>111.17297011372654</v>
      </c>
      <c r="F41" s="11">
        <f>+Barranca!F41</f>
        <v>256.17878868024331</v>
      </c>
      <c r="I41" s="174" t="str">
        <f t="shared" si="0"/>
        <v>Punto 44. Alagarobo 1 Santa Isabel</v>
      </c>
      <c r="J41" s="174"/>
      <c r="K41" s="11">
        <f t="shared" si="1"/>
        <v>0.63016666666666665</v>
      </c>
      <c r="L41" s="11">
        <f t="shared" si="2"/>
        <v>90</v>
      </c>
      <c r="M41" s="11">
        <f t="shared" si="3"/>
        <v>90</v>
      </c>
      <c r="P41" s="99">
        <f t="shared" si="4"/>
        <v>70.057500000000005</v>
      </c>
      <c r="Q41" s="99">
        <f t="shared" si="5"/>
        <v>161.43533333333332</v>
      </c>
      <c r="R41" s="1">
        <f t="shared" si="6"/>
        <v>6.0529679999999999</v>
      </c>
      <c r="S41" s="1">
        <f t="shared" si="7"/>
        <v>13.948012799999997</v>
      </c>
      <c r="U41" s="99">
        <f t="shared" si="8"/>
        <v>56.714999999999996</v>
      </c>
      <c r="V41" s="99">
        <f t="shared" si="9"/>
        <v>56.714999999999996</v>
      </c>
      <c r="W41" s="1">
        <f t="shared" si="10"/>
        <v>4.9001760000000001</v>
      </c>
      <c r="X41" s="1">
        <f t="shared" si="11"/>
        <v>4.9001760000000001</v>
      </c>
    </row>
    <row r="42" spans="2:24" ht="15.95" customHeight="1" x14ac:dyDescent="0.2">
      <c r="B42" s="174" t="str">
        <f>+Barranca!B42</f>
        <v>Punto 45. Algarobo 2 Santa Isabel</v>
      </c>
      <c r="C42" s="174"/>
      <c r="D42" s="11">
        <f>+Barranca!D42</f>
        <v>0.77616666666666667</v>
      </c>
      <c r="E42" s="11">
        <f>+Barranca!E42</f>
        <v>106.19540476701739</v>
      </c>
      <c r="F42" s="11">
        <f>+Barranca!F42</f>
        <v>201.8975735452008</v>
      </c>
      <c r="I42" s="174" t="str">
        <f t="shared" si="0"/>
        <v>Punto 45. Algarobo 2 Santa Isabel</v>
      </c>
      <c r="J42" s="174"/>
      <c r="K42" s="11">
        <f t="shared" si="1"/>
        <v>0.77616666666666667</v>
      </c>
      <c r="L42" s="11">
        <f t="shared" si="2"/>
        <v>90</v>
      </c>
      <c r="M42" s="11">
        <f t="shared" si="3"/>
        <v>90</v>
      </c>
      <c r="P42" s="99">
        <f t="shared" si="4"/>
        <v>82.425333333333327</v>
      </c>
      <c r="Q42" s="99">
        <f t="shared" si="5"/>
        <v>156.70616666666669</v>
      </c>
      <c r="R42" s="1">
        <f t="shared" si="6"/>
        <v>7.1215487999999993</v>
      </c>
      <c r="S42" s="1">
        <f t="shared" si="7"/>
        <v>13.539412800000001</v>
      </c>
      <c r="U42" s="99">
        <f t="shared" si="8"/>
        <v>69.855000000000004</v>
      </c>
      <c r="V42" s="99">
        <f t="shared" si="9"/>
        <v>69.855000000000004</v>
      </c>
      <c r="W42" s="1">
        <f t="shared" si="10"/>
        <v>6.0354720000000004</v>
      </c>
      <c r="X42" s="1">
        <f t="shared" si="11"/>
        <v>6.0354720000000004</v>
      </c>
    </row>
    <row r="43" spans="2:24" ht="15.95" customHeight="1" x14ac:dyDescent="0.2">
      <c r="B43" s="174" t="str">
        <f>+Barranca!B43</f>
        <v>Punto 46. La Paz Camino San Silvestre</v>
      </c>
      <c r="C43" s="174"/>
      <c r="D43" s="11">
        <f>+Barranca!D43</f>
        <v>1.8960000000000001</v>
      </c>
      <c r="E43" s="11">
        <f>+Barranca!E43</f>
        <v>63.263124120956398</v>
      </c>
      <c r="F43" s="11">
        <f>+Barranca!F43</f>
        <v>196.73694620253164</v>
      </c>
      <c r="I43" s="174" t="str">
        <f t="shared" si="0"/>
        <v>Punto 46. La Paz Camino San Silvestre</v>
      </c>
      <c r="J43" s="174"/>
      <c r="K43" s="11">
        <f t="shared" si="1"/>
        <v>1.8960000000000001</v>
      </c>
      <c r="L43" s="11">
        <f t="shared" si="2"/>
        <v>63.263124120956398</v>
      </c>
      <c r="M43" s="11">
        <f t="shared" si="3"/>
        <v>90</v>
      </c>
      <c r="P43" s="99">
        <f t="shared" si="4"/>
        <v>119.94688333333333</v>
      </c>
      <c r="Q43" s="99">
        <f t="shared" si="5"/>
        <v>373.01325000000003</v>
      </c>
      <c r="R43" s="1">
        <f t="shared" si="6"/>
        <v>10.363410720000001</v>
      </c>
      <c r="S43" s="1">
        <f t="shared" si="7"/>
        <v>32.228344800000002</v>
      </c>
      <c r="U43" s="99">
        <f t="shared" si="8"/>
        <v>119.94688333333333</v>
      </c>
      <c r="V43" s="99">
        <f t="shared" si="9"/>
        <v>170.64000000000001</v>
      </c>
      <c r="W43" s="1">
        <f t="shared" si="10"/>
        <v>10.363410720000001</v>
      </c>
      <c r="X43" s="1">
        <f t="shared" si="11"/>
        <v>14.743296000000001</v>
      </c>
    </row>
    <row r="44" spans="2:24" ht="15.95" customHeight="1" x14ac:dyDescent="0.2">
      <c r="B44" s="174" t="str">
        <f>+Barranca!B44</f>
        <v>Punto 47. Box Coulvert San Judas</v>
      </c>
      <c r="C44" s="174"/>
      <c r="D44" s="11">
        <f>+Barranca!D44</f>
        <v>0.47731666666666667</v>
      </c>
      <c r="E44" s="11">
        <f>+Barranca!E44</f>
        <v>29.192377527148292</v>
      </c>
      <c r="F44" s="11">
        <f>+Barranca!F44</f>
        <v>154.13303537134675</v>
      </c>
      <c r="I44" s="174" t="str">
        <f t="shared" si="0"/>
        <v>Punto 47. Box Coulvert San Judas</v>
      </c>
      <c r="J44" s="174"/>
      <c r="K44" s="11">
        <f t="shared" si="1"/>
        <v>0.47731666666666667</v>
      </c>
      <c r="L44" s="11">
        <f t="shared" si="2"/>
        <v>29.192377527148292</v>
      </c>
      <c r="M44" s="11">
        <f t="shared" si="3"/>
        <v>90</v>
      </c>
      <c r="P44" s="99">
        <f t="shared" si="4"/>
        <v>13.934008333333333</v>
      </c>
      <c r="Q44" s="99">
        <f t="shared" si="5"/>
        <v>73.570266666666654</v>
      </c>
      <c r="R44" s="1">
        <f t="shared" si="6"/>
        <v>1.20389832</v>
      </c>
      <c r="S44" s="1">
        <f t="shared" si="7"/>
        <v>6.3564710399999989</v>
      </c>
      <c r="U44" s="99">
        <f t="shared" si="8"/>
        <v>13.934008333333333</v>
      </c>
      <c r="V44" s="99">
        <f t="shared" si="9"/>
        <v>42.958500000000001</v>
      </c>
      <c r="W44" s="1">
        <f t="shared" si="10"/>
        <v>1.20389832</v>
      </c>
      <c r="X44" s="1">
        <f t="shared" si="11"/>
        <v>3.7116144000000002</v>
      </c>
    </row>
    <row r="45" spans="2:24" ht="15.95" customHeight="1" x14ac:dyDescent="0.2">
      <c r="B45" s="174" t="str">
        <f>+Barranca!B45</f>
        <v>Punto 48. Pozo 624</v>
      </c>
      <c r="C45" s="174"/>
      <c r="D45" s="11">
        <f>+Barranca!D45</f>
        <v>2.4384166666666665</v>
      </c>
      <c r="E45" s="11">
        <f>+Barranca!E45</f>
        <v>70.375841563856326</v>
      </c>
      <c r="F45" s="11">
        <f>+Barranca!F45</f>
        <v>283.6924575373364</v>
      </c>
      <c r="I45" s="174" t="str">
        <f t="shared" si="0"/>
        <v>Punto 48. Pozo 624</v>
      </c>
      <c r="J45" s="174"/>
      <c r="K45" s="11">
        <f t="shared" si="1"/>
        <v>2.4384166666666665</v>
      </c>
      <c r="L45" s="11">
        <f t="shared" si="2"/>
        <v>70.375841563856326</v>
      </c>
      <c r="M45" s="11">
        <f t="shared" si="3"/>
        <v>90</v>
      </c>
      <c r="P45" s="99">
        <f t="shared" si="4"/>
        <v>171.60562499999997</v>
      </c>
      <c r="Q45" s="99">
        <f t="shared" si="5"/>
        <v>691.76041666666663</v>
      </c>
      <c r="R45" s="1">
        <f t="shared" si="6"/>
        <v>14.826725999999997</v>
      </c>
      <c r="S45" s="1">
        <f t="shared" si="7"/>
        <v>59.768099999999997</v>
      </c>
      <c r="U45" s="99">
        <f t="shared" si="8"/>
        <v>171.60562499999997</v>
      </c>
      <c r="V45" s="99">
        <f t="shared" si="9"/>
        <v>219.45749999999998</v>
      </c>
      <c r="W45" s="1">
        <f t="shared" si="10"/>
        <v>14.826725999999997</v>
      </c>
      <c r="X45" s="1">
        <f t="shared" si="11"/>
        <v>18.961127999999999</v>
      </c>
    </row>
    <row r="46" spans="2:24" ht="15.95" customHeight="1" x14ac:dyDescent="0.2">
      <c r="B46" s="174" t="str">
        <f>+Barranca!B46</f>
        <v>Punto 49. Pinos 1</v>
      </c>
      <c r="C46" s="174"/>
      <c r="D46" s="11">
        <f>+Barranca!D46</f>
        <v>0.1588333333333333</v>
      </c>
      <c r="E46" s="11">
        <f>+Barranca!E46</f>
        <v>46.971353620146907</v>
      </c>
      <c r="F46" s="11">
        <f>+Barranca!F46</f>
        <v>192.75131164742919</v>
      </c>
      <c r="I46" s="174" t="str">
        <f t="shared" si="0"/>
        <v>Punto 49. Pinos 1</v>
      </c>
      <c r="J46" s="174"/>
      <c r="K46" s="11">
        <f t="shared" si="1"/>
        <v>0.1588333333333333</v>
      </c>
      <c r="L46" s="11">
        <f t="shared" si="2"/>
        <v>46.971353620146907</v>
      </c>
      <c r="M46" s="11">
        <f t="shared" si="3"/>
        <v>90</v>
      </c>
      <c r="P46" s="99">
        <f t="shared" si="4"/>
        <v>7.4606166666666658</v>
      </c>
      <c r="Q46" s="99">
        <f t="shared" si="5"/>
        <v>30.615333333333329</v>
      </c>
      <c r="R46" s="1">
        <f t="shared" si="6"/>
        <v>0.64459727999999994</v>
      </c>
      <c r="S46" s="1">
        <f t="shared" si="7"/>
        <v>2.6451647999999999</v>
      </c>
      <c r="U46" s="99">
        <f t="shared" si="8"/>
        <v>7.4606166666666658</v>
      </c>
      <c r="V46" s="99">
        <f t="shared" si="9"/>
        <v>14.294999999999996</v>
      </c>
      <c r="W46" s="1">
        <f t="shared" si="10"/>
        <v>0.64459727999999994</v>
      </c>
      <c r="X46" s="1">
        <f t="shared" si="11"/>
        <v>1.2350879999999997</v>
      </c>
    </row>
    <row r="47" spans="2:24" ht="15.95" customHeight="1" x14ac:dyDescent="0.2">
      <c r="B47" s="174" t="str">
        <f>+Barranca!B47</f>
        <v>Punto 50. Pinos 1</v>
      </c>
      <c r="C47" s="174"/>
      <c r="D47" s="11">
        <f>+Barranca!D47</f>
        <v>0.24041666666666664</v>
      </c>
      <c r="E47" s="11">
        <f>+Barranca!E47</f>
        <v>40.829289428076258</v>
      </c>
      <c r="F47" s="11">
        <f>+Barranca!F47</f>
        <v>136.8991334488735</v>
      </c>
      <c r="I47" s="174" t="str">
        <f t="shared" si="0"/>
        <v>Punto 50. Pinos 1</v>
      </c>
      <c r="J47" s="174"/>
      <c r="K47" s="11">
        <f t="shared" si="1"/>
        <v>0.24041666666666664</v>
      </c>
      <c r="L47" s="11">
        <f t="shared" si="2"/>
        <v>40.829289428076258</v>
      </c>
      <c r="M47" s="11">
        <f t="shared" si="3"/>
        <v>90</v>
      </c>
      <c r="P47" s="99">
        <f t="shared" si="4"/>
        <v>9.8160416666666652</v>
      </c>
      <c r="Q47" s="99">
        <f t="shared" si="5"/>
        <v>32.912833333333332</v>
      </c>
      <c r="R47" s="1">
        <f t="shared" si="6"/>
        <v>0.8481059999999998</v>
      </c>
      <c r="S47" s="1">
        <f t="shared" si="7"/>
        <v>2.8436687999999997</v>
      </c>
      <c r="U47" s="99">
        <f t="shared" si="8"/>
        <v>9.8160416666666652</v>
      </c>
      <c r="V47" s="99">
        <f t="shared" si="9"/>
        <v>21.637499999999999</v>
      </c>
      <c r="W47" s="1">
        <f t="shared" si="10"/>
        <v>0.8481059999999998</v>
      </c>
      <c r="X47" s="1">
        <f t="shared" si="11"/>
        <v>1.8694799999999998</v>
      </c>
    </row>
    <row r="48" spans="2:24" ht="15.95" customHeight="1" x14ac:dyDescent="0.2">
      <c r="B48" s="174" t="str">
        <f>+Barranca!B48</f>
        <v>Punto 51. Pinos 2</v>
      </c>
      <c r="C48" s="174"/>
      <c r="D48" s="11">
        <f>+Barranca!D48</f>
        <v>0.25650000000000001</v>
      </c>
      <c r="E48" s="11">
        <f>+Barranca!E48</f>
        <v>50.869005847953218</v>
      </c>
      <c r="F48" s="11">
        <f>+Barranca!F48</f>
        <v>217.30799220272903</v>
      </c>
      <c r="I48" s="174" t="str">
        <f t="shared" si="0"/>
        <v>Punto 51. Pinos 2</v>
      </c>
      <c r="J48" s="174"/>
      <c r="K48" s="11">
        <f t="shared" si="1"/>
        <v>0.25650000000000001</v>
      </c>
      <c r="L48" s="11">
        <f t="shared" si="2"/>
        <v>50.869005847953218</v>
      </c>
      <c r="M48" s="11">
        <f t="shared" si="3"/>
        <v>90</v>
      </c>
      <c r="P48" s="99">
        <f t="shared" si="4"/>
        <v>13.0479</v>
      </c>
      <c r="Q48" s="99">
        <f t="shared" si="5"/>
        <v>55.7395</v>
      </c>
      <c r="R48" s="1">
        <f t="shared" si="6"/>
        <v>1.1273385599999999</v>
      </c>
      <c r="S48" s="1">
        <f t="shared" si="7"/>
        <v>4.8158927999999994</v>
      </c>
      <c r="U48" s="99">
        <f t="shared" si="8"/>
        <v>13.0479</v>
      </c>
      <c r="V48" s="99">
        <f t="shared" si="9"/>
        <v>23.085000000000001</v>
      </c>
      <c r="W48" s="1">
        <f t="shared" si="10"/>
        <v>1.1273385599999999</v>
      </c>
      <c r="X48" s="1">
        <f t="shared" si="11"/>
        <v>1.9945439999999999</v>
      </c>
    </row>
    <row r="49" spans="2:24" ht="15.95" customHeight="1" x14ac:dyDescent="0.2">
      <c r="B49" s="174" t="str">
        <f>+Barranca!B49</f>
        <v>Punto 52. Barrio Las Brisas</v>
      </c>
      <c r="C49" s="174"/>
      <c r="D49" s="11">
        <f>+Barranca!D49</f>
        <v>0.15425</v>
      </c>
      <c r="E49" s="11">
        <f>+Barranca!E49</f>
        <v>71.339816315505118</v>
      </c>
      <c r="F49" s="11">
        <f>+Barranca!F49</f>
        <v>149.2025931928687</v>
      </c>
      <c r="I49" s="174" t="str">
        <f t="shared" si="0"/>
        <v>Punto 52. Barrio Las Brisas</v>
      </c>
      <c r="J49" s="174"/>
      <c r="K49" s="11">
        <f t="shared" si="1"/>
        <v>0.15425</v>
      </c>
      <c r="L49" s="11">
        <f t="shared" si="2"/>
        <v>71.339816315505118</v>
      </c>
      <c r="M49" s="11">
        <f t="shared" si="3"/>
        <v>90</v>
      </c>
      <c r="P49" s="99">
        <f t="shared" si="4"/>
        <v>11.004166666666665</v>
      </c>
      <c r="Q49" s="99">
        <f t="shared" si="5"/>
        <v>23.014499999999998</v>
      </c>
      <c r="R49" s="1">
        <f t="shared" si="6"/>
        <v>0.95075999999999983</v>
      </c>
      <c r="S49" s="1">
        <f t="shared" si="7"/>
        <v>1.9884527999999997</v>
      </c>
      <c r="U49" s="99">
        <f t="shared" si="8"/>
        <v>11.004166666666665</v>
      </c>
      <c r="V49" s="99">
        <f t="shared" si="9"/>
        <v>13.8825</v>
      </c>
      <c r="W49" s="1">
        <f t="shared" si="10"/>
        <v>0.95075999999999983</v>
      </c>
      <c r="X49" s="1">
        <f t="shared" si="11"/>
        <v>1.1994480000000001</v>
      </c>
    </row>
    <row r="50" spans="2:24" ht="15.95" customHeight="1" x14ac:dyDescent="0.2">
      <c r="B50" s="174" t="str">
        <f>+Barranca!B50</f>
        <v>Punto 53. Santa Barbara 1</v>
      </c>
      <c r="C50" s="174"/>
      <c r="D50" s="11">
        <f>+Barranca!D50</f>
        <v>0.74793333333333323</v>
      </c>
      <c r="E50" s="11">
        <f>+Barranca!E50</f>
        <v>47.238737855423835</v>
      </c>
      <c r="F50" s="11">
        <f>+Barranca!F50</f>
        <v>187.8633122381674</v>
      </c>
      <c r="I50" s="174" t="str">
        <f t="shared" si="0"/>
        <v>Punto 53. Santa Barbara 1</v>
      </c>
      <c r="J50" s="174"/>
      <c r="K50" s="11">
        <f t="shared" si="1"/>
        <v>0.74793333333333323</v>
      </c>
      <c r="L50" s="11">
        <f t="shared" si="2"/>
        <v>47.238737855423835</v>
      </c>
      <c r="M50" s="11">
        <f t="shared" si="3"/>
        <v>90</v>
      </c>
      <c r="P50" s="99">
        <f t="shared" si="4"/>
        <v>35.331426666666665</v>
      </c>
      <c r="Q50" s="99">
        <f t="shared" si="5"/>
        <v>140.50923333333333</v>
      </c>
      <c r="R50" s="1">
        <f t="shared" si="6"/>
        <v>3.0526352639999996</v>
      </c>
      <c r="S50" s="1">
        <f t="shared" si="7"/>
        <v>12.13999776</v>
      </c>
      <c r="U50" s="99">
        <f t="shared" si="8"/>
        <v>35.331426666666665</v>
      </c>
      <c r="V50" s="99">
        <f t="shared" si="9"/>
        <v>67.313999999999993</v>
      </c>
      <c r="W50" s="1">
        <f t="shared" si="10"/>
        <v>3.0526352639999996</v>
      </c>
      <c r="X50" s="1">
        <f t="shared" si="11"/>
        <v>5.8159295999999996</v>
      </c>
    </row>
    <row r="51" spans="2:24" ht="15.95" customHeight="1" x14ac:dyDescent="0.2">
      <c r="B51" s="174" t="str">
        <f>+Barranca!B51</f>
        <v>Punto 55. Antonia Santos 1</v>
      </c>
      <c r="C51" s="174"/>
      <c r="D51" s="11">
        <f>+Barranca!D51</f>
        <v>0.68656666666666666</v>
      </c>
      <c r="E51" s="11">
        <f>+Barranca!E51</f>
        <v>58.22980531145312</v>
      </c>
      <c r="F51" s="11">
        <f>+Barranca!F51</f>
        <v>115.1890566587367</v>
      </c>
      <c r="I51" s="174" t="str">
        <f t="shared" si="0"/>
        <v>Punto 55. Antonia Santos 1</v>
      </c>
      <c r="J51" s="174"/>
      <c r="K51" s="11">
        <f t="shared" si="1"/>
        <v>0.68656666666666666</v>
      </c>
      <c r="L51" s="11">
        <f t="shared" si="2"/>
        <v>58.22980531145312</v>
      </c>
      <c r="M51" s="11">
        <f t="shared" si="3"/>
        <v>90</v>
      </c>
      <c r="P51" s="99">
        <f t="shared" si="4"/>
        <v>39.978643333333331</v>
      </c>
      <c r="Q51" s="99">
        <f t="shared" si="5"/>
        <v>79.084966666666659</v>
      </c>
      <c r="R51" s="1">
        <f t="shared" si="6"/>
        <v>3.454154784</v>
      </c>
      <c r="S51" s="1">
        <f t="shared" si="7"/>
        <v>6.8329411199999992</v>
      </c>
      <c r="U51" s="99">
        <f t="shared" si="8"/>
        <v>39.978643333333331</v>
      </c>
      <c r="V51" s="99">
        <f t="shared" si="9"/>
        <v>61.790999999999997</v>
      </c>
      <c r="W51" s="1">
        <f t="shared" si="10"/>
        <v>3.454154784</v>
      </c>
      <c r="X51" s="1">
        <f t="shared" si="11"/>
        <v>5.3387424000000001</v>
      </c>
    </row>
    <row r="52" spans="2:24" ht="15.95" customHeight="1" x14ac:dyDescent="0.2">
      <c r="B52" s="174" t="str">
        <f>+Barranca!B52</f>
        <v>Punto 56. Antonia Santos 2</v>
      </c>
      <c r="C52" s="174"/>
      <c r="D52" s="11">
        <f>+Barranca!D52</f>
        <v>0.74726666666666663</v>
      </c>
      <c r="E52" s="11">
        <f>+Barranca!E52</f>
        <v>111.22786153983407</v>
      </c>
      <c r="F52" s="11">
        <f>+Barranca!F52</f>
        <v>180.59835846195023</v>
      </c>
      <c r="I52" s="174" t="str">
        <f t="shared" si="0"/>
        <v>Punto 56. Antonia Santos 2</v>
      </c>
      <c r="J52" s="174"/>
      <c r="K52" s="11">
        <f t="shared" si="1"/>
        <v>0.74726666666666663</v>
      </c>
      <c r="L52" s="11">
        <f t="shared" si="2"/>
        <v>90</v>
      </c>
      <c r="M52" s="11">
        <f t="shared" si="3"/>
        <v>90</v>
      </c>
      <c r="P52" s="99">
        <f t="shared" si="4"/>
        <v>83.116873333333331</v>
      </c>
      <c r="Q52" s="99">
        <f t="shared" si="5"/>
        <v>134.95513333333332</v>
      </c>
      <c r="R52" s="1">
        <f t="shared" si="6"/>
        <v>7.1812978559999996</v>
      </c>
      <c r="S52" s="1">
        <f t="shared" si="7"/>
        <v>11.660123519999999</v>
      </c>
      <c r="U52" s="99">
        <f t="shared" si="8"/>
        <v>67.253999999999991</v>
      </c>
      <c r="V52" s="99">
        <f t="shared" si="9"/>
        <v>67.253999999999991</v>
      </c>
      <c r="W52" s="1">
        <f t="shared" si="10"/>
        <v>5.8107455999999988</v>
      </c>
      <c r="X52" s="1">
        <f t="shared" si="11"/>
        <v>5.8107455999999988</v>
      </c>
    </row>
    <row r="53" spans="2:24" ht="15.95" customHeight="1" x14ac:dyDescent="0.2">
      <c r="B53" s="174" t="str">
        <f>+Barranca!B53</f>
        <v>Punto 58. Barrio El Refugio</v>
      </c>
      <c r="C53" s="174"/>
      <c r="D53" s="11">
        <f>+Barranca!D53</f>
        <v>0.52683333333333338</v>
      </c>
      <c r="E53" s="11">
        <f>+Barranca!E53</f>
        <v>16.393925972793419</v>
      </c>
      <c r="F53" s="11">
        <f>+Barranca!F53</f>
        <v>135.5969629863967</v>
      </c>
      <c r="I53" s="174" t="str">
        <f t="shared" si="0"/>
        <v>Punto 58. Barrio El Refugio</v>
      </c>
      <c r="J53" s="174"/>
      <c r="K53" s="11">
        <f t="shared" si="1"/>
        <v>0.52683333333333338</v>
      </c>
      <c r="L53" s="11">
        <f t="shared" si="2"/>
        <v>16.393925972793419</v>
      </c>
      <c r="M53" s="11">
        <f t="shared" si="3"/>
        <v>90</v>
      </c>
      <c r="P53" s="99">
        <f t="shared" si="4"/>
        <v>8.6368666666666662</v>
      </c>
      <c r="Q53" s="99">
        <f t="shared" si="5"/>
        <v>71.436999999999998</v>
      </c>
      <c r="R53" s="1">
        <f t="shared" si="6"/>
        <v>0.74622527999999999</v>
      </c>
      <c r="S53" s="1">
        <f t="shared" si="7"/>
        <v>6.1721567999999998</v>
      </c>
      <c r="U53" s="99">
        <f t="shared" si="8"/>
        <v>8.6368666666666662</v>
      </c>
      <c r="V53" s="99">
        <f t="shared" si="9"/>
        <v>47.415000000000006</v>
      </c>
      <c r="W53" s="1">
        <f t="shared" si="10"/>
        <v>0.74622527999999999</v>
      </c>
      <c r="X53" s="1">
        <f t="shared" si="11"/>
        <v>4.0966560000000003</v>
      </c>
    </row>
    <row r="54" spans="2:24" ht="15.95" customHeight="1" x14ac:dyDescent="0.2">
      <c r="B54" s="174" t="str">
        <f>+Barranca!B54</f>
        <v>Punto 59. Barrio El Refugio</v>
      </c>
      <c r="C54" s="174"/>
      <c r="D54" s="11">
        <f>+Barranca!D54</f>
        <v>3.1794999999999995</v>
      </c>
      <c r="E54" s="11">
        <f>+Barranca!E54</f>
        <v>30.87905855218326</v>
      </c>
      <c r="F54" s="11">
        <f>+Barranca!F54</f>
        <v>150.08680610158831</v>
      </c>
      <c r="I54" s="174" t="str">
        <f t="shared" si="0"/>
        <v>Punto 59. Barrio El Refugio</v>
      </c>
      <c r="J54" s="174"/>
      <c r="K54" s="11">
        <f t="shared" si="1"/>
        <v>3.1794999999999995</v>
      </c>
      <c r="L54" s="11">
        <f t="shared" si="2"/>
        <v>30.87905855218326</v>
      </c>
      <c r="M54" s="11">
        <f t="shared" si="3"/>
        <v>90</v>
      </c>
      <c r="P54" s="99">
        <f t="shared" si="4"/>
        <v>98.179966666666658</v>
      </c>
      <c r="Q54" s="99">
        <f t="shared" si="5"/>
        <v>477.20099999999996</v>
      </c>
      <c r="R54" s="1">
        <f t="shared" si="6"/>
        <v>8.4827491199999976</v>
      </c>
      <c r="S54" s="1">
        <f t="shared" si="7"/>
        <v>41.230166399999995</v>
      </c>
      <c r="U54" s="99">
        <f t="shared" si="8"/>
        <v>98.179966666666658</v>
      </c>
      <c r="V54" s="99">
        <f t="shared" si="9"/>
        <v>286.15499999999997</v>
      </c>
      <c r="W54" s="1">
        <f t="shared" si="10"/>
        <v>8.4827491199999976</v>
      </c>
      <c r="X54" s="1">
        <f t="shared" si="11"/>
        <v>24.723791999999996</v>
      </c>
    </row>
    <row r="55" spans="2:24" ht="15.95" customHeight="1" x14ac:dyDescent="0.2">
      <c r="B55" s="174" t="str">
        <f>+Barranca!B55</f>
        <v>Punto 60. Limonar</v>
      </c>
      <c r="C55" s="174"/>
      <c r="D55" s="11">
        <f>+Barranca!D55</f>
        <v>1.3580500000000002</v>
      </c>
      <c r="E55" s="11">
        <f>+Barranca!E55</f>
        <v>61.470169237755101</v>
      </c>
      <c r="F55" s="11">
        <f>+Barranca!F55</f>
        <v>180.75059828430469</v>
      </c>
      <c r="I55" s="174" t="str">
        <f t="shared" si="0"/>
        <v>Punto 60. Limonar</v>
      </c>
      <c r="J55" s="174"/>
      <c r="K55" s="11">
        <f t="shared" si="1"/>
        <v>1.3580500000000002</v>
      </c>
      <c r="L55" s="11">
        <f t="shared" si="2"/>
        <v>61.470169237755101</v>
      </c>
      <c r="M55" s="11">
        <f t="shared" si="3"/>
        <v>90</v>
      </c>
      <c r="P55" s="99">
        <f t="shared" si="4"/>
        <v>83.479563333333331</v>
      </c>
      <c r="Q55" s="99">
        <f t="shared" si="5"/>
        <v>245.46835000000002</v>
      </c>
      <c r="R55" s="1">
        <f t="shared" si="6"/>
        <v>7.2126342720000007</v>
      </c>
      <c r="S55" s="1">
        <f t="shared" si="7"/>
        <v>21.208465440000001</v>
      </c>
      <c r="U55" s="99">
        <f t="shared" si="8"/>
        <v>83.479563333333331</v>
      </c>
      <c r="V55" s="99">
        <f t="shared" si="9"/>
        <v>122.22450000000002</v>
      </c>
      <c r="W55" s="1">
        <f t="shared" si="10"/>
        <v>7.2126342720000007</v>
      </c>
      <c r="X55" s="1">
        <f t="shared" si="11"/>
        <v>10.560196800000002</v>
      </c>
    </row>
    <row r="56" spans="2:24" ht="15.95" customHeight="1" x14ac:dyDescent="0.2">
      <c r="B56" s="174" t="str">
        <f>+Barranca!B56</f>
        <v>Punto 61. Cincuentanario Autoconstrucción</v>
      </c>
      <c r="C56" s="174"/>
      <c r="D56" s="11">
        <f>+Barranca!D56</f>
        <v>4.7773333333333334E-2</v>
      </c>
      <c r="E56" s="11">
        <f>+Barranca!E56</f>
        <v>104.97627686296399</v>
      </c>
      <c r="F56" s="11">
        <f>+Barranca!F56</f>
        <v>184.66536421992743</v>
      </c>
      <c r="I56" s="174" t="str">
        <f t="shared" si="0"/>
        <v>Punto 61. Cincuentanario Autoconstrucción</v>
      </c>
      <c r="J56" s="174"/>
      <c r="K56" s="11">
        <f t="shared" si="1"/>
        <v>4.7773333333333334E-2</v>
      </c>
      <c r="L56" s="11">
        <f t="shared" si="2"/>
        <v>90</v>
      </c>
      <c r="M56" s="11">
        <f t="shared" si="3"/>
        <v>90</v>
      </c>
      <c r="P56" s="99">
        <f t="shared" si="4"/>
        <v>5.0150666666666659</v>
      </c>
      <c r="Q56" s="99">
        <f t="shared" si="5"/>
        <v>8.8220799999999997</v>
      </c>
      <c r="R56" s="1">
        <f t="shared" si="6"/>
        <v>0.43330175999999987</v>
      </c>
      <c r="S56" s="1">
        <f t="shared" si="7"/>
        <v>0.76222771199999984</v>
      </c>
      <c r="U56" s="99">
        <f t="shared" si="8"/>
        <v>4.2995999999999999</v>
      </c>
      <c r="V56" s="99">
        <f t="shared" si="9"/>
        <v>4.2995999999999999</v>
      </c>
      <c r="W56" s="1">
        <f t="shared" si="10"/>
        <v>0.37148543999999994</v>
      </c>
      <c r="X56" s="1">
        <f t="shared" si="11"/>
        <v>0.37148543999999994</v>
      </c>
    </row>
    <row r="57" spans="2:24" ht="15.95" customHeight="1" x14ac:dyDescent="0.2">
      <c r="B57" s="174" t="str">
        <f>+Barranca!B57</f>
        <v>Punto 62.Cincuentenario</v>
      </c>
      <c r="C57" s="174"/>
      <c r="D57" s="11">
        <f>+Barranca!D57</f>
        <v>10.152650000000001</v>
      </c>
      <c r="E57" s="11">
        <f>+Barranca!E57</f>
        <v>62.193473296791147</v>
      </c>
      <c r="F57" s="11">
        <f>+Barranca!F57</f>
        <v>222.11220551612962</v>
      </c>
      <c r="I57" s="174" t="str">
        <f t="shared" si="0"/>
        <v>Punto 62.Cincuentenario</v>
      </c>
      <c r="J57" s="174"/>
      <c r="K57" s="11">
        <f t="shared" si="1"/>
        <v>10.152650000000001</v>
      </c>
      <c r="L57" s="11">
        <f t="shared" si="2"/>
        <v>62.193473296791147</v>
      </c>
      <c r="M57" s="11">
        <f t="shared" si="3"/>
        <v>90</v>
      </c>
      <c r="P57" s="99">
        <f t="shared" si="4"/>
        <v>631.42856666666671</v>
      </c>
      <c r="Q57" s="99">
        <f t="shared" si="5"/>
        <v>2255.0274833333337</v>
      </c>
      <c r="R57" s="1">
        <f t="shared" si="6"/>
        <v>54.555428160000005</v>
      </c>
      <c r="S57" s="1">
        <f t="shared" si="7"/>
        <v>194.83437456000001</v>
      </c>
      <c r="U57" s="99">
        <f t="shared" si="8"/>
        <v>631.42856666666671</v>
      </c>
      <c r="V57" s="99">
        <f t="shared" si="9"/>
        <v>913.73850000000016</v>
      </c>
      <c r="W57" s="1">
        <f t="shared" si="10"/>
        <v>54.555428160000005</v>
      </c>
      <c r="X57" s="1">
        <f t="shared" si="11"/>
        <v>78.947006400000021</v>
      </c>
    </row>
    <row r="58" spans="2:24" ht="15.95" customHeight="1" x14ac:dyDescent="0.2">
      <c r="B58" s="174" t="str">
        <f>+Barranca!B58</f>
        <v>Punto 63. Peninsula</v>
      </c>
      <c r="C58" s="174"/>
      <c r="D58" s="11">
        <f>+Barranca!D58</f>
        <v>3.1368333333333336</v>
      </c>
      <c r="E58" s="11">
        <f>+Barranca!E58</f>
        <v>40.207496944901962</v>
      </c>
      <c r="F58" s="11">
        <f>+Barranca!F58</f>
        <v>240.4689442643855</v>
      </c>
      <c r="I58" s="174" t="str">
        <f t="shared" si="0"/>
        <v>Punto 63. Peninsula</v>
      </c>
      <c r="J58" s="174"/>
      <c r="K58" s="11">
        <f t="shared" si="1"/>
        <v>3.1368333333333336</v>
      </c>
      <c r="L58" s="11">
        <f t="shared" si="2"/>
        <v>40.207496944901962</v>
      </c>
      <c r="M58" s="11">
        <f t="shared" si="3"/>
        <v>90</v>
      </c>
      <c r="P58" s="99">
        <f t="shared" si="4"/>
        <v>126.12421666666664</v>
      </c>
      <c r="Q58" s="99">
        <f t="shared" si="5"/>
        <v>754.31099999999992</v>
      </c>
      <c r="R58" s="1">
        <f t="shared" si="6"/>
        <v>10.897132319999997</v>
      </c>
      <c r="S58" s="1">
        <f t="shared" si="7"/>
        <v>65.17247039999998</v>
      </c>
      <c r="U58" s="99">
        <f t="shared" si="8"/>
        <v>126.12421666666664</v>
      </c>
      <c r="V58" s="99">
        <f t="shared" si="9"/>
        <v>282.315</v>
      </c>
      <c r="W58" s="1">
        <f t="shared" si="10"/>
        <v>10.897132319999997</v>
      </c>
      <c r="X58" s="1">
        <f t="shared" si="11"/>
        <v>24.392016000000002</v>
      </c>
    </row>
    <row r="59" spans="2:24" ht="15.95" customHeight="1" x14ac:dyDescent="0.2">
      <c r="B59" s="174" t="str">
        <f>+Barranca!B59</f>
        <v>Punto 64. Bellavista</v>
      </c>
      <c r="C59" s="174"/>
      <c r="D59" s="11">
        <f>+Barranca!D59</f>
        <v>1.0958333333333332</v>
      </c>
      <c r="E59" s="11">
        <f>+Barranca!E59</f>
        <v>51.151939163498106</v>
      </c>
      <c r="F59" s="11">
        <f>+Barranca!F59</f>
        <v>175.07148288973386</v>
      </c>
      <c r="I59" s="174" t="str">
        <f t="shared" si="0"/>
        <v>Punto 64. Bellavista</v>
      </c>
      <c r="J59" s="174"/>
      <c r="K59" s="11">
        <f t="shared" si="1"/>
        <v>1.0958333333333332</v>
      </c>
      <c r="L59" s="11">
        <f t="shared" si="2"/>
        <v>51.151939163498106</v>
      </c>
      <c r="M59" s="11">
        <f t="shared" si="3"/>
        <v>90</v>
      </c>
      <c r="P59" s="99">
        <f t="shared" si="4"/>
        <v>56.054000000000002</v>
      </c>
      <c r="Q59" s="99">
        <f t="shared" si="5"/>
        <v>191.84916666666666</v>
      </c>
      <c r="R59" s="1">
        <f t="shared" si="6"/>
        <v>4.8430656000000001</v>
      </c>
      <c r="S59" s="1">
        <f t="shared" si="7"/>
        <v>16.575768</v>
      </c>
      <c r="U59" s="99">
        <f t="shared" si="8"/>
        <v>56.054000000000002</v>
      </c>
      <c r="V59" s="99">
        <f t="shared" si="9"/>
        <v>98.624999999999986</v>
      </c>
      <c r="W59" s="1">
        <f t="shared" si="10"/>
        <v>4.8430656000000001</v>
      </c>
      <c r="X59" s="1">
        <f t="shared" si="11"/>
        <v>8.5211999999999986</v>
      </c>
    </row>
    <row r="60" spans="2:24" ht="15.95" customHeight="1" x14ac:dyDescent="0.2">
      <c r="B60" s="174" t="str">
        <f>+Barranca!B60</f>
        <v>Punto 65. Bellavista Pozo Séptico</v>
      </c>
      <c r="C60" s="174"/>
      <c r="D60" s="11">
        <f>+Barranca!D60</f>
        <v>0.20349999999999999</v>
      </c>
      <c r="E60" s="11">
        <f>+Barranca!E60</f>
        <v>61.832760032760028</v>
      </c>
      <c r="F60" s="11">
        <f>+Barranca!F60</f>
        <v>149.64291564291563</v>
      </c>
      <c r="I60" s="174" t="str">
        <f t="shared" si="0"/>
        <v>Punto 65. Bellavista Pozo Séptico</v>
      </c>
      <c r="J60" s="174"/>
      <c r="K60" s="11">
        <f t="shared" si="1"/>
        <v>0.20349999999999999</v>
      </c>
      <c r="L60" s="11">
        <f t="shared" si="2"/>
        <v>61.832760032760028</v>
      </c>
      <c r="M60" s="11">
        <f t="shared" si="3"/>
        <v>90</v>
      </c>
      <c r="P60" s="99">
        <f t="shared" si="4"/>
        <v>12.582966666666664</v>
      </c>
      <c r="Q60" s="99">
        <f t="shared" si="5"/>
        <v>30.452333333333328</v>
      </c>
      <c r="R60" s="1">
        <f t="shared" si="6"/>
        <v>1.0871683199999997</v>
      </c>
      <c r="S60" s="1">
        <f t="shared" si="7"/>
        <v>2.6310815999999995</v>
      </c>
      <c r="U60" s="99">
        <f t="shared" si="8"/>
        <v>12.582966666666664</v>
      </c>
      <c r="V60" s="99">
        <f t="shared" si="9"/>
        <v>18.314999999999998</v>
      </c>
      <c r="W60" s="1">
        <f t="shared" si="10"/>
        <v>1.0871683199999997</v>
      </c>
      <c r="X60" s="1">
        <f t="shared" si="11"/>
        <v>1.5824159999999998</v>
      </c>
    </row>
    <row r="61" spans="2:24" ht="15.95" customHeight="1" x14ac:dyDescent="0.2">
      <c r="B61" s="174" t="str">
        <f>+Barranca!B61</f>
        <v>Punto 66. La Colmena</v>
      </c>
      <c r="C61" s="174"/>
      <c r="D61" s="11">
        <f>+Barranca!D61</f>
        <v>1.5001666666666666</v>
      </c>
      <c r="E61" s="11">
        <f>+Barranca!E61</f>
        <v>27.776958115764916</v>
      </c>
      <c r="F61" s="11">
        <f>+Barranca!F61</f>
        <v>162.58704588379069</v>
      </c>
      <c r="I61" s="174" t="str">
        <f t="shared" si="0"/>
        <v>Punto 66. La Colmena</v>
      </c>
      <c r="J61" s="174"/>
      <c r="K61" s="11">
        <f t="shared" si="1"/>
        <v>1.5001666666666666</v>
      </c>
      <c r="L61" s="11">
        <f t="shared" si="2"/>
        <v>27.776958115764916</v>
      </c>
      <c r="M61" s="11">
        <f t="shared" si="3"/>
        <v>90</v>
      </c>
      <c r="P61" s="99">
        <f t="shared" si="4"/>
        <v>41.670066666666671</v>
      </c>
      <c r="Q61" s="99">
        <f t="shared" si="5"/>
        <v>243.90766666666667</v>
      </c>
      <c r="R61" s="1">
        <f t="shared" si="6"/>
        <v>3.6002937600000005</v>
      </c>
      <c r="S61" s="1">
        <f t="shared" si="7"/>
        <v>21.073622399999998</v>
      </c>
      <c r="U61" s="99">
        <f t="shared" si="8"/>
        <v>41.670066666666671</v>
      </c>
      <c r="V61" s="99">
        <f t="shared" si="9"/>
        <v>135.01499999999999</v>
      </c>
      <c r="W61" s="1">
        <f t="shared" si="10"/>
        <v>3.6002937600000005</v>
      </c>
      <c r="X61" s="1">
        <f t="shared" si="11"/>
        <v>11.665295999999998</v>
      </c>
    </row>
    <row r="62" spans="2:24" ht="15.95" customHeight="1" x14ac:dyDescent="0.2">
      <c r="B62" s="174" t="str">
        <f>+Barranca!B62</f>
        <v>Punto 67. Liga</v>
      </c>
      <c r="C62" s="174"/>
      <c r="D62" s="11">
        <f>+Barranca!D62</f>
        <v>0.54700000000000004</v>
      </c>
      <c r="E62" s="11">
        <f>+Barranca!E62</f>
        <v>122.93022547227298</v>
      </c>
      <c r="F62" s="11">
        <f>+Barranca!F62</f>
        <v>282.09932967702616</v>
      </c>
      <c r="I62" s="174" t="str">
        <f t="shared" si="0"/>
        <v>Punto 67. Liga</v>
      </c>
      <c r="J62" s="174"/>
      <c r="K62" s="11">
        <f t="shared" si="1"/>
        <v>0.54700000000000004</v>
      </c>
      <c r="L62" s="11">
        <f t="shared" si="2"/>
        <v>90</v>
      </c>
      <c r="M62" s="11">
        <f t="shared" si="3"/>
        <v>90</v>
      </c>
      <c r="P62" s="99">
        <f t="shared" si="4"/>
        <v>67.242833333333323</v>
      </c>
      <c r="Q62" s="99">
        <f t="shared" si="5"/>
        <v>154.30833333333331</v>
      </c>
      <c r="R62" s="1">
        <f t="shared" si="6"/>
        <v>5.8097807999999986</v>
      </c>
      <c r="S62" s="1">
        <f t="shared" si="7"/>
        <v>13.332239999999999</v>
      </c>
      <c r="U62" s="99">
        <f t="shared" si="8"/>
        <v>49.230000000000004</v>
      </c>
      <c r="V62" s="99">
        <f t="shared" si="9"/>
        <v>49.230000000000004</v>
      </c>
      <c r="W62" s="1">
        <f t="shared" si="10"/>
        <v>4.2534720000000004</v>
      </c>
      <c r="X62" s="1">
        <f t="shared" si="11"/>
        <v>4.2534720000000004</v>
      </c>
    </row>
    <row r="63" spans="2:24" ht="15.95" customHeight="1" x14ac:dyDescent="0.2">
      <c r="B63" s="174" t="str">
        <f>+Barranca!B63</f>
        <v>Punto 68. Buenavista 1</v>
      </c>
      <c r="C63" s="174"/>
      <c r="D63" s="11">
        <f>+Barranca!D63</f>
        <v>3.3004999999999995</v>
      </c>
      <c r="E63" s="11">
        <f>+Barranca!E63</f>
        <v>22.938428520931179</v>
      </c>
      <c r="F63" s="11">
        <f>+Barranca!F63</f>
        <v>106.86100590819575</v>
      </c>
      <c r="I63" s="174" t="str">
        <f t="shared" si="0"/>
        <v>Punto 68. Buenavista 1</v>
      </c>
      <c r="J63" s="174"/>
      <c r="K63" s="11">
        <f t="shared" si="1"/>
        <v>3.3004999999999995</v>
      </c>
      <c r="L63" s="11">
        <f t="shared" si="2"/>
        <v>22.938428520931179</v>
      </c>
      <c r="M63" s="11">
        <f t="shared" si="3"/>
        <v>90</v>
      </c>
      <c r="P63" s="99">
        <f t="shared" si="4"/>
        <v>75.708283333333341</v>
      </c>
      <c r="Q63" s="99">
        <f t="shared" si="5"/>
        <v>352.69475</v>
      </c>
      <c r="R63" s="1">
        <f t="shared" si="6"/>
        <v>6.5411956799999995</v>
      </c>
      <c r="S63" s="1">
        <f t="shared" si="7"/>
        <v>30.472826400000002</v>
      </c>
      <c r="U63" s="99">
        <f t="shared" si="8"/>
        <v>75.708283333333341</v>
      </c>
      <c r="V63" s="99">
        <f t="shared" si="9"/>
        <v>297.04499999999996</v>
      </c>
      <c r="W63" s="1">
        <f t="shared" si="10"/>
        <v>6.5411956799999995</v>
      </c>
      <c r="X63" s="1">
        <f t="shared" si="11"/>
        <v>25.664687999999998</v>
      </c>
    </row>
    <row r="64" spans="2:24" ht="15.95" customHeight="1" x14ac:dyDescent="0.2">
      <c r="B64" s="174" t="str">
        <f>+Barranca!B64</f>
        <v>Punto 69. Buenavista 2</v>
      </c>
      <c r="C64" s="174"/>
      <c r="D64" s="11">
        <f>+Barranca!D64</f>
        <v>1.8165833333333332</v>
      </c>
      <c r="E64" s="11">
        <f>+Barranca!E64</f>
        <v>32.157722831322538</v>
      </c>
      <c r="F64" s="11">
        <f>+Barranca!F64</f>
        <v>102.17935226386533</v>
      </c>
      <c r="I64" s="174" t="str">
        <f t="shared" si="0"/>
        <v>Punto 69. Buenavista 2</v>
      </c>
      <c r="J64" s="174"/>
      <c r="K64" s="11">
        <f t="shared" si="1"/>
        <v>1.8165833333333332</v>
      </c>
      <c r="L64" s="11">
        <f t="shared" si="2"/>
        <v>32.157722831322538</v>
      </c>
      <c r="M64" s="11">
        <f t="shared" si="3"/>
        <v>90</v>
      </c>
      <c r="P64" s="99">
        <f t="shared" si="4"/>
        <v>58.417183333333327</v>
      </c>
      <c r="Q64" s="99">
        <f t="shared" si="5"/>
        <v>185.61730833333334</v>
      </c>
      <c r="R64" s="1">
        <f t="shared" si="6"/>
        <v>5.0472446399999997</v>
      </c>
      <c r="S64" s="1">
        <f t="shared" si="7"/>
        <v>16.03733544</v>
      </c>
      <c r="U64" s="99">
        <f t="shared" si="8"/>
        <v>58.417183333333327</v>
      </c>
      <c r="V64" s="99">
        <f t="shared" si="9"/>
        <v>163.49249999999998</v>
      </c>
      <c r="W64" s="1">
        <f t="shared" si="10"/>
        <v>5.0472446399999997</v>
      </c>
      <c r="X64" s="1">
        <f t="shared" si="11"/>
        <v>14.125751999999999</v>
      </c>
    </row>
    <row r="65" spans="2:24" ht="15.95" customHeight="1" x14ac:dyDescent="0.2">
      <c r="B65" s="174" t="str">
        <f>+Barranca!B65</f>
        <v>Punto 71. Los Lagos</v>
      </c>
      <c r="C65" s="174"/>
      <c r="D65" s="11">
        <f>+Barranca!D65</f>
        <v>0.44816666666666666</v>
      </c>
      <c r="E65" s="11">
        <f>+Barranca!E65</f>
        <v>67.440684269245068</v>
      </c>
      <c r="F65" s="11">
        <f>+Barranca!F65</f>
        <v>142.70806991446634</v>
      </c>
      <c r="I65" s="174" t="str">
        <f t="shared" si="0"/>
        <v>Punto 71. Los Lagos</v>
      </c>
      <c r="J65" s="174"/>
      <c r="K65" s="11">
        <f t="shared" si="1"/>
        <v>0.44816666666666666</v>
      </c>
      <c r="L65" s="11">
        <f t="shared" si="2"/>
        <v>67.440684269245068</v>
      </c>
      <c r="M65" s="11">
        <f t="shared" si="3"/>
        <v>90</v>
      </c>
      <c r="P65" s="99">
        <f t="shared" si="4"/>
        <v>30.224666666666664</v>
      </c>
      <c r="Q65" s="99">
        <f t="shared" si="5"/>
        <v>63.956999999999994</v>
      </c>
      <c r="R65" s="1">
        <f t="shared" si="6"/>
        <v>2.6114111999999996</v>
      </c>
      <c r="S65" s="1">
        <f t="shared" si="7"/>
        <v>5.5258848</v>
      </c>
      <c r="U65" s="99">
        <f t="shared" si="8"/>
        <v>30.224666666666664</v>
      </c>
      <c r="V65" s="99">
        <f t="shared" si="9"/>
        <v>40.335000000000001</v>
      </c>
      <c r="W65" s="1">
        <f t="shared" si="10"/>
        <v>2.6114111999999996</v>
      </c>
      <c r="X65" s="1">
        <f t="shared" si="11"/>
        <v>3.484944</v>
      </c>
    </row>
    <row r="66" spans="2:24" ht="15.95" customHeight="1" x14ac:dyDescent="0.2">
      <c r="B66" s="174" t="str">
        <f>+Barranca!B66</f>
        <v>Punot 75. El Palmar 2 Etapa</v>
      </c>
      <c r="C66" s="174"/>
      <c r="D66" s="11">
        <f>+Barranca!D66</f>
        <v>0.41816666666666674</v>
      </c>
      <c r="E66" s="11">
        <f>+Barranca!E66</f>
        <v>25.622160223196488</v>
      </c>
      <c r="F66" s="11">
        <f>+Barranca!F66</f>
        <v>72.543882024711039</v>
      </c>
      <c r="I66" s="174" t="str">
        <f t="shared" si="0"/>
        <v>Punot 75. El Palmar 2 Etapa</v>
      </c>
      <c r="J66" s="174"/>
      <c r="K66" s="11">
        <f t="shared" si="1"/>
        <v>0.41816666666666674</v>
      </c>
      <c r="L66" s="11">
        <f t="shared" si="2"/>
        <v>25.622160223196488</v>
      </c>
      <c r="M66" s="11">
        <f t="shared" si="3"/>
        <v>72.543882024711039</v>
      </c>
      <c r="P66" s="99">
        <f t="shared" si="4"/>
        <v>10.714333333333334</v>
      </c>
      <c r="Q66" s="99">
        <f t="shared" si="5"/>
        <v>30.335433333333338</v>
      </c>
      <c r="R66" s="1">
        <f t="shared" si="6"/>
        <v>0.92571840000000005</v>
      </c>
      <c r="S66" s="1">
        <f t="shared" si="7"/>
        <v>2.6209814400000004</v>
      </c>
      <c r="U66" s="99">
        <f t="shared" si="8"/>
        <v>10.714333333333334</v>
      </c>
      <c r="V66" s="99">
        <f t="shared" si="9"/>
        <v>30.335433333333338</v>
      </c>
      <c r="W66" s="1">
        <f t="shared" si="10"/>
        <v>0.92571840000000005</v>
      </c>
      <c r="X66" s="1">
        <f t="shared" si="11"/>
        <v>2.6209814400000004</v>
      </c>
    </row>
    <row r="67" spans="2:24" ht="15.95" customHeight="1" x14ac:dyDescent="0.2">
      <c r="B67" s="174" t="str">
        <f>+Barranca!B67</f>
        <v>Punto 76. El Palmar</v>
      </c>
      <c r="C67" s="174"/>
      <c r="D67" s="11">
        <f>+Barranca!D67</f>
        <v>0.33466666666666667</v>
      </c>
      <c r="E67" s="11">
        <f>+Barranca!E67</f>
        <v>85.697509960159366</v>
      </c>
      <c r="F67" s="11">
        <f>+Barranca!F67</f>
        <v>250.71513944223108</v>
      </c>
      <c r="I67" s="174" t="str">
        <f t="shared" si="0"/>
        <v>Punto 76. El Palmar</v>
      </c>
      <c r="J67" s="174"/>
      <c r="K67" s="11">
        <f t="shared" si="1"/>
        <v>0.33466666666666667</v>
      </c>
      <c r="L67" s="11">
        <f t="shared" si="2"/>
        <v>85.697509960159366</v>
      </c>
      <c r="M67" s="11">
        <f t="shared" si="3"/>
        <v>90</v>
      </c>
      <c r="P67" s="99">
        <f t="shared" si="4"/>
        <v>28.680099999999999</v>
      </c>
      <c r="Q67" s="99">
        <f t="shared" si="5"/>
        <v>83.906000000000006</v>
      </c>
      <c r="R67" s="1">
        <f t="shared" si="6"/>
        <v>2.47796064</v>
      </c>
      <c r="S67" s="1">
        <f t="shared" si="7"/>
        <v>7.2494783999999992</v>
      </c>
      <c r="U67" s="99">
        <f t="shared" si="8"/>
        <v>28.680099999999999</v>
      </c>
      <c r="V67" s="99">
        <f t="shared" si="9"/>
        <v>30.12</v>
      </c>
      <c r="W67" s="1">
        <f t="shared" si="10"/>
        <v>2.47796064</v>
      </c>
      <c r="X67" s="1">
        <f t="shared" si="11"/>
        <v>2.6023680000000002</v>
      </c>
    </row>
    <row r="68" spans="2:24" ht="15.95" customHeight="1" x14ac:dyDescent="0.2">
      <c r="B68" s="174" t="str">
        <f>+Barranca!B68</f>
        <v>Punto 77. El Palmar Bomba Santander</v>
      </c>
      <c r="C68" s="174"/>
      <c r="D68" s="11">
        <f>+Barranca!D68</f>
        <v>0.15571666666666664</v>
      </c>
      <c r="E68" s="11">
        <f>+Barranca!E68</f>
        <v>79.093749331049978</v>
      </c>
      <c r="F68" s="11">
        <f>+Barranca!F68</f>
        <v>245.61789575082952</v>
      </c>
      <c r="I68" s="174" t="str">
        <f t="shared" si="0"/>
        <v>Punto 77. El Palmar Bomba Santander</v>
      </c>
      <c r="J68" s="174"/>
      <c r="K68" s="11">
        <f t="shared" si="1"/>
        <v>0.15571666666666664</v>
      </c>
      <c r="L68" s="11">
        <f t="shared" si="2"/>
        <v>79.093749331049978</v>
      </c>
      <c r="M68" s="11">
        <f t="shared" si="3"/>
        <v>90</v>
      </c>
      <c r="P68" s="99">
        <f t="shared" si="4"/>
        <v>12.316214999999998</v>
      </c>
      <c r="Q68" s="99">
        <f t="shared" si="5"/>
        <v>38.2468</v>
      </c>
      <c r="R68" s="1">
        <f t="shared" si="6"/>
        <v>1.0641209759999999</v>
      </c>
      <c r="S68" s="1">
        <f t="shared" si="7"/>
        <v>3.30452352</v>
      </c>
      <c r="U68" s="99">
        <f t="shared" si="8"/>
        <v>12.316214999999998</v>
      </c>
      <c r="V68" s="99">
        <f t="shared" si="9"/>
        <v>14.014499999999998</v>
      </c>
      <c r="W68" s="1">
        <f t="shared" si="10"/>
        <v>1.0641209759999999</v>
      </c>
      <c r="X68" s="1">
        <f t="shared" si="11"/>
        <v>1.2108527999999996</v>
      </c>
    </row>
    <row r="69" spans="2:24" ht="15.95" customHeight="1" x14ac:dyDescent="0.2">
      <c r="B69" s="174" t="str">
        <f>+Barranca!B69</f>
        <v>Punto 79. Barranca</v>
      </c>
      <c r="C69" s="174"/>
      <c r="D69" s="11">
        <f>+Barranca!D69</f>
        <v>2.2094166666666664</v>
      </c>
      <c r="E69" s="11">
        <f>+Barranca!E69</f>
        <v>79.854644891185472</v>
      </c>
      <c r="F69" s="11">
        <f>+Barranca!F69</f>
        <v>175.02753366273151</v>
      </c>
      <c r="I69" s="174" t="str">
        <f t="shared" si="0"/>
        <v>Punto 79. Barranca</v>
      </c>
      <c r="J69" s="174"/>
      <c r="K69" s="11">
        <f t="shared" si="1"/>
        <v>2.2094166666666664</v>
      </c>
      <c r="L69" s="11">
        <f t="shared" si="2"/>
        <v>79.854644891185472</v>
      </c>
      <c r="M69" s="11">
        <f t="shared" si="3"/>
        <v>90</v>
      </c>
      <c r="P69" s="99">
        <f t="shared" si="4"/>
        <v>176.43218333333334</v>
      </c>
      <c r="Q69" s="99">
        <f t="shared" si="5"/>
        <v>386.70875000000001</v>
      </c>
      <c r="R69" s="1">
        <f t="shared" si="6"/>
        <v>15.24374064</v>
      </c>
      <c r="S69" s="1">
        <f t="shared" si="7"/>
        <v>33.411636000000001</v>
      </c>
      <c r="U69" s="99">
        <f t="shared" si="8"/>
        <v>176.43218333333334</v>
      </c>
      <c r="V69" s="99">
        <f t="shared" si="9"/>
        <v>198.84749999999997</v>
      </c>
      <c r="W69" s="1">
        <f t="shared" si="10"/>
        <v>15.24374064</v>
      </c>
      <c r="X69" s="1">
        <f t="shared" si="11"/>
        <v>17.180423999999999</v>
      </c>
    </row>
    <row r="70" spans="2:24" ht="15.95" customHeight="1" x14ac:dyDescent="0.2">
      <c r="B70" s="174" t="str">
        <f>+Barranca!B70</f>
        <v>Punto 80. Las Torres 1</v>
      </c>
      <c r="C70" s="174"/>
      <c r="D70" s="11">
        <f>+Barranca!D70</f>
        <v>0.74973333333333336</v>
      </c>
      <c r="E70" s="11">
        <f>+Barranca!E70</f>
        <v>58.693935621554324</v>
      </c>
      <c r="F70" s="11">
        <f>+Barranca!F70</f>
        <v>197.68015294326872</v>
      </c>
      <c r="I70" s="174" t="str">
        <f t="shared" si="0"/>
        <v>Punto 80. Las Torres 1</v>
      </c>
      <c r="J70" s="174"/>
      <c r="K70" s="11">
        <f t="shared" si="1"/>
        <v>0.74973333333333336</v>
      </c>
      <c r="L70" s="11">
        <f t="shared" si="2"/>
        <v>58.693935621554324</v>
      </c>
      <c r="M70" s="11">
        <f t="shared" si="3"/>
        <v>90</v>
      </c>
      <c r="P70" s="99">
        <f t="shared" si="4"/>
        <v>44.004799999999996</v>
      </c>
      <c r="Q70" s="99">
        <f t="shared" si="5"/>
        <v>148.20740000000001</v>
      </c>
      <c r="R70" s="1">
        <f t="shared" si="6"/>
        <v>3.8020147199999998</v>
      </c>
      <c r="S70" s="1">
        <f t="shared" si="7"/>
        <v>12.805119359999999</v>
      </c>
      <c r="U70" s="99">
        <f t="shared" si="8"/>
        <v>44.004799999999996</v>
      </c>
      <c r="V70" s="99">
        <f t="shared" si="9"/>
        <v>67.475999999999999</v>
      </c>
      <c r="W70" s="1">
        <f t="shared" si="10"/>
        <v>3.8020147199999998</v>
      </c>
      <c r="X70" s="1">
        <f t="shared" si="11"/>
        <v>5.8299263999999997</v>
      </c>
    </row>
    <row r="71" spans="2:24" ht="15.95" customHeight="1" x14ac:dyDescent="0.2">
      <c r="B71" s="174" t="str">
        <f>+Barranca!B71</f>
        <v>Punto 81. Las Torres 2</v>
      </c>
      <c r="C71" s="174"/>
      <c r="D71" s="11">
        <f>+Barranca!D71</f>
        <v>0.37622222222222224</v>
      </c>
      <c r="E71" s="11">
        <f>+Barranca!E71</f>
        <v>68.742173656231543</v>
      </c>
      <c r="F71" s="11">
        <f>+Barranca!F71</f>
        <v>123.72008269344359</v>
      </c>
      <c r="I71" s="174" t="str">
        <f t="shared" si="0"/>
        <v>Punto 81. Las Torres 2</v>
      </c>
      <c r="J71" s="174"/>
      <c r="K71" s="11">
        <f t="shared" si="1"/>
        <v>0.37622222222222224</v>
      </c>
      <c r="L71" s="11">
        <f t="shared" si="2"/>
        <v>68.742173656231543</v>
      </c>
      <c r="M71" s="11">
        <f t="shared" si="3"/>
        <v>90</v>
      </c>
      <c r="P71" s="99">
        <f t="shared" si="4"/>
        <v>25.862333333333336</v>
      </c>
      <c r="Q71" s="99">
        <f t="shared" si="5"/>
        <v>46.546244444444447</v>
      </c>
      <c r="R71" s="1">
        <f t="shared" si="6"/>
        <v>2.2345056000000003</v>
      </c>
      <c r="S71" s="1">
        <f t="shared" si="7"/>
        <v>4.02159552</v>
      </c>
      <c r="U71" s="99">
        <f t="shared" si="8"/>
        <v>25.862333333333336</v>
      </c>
      <c r="V71" s="99">
        <f t="shared" si="9"/>
        <v>33.86</v>
      </c>
      <c r="W71" s="1">
        <f t="shared" si="10"/>
        <v>2.2345056000000003</v>
      </c>
      <c r="X71" s="1">
        <f t="shared" si="11"/>
        <v>2.9255039999999997</v>
      </c>
    </row>
    <row r="72" spans="2:24" ht="15.95" customHeight="1" x14ac:dyDescent="0.2">
      <c r="B72" s="174" t="str">
        <f>+Barranca!B72</f>
        <v>Punto 82. Las Torres 3</v>
      </c>
      <c r="C72" s="174"/>
      <c r="D72" s="11">
        <f>+Barranca!D72</f>
        <v>0.2161666666666667</v>
      </c>
      <c r="E72" s="11">
        <f>+Barranca!E72</f>
        <v>129.18427139552816</v>
      </c>
      <c r="F72" s="11">
        <f>+Barranca!F72</f>
        <v>279.59984579799533</v>
      </c>
      <c r="I72" s="174" t="str">
        <f t="shared" si="0"/>
        <v>Punto 82. Las Torres 3</v>
      </c>
      <c r="J72" s="174"/>
      <c r="K72" s="11">
        <f t="shared" si="1"/>
        <v>0.2161666666666667</v>
      </c>
      <c r="L72" s="11">
        <f t="shared" si="2"/>
        <v>90</v>
      </c>
      <c r="M72" s="11">
        <f t="shared" si="3"/>
        <v>90</v>
      </c>
      <c r="P72" s="99">
        <f t="shared" si="4"/>
        <v>27.925333333333342</v>
      </c>
      <c r="Q72" s="99">
        <f t="shared" si="5"/>
        <v>60.44016666666667</v>
      </c>
      <c r="R72" s="1">
        <f t="shared" si="6"/>
        <v>2.4127488000000006</v>
      </c>
      <c r="S72" s="1">
        <f t="shared" si="7"/>
        <v>5.2220304000000004</v>
      </c>
      <c r="U72" s="99">
        <f t="shared" si="8"/>
        <v>19.455000000000002</v>
      </c>
      <c r="V72" s="99">
        <f t="shared" si="9"/>
        <v>19.455000000000002</v>
      </c>
      <c r="W72" s="1">
        <f t="shared" si="10"/>
        <v>1.6809120000000002</v>
      </c>
      <c r="X72" s="1">
        <f t="shared" si="11"/>
        <v>1.6809120000000002</v>
      </c>
    </row>
    <row r="73" spans="2:24" ht="15.95" customHeight="1" x14ac:dyDescent="0.2">
      <c r="B73" s="174" t="str">
        <f>+Barranca!B73</f>
        <v>Punto 84. Barrio Chico 1</v>
      </c>
      <c r="C73" s="174"/>
      <c r="D73" s="11">
        <f>+Barranca!D73</f>
        <v>0.23050000000000001</v>
      </c>
      <c r="E73" s="11">
        <f>+Barranca!E73</f>
        <v>22.482357194504701</v>
      </c>
      <c r="F73" s="11">
        <f>+Barranca!F73</f>
        <v>100.50882140274766</v>
      </c>
      <c r="I73" s="174" t="str">
        <f t="shared" ref="I73:I119" si="12">+B73</f>
        <v>Punto 84. Barrio Chico 1</v>
      </c>
      <c r="J73" s="174"/>
      <c r="K73" s="11">
        <f t="shared" ref="K73:K122" si="13">+D73</f>
        <v>0.23050000000000001</v>
      </c>
      <c r="L73" s="11">
        <f t="shared" ref="L73:L122" si="14">+IF(E73&lt;=90,E73,90)</f>
        <v>22.482357194504701</v>
      </c>
      <c r="M73" s="11">
        <f t="shared" ref="M73:M122" si="15">+IF(F73&lt;=90,F73,90)</f>
        <v>90</v>
      </c>
      <c r="P73" s="99">
        <f t="shared" ref="P73:P122" si="16">+D73*E73</f>
        <v>5.1821833333333336</v>
      </c>
      <c r="Q73" s="99">
        <f t="shared" ref="Q73:Q122" si="17">+D73*F73</f>
        <v>23.167283333333337</v>
      </c>
      <c r="R73" s="1">
        <f t="shared" ref="R73:R122" si="18">+P73*0.0036*24</f>
        <v>0.44774064000000002</v>
      </c>
      <c r="S73" s="1">
        <f t="shared" ref="S73:S122" si="19">+Q73*0.0036*24</f>
        <v>2.0016532800000002</v>
      </c>
      <c r="U73" s="99">
        <f t="shared" ref="U73:U122" si="20">+K73*L73</f>
        <v>5.1821833333333336</v>
      </c>
      <c r="V73" s="99">
        <f t="shared" ref="V73:V122" si="21">+K73*M73</f>
        <v>20.745000000000001</v>
      </c>
      <c r="W73" s="1">
        <f t="shared" ref="W73:W122" si="22">+U73*0.0036*24</f>
        <v>0.44774064000000002</v>
      </c>
      <c r="X73" s="1">
        <f t="shared" ref="X73:X122" si="23">+V73*0.0036*24</f>
        <v>1.792368</v>
      </c>
    </row>
    <row r="74" spans="2:24" ht="15.95" customHeight="1" x14ac:dyDescent="0.2">
      <c r="B74" s="174" t="str">
        <f>+Barranca!B74</f>
        <v>Punto 88. Chico 6</v>
      </c>
      <c r="C74" s="174"/>
      <c r="D74" s="11">
        <f>+Barranca!D74</f>
        <v>2.313333333333333</v>
      </c>
      <c r="E74" s="11">
        <f>+Barranca!E74</f>
        <v>36.045605187319886</v>
      </c>
      <c r="F74" s="11">
        <f>+Barranca!F74</f>
        <v>209.67471181556198</v>
      </c>
      <c r="I74" s="174" t="str">
        <f t="shared" si="12"/>
        <v>Punto 88. Chico 6</v>
      </c>
      <c r="J74" s="174"/>
      <c r="K74" s="11">
        <f t="shared" si="13"/>
        <v>2.313333333333333</v>
      </c>
      <c r="L74" s="11">
        <f t="shared" si="14"/>
        <v>36.045605187319886</v>
      </c>
      <c r="M74" s="11">
        <f t="shared" si="15"/>
        <v>90</v>
      </c>
      <c r="P74" s="99">
        <f t="shared" si="16"/>
        <v>83.385499999999993</v>
      </c>
      <c r="Q74" s="99">
        <f t="shared" si="17"/>
        <v>485.04749999999996</v>
      </c>
      <c r="R74" s="1">
        <f t="shared" si="18"/>
        <v>7.2045071999999983</v>
      </c>
      <c r="S74" s="1">
        <f t="shared" si="19"/>
        <v>41.908103999999994</v>
      </c>
      <c r="U74" s="99">
        <f t="shared" si="20"/>
        <v>83.385499999999993</v>
      </c>
      <c r="V74" s="99">
        <f t="shared" si="21"/>
        <v>208.19999999999996</v>
      </c>
      <c r="W74" s="1">
        <f t="shared" si="22"/>
        <v>7.2045071999999983</v>
      </c>
      <c r="X74" s="1">
        <f t="shared" si="23"/>
        <v>17.988479999999996</v>
      </c>
    </row>
    <row r="75" spans="2:24" ht="15.95" customHeight="1" x14ac:dyDescent="0.2">
      <c r="B75" s="174" t="str">
        <f>+Barranca!B75</f>
        <v>Punto 89. Chapinero</v>
      </c>
      <c r="C75" s="174"/>
      <c r="D75" s="11">
        <f>+Barranca!D75</f>
        <v>3.7866666666666667E-2</v>
      </c>
      <c r="E75" s="11">
        <f>+Barranca!E75</f>
        <v>149.61575704225353</v>
      </c>
      <c r="F75" s="11">
        <f>+Barranca!F75</f>
        <v>363.06690140845069</v>
      </c>
      <c r="I75" s="174" t="str">
        <f t="shared" si="12"/>
        <v>Punto 89. Chapinero</v>
      </c>
      <c r="J75" s="174"/>
      <c r="K75" s="11">
        <f t="shared" si="13"/>
        <v>3.7866666666666667E-2</v>
      </c>
      <c r="L75" s="11">
        <f t="shared" si="14"/>
        <v>90</v>
      </c>
      <c r="M75" s="11">
        <f t="shared" si="15"/>
        <v>90</v>
      </c>
      <c r="P75" s="99">
        <f t="shared" si="16"/>
        <v>5.6654500000000008</v>
      </c>
      <c r="Q75" s="99">
        <f t="shared" si="17"/>
        <v>13.748133333333334</v>
      </c>
      <c r="R75" s="1">
        <f t="shared" si="18"/>
        <v>0.48949488000000008</v>
      </c>
      <c r="S75" s="1">
        <f t="shared" si="19"/>
        <v>1.18783872</v>
      </c>
      <c r="U75" s="99">
        <f t="shared" si="20"/>
        <v>3.4079999999999999</v>
      </c>
      <c r="V75" s="99">
        <f t="shared" si="21"/>
        <v>3.4079999999999999</v>
      </c>
      <c r="W75" s="1">
        <f t="shared" si="22"/>
        <v>0.29445120000000002</v>
      </c>
      <c r="X75" s="1">
        <f t="shared" si="23"/>
        <v>0.29445120000000002</v>
      </c>
    </row>
    <row r="76" spans="2:24" ht="15.95" customHeight="1" x14ac:dyDescent="0.2">
      <c r="B76" s="174" t="str">
        <f>+Barranca!B76</f>
        <v>Punto 90. Miraflores Granada 1</v>
      </c>
      <c r="C76" s="174"/>
      <c r="D76" s="11">
        <f>+Barranca!D76</f>
        <v>0.34776666666666661</v>
      </c>
      <c r="E76" s="11">
        <f>+Barranca!E76</f>
        <v>57.842907121633274</v>
      </c>
      <c r="F76" s="11">
        <f>+Barranca!F76</f>
        <v>146.3506182306144</v>
      </c>
      <c r="I76" s="174" t="str">
        <f t="shared" si="12"/>
        <v>Punto 90. Miraflores Granada 1</v>
      </c>
      <c r="J76" s="174"/>
      <c r="K76" s="11">
        <f t="shared" si="13"/>
        <v>0.34776666666666661</v>
      </c>
      <c r="L76" s="11">
        <f t="shared" si="14"/>
        <v>57.842907121633274</v>
      </c>
      <c r="M76" s="11">
        <f t="shared" si="15"/>
        <v>90</v>
      </c>
      <c r="P76" s="99">
        <f t="shared" si="16"/>
        <v>20.115834999999997</v>
      </c>
      <c r="Q76" s="99">
        <f t="shared" si="17"/>
        <v>50.895866666666663</v>
      </c>
      <c r="R76" s="1">
        <f t="shared" si="18"/>
        <v>1.7380081439999997</v>
      </c>
      <c r="S76" s="1">
        <f t="shared" si="19"/>
        <v>4.3974028799999996</v>
      </c>
      <c r="U76" s="99">
        <f t="shared" si="20"/>
        <v>20.115834999999997</v>
      </c>
      <c r="V76" s="99">
        <f t="shared" si="21"/>
        <v>31.298999999999996</v>
      </c>
      <c r="W76" s="1">
        <f t="shared" si="22"/>
        <v>1.7380081439999997</v>
      </c>
      <c r="X76" s="1">
        <f t="shared" si="23"/>
        <v>2.7042335999999993</v>
      </c>
    </row>
    <row r="77" spans="2:24" ht="15.95" customHeight="1" x14ac:dyDescent="0.2">
      <c r="B77" s="174" t="str">
        <f>+Barranca!B77</f>
        <v>Punto 93. La Candelaria</v>
      </c>
      <c r="C77" s="174"/>
      <c r="D77" s="11">
        <f>+Barranca!D77</f>
        <v>0.56058333333333332</v>
      </c>
      <c r="E77" s="11">
        <f>+Barranca!E77</f>
        <v>23.504415043853129</v>
      </c>
      <c r="F77" s="11">
        <f>+Barranca!F77</f>
        <v>64.705663743124717</v>
      </c>
      <c r="I77" s="174" t="str">
        <f t="shared" si="12"/>
        <v>Punto 93. La Candelaria</v>
      </c>
      <c r="J77" s="174"/>
      <c r="K77" s="11">
        <f t="shared" si="13"/>
        <v>0.56058333333333332</v>
      </c>
      <c r="L77" s="11">
        <f t="shared" si="14"/>
        <v>23.504415043853129</v>
      </c>
      <c r="M77" s="11">
        <f t="shared" si="15"/>
        <v>64.705663743124717</v>
      </c>
      <c r="P77" s="99">
        <f t="shared" si="16"/>
        <v>13.176183333333332</v>
      </c>
      <c r="Q77" s="99">
        <f t="shared" si="17"/>
        <v>36.27291666666666</v>
      </c>
      <c r="R77" s="1">
        <f t="shared" si="18"/>
        <v>1.1384222399999999</v>
      </c>
      <c r="S77" s="1">
        <f t="shared" si="19"/>
        <v>3.1339799999999993</v>
      </c>
      <c r="U77" s="99">
        <f t="shared" si="20"/>
        <v>13.176183333333332</v>
      </c>
      <c r="V77" s="99">
        <f t="shared" si="21"/>
        <v>36.27291666666666</v>
      </c>
      <c r="W77" s="1">
        <f t="shared" si="22"/>
        <v>1.1384222399999999</v>
      </c>
      <c r="X77" s="1">
        <f t="shared" si="23"/>
        <v>3.1339799999999993</v>
      </c>
    </row>
    <row r="78" spans="2:24" ht="15.95" customHeight="1" x14ac:dyDescent="0.2">
      <c r="B78" s="174" t="str">
        <f>+Barranca!B78</f>
        <v>Punto 94. Puente Escuela La Candelaria</v>
      </c>
      <c r="C78" s="174"/>
      <c r="D78" s="11">
        <f>+Barranca!D78</f>
        <v>1.00925</v>
      </c>
      <c r="E78" s="11">
        <f>+Barranca!E78</f>
        <v>22.046511435884728</v>
      </c>
      <c r="F78" s="11">
        <f>+Barranca!F78</f>
        <v>102.53031128725951</v>
      </c>
      <c r="I78" s="174" t="str">
        <f t="shared" si="12"/>
        <v>Punto 94. Puente Escuela La Candelaria</v>
      </c>
      <c r="J78" s="174"/>
      <c r="K78" s="11">
        <f t="shared" si="13"/>
        <v>1.00925</v>
      </c>
      <c r="L78" s="11">
        <f t="shared" si="14"/>
        <v>22.046511435884728</v>
      </c>
      <c r="M78" s="11">
        <f t="shared" si="15"/>
        <v>90</v>
      </c>
      <c r="P78" s="99">
        <f t="shared" si="16"/>
        <v>22.25044166666666</v>
      </c>
      <c r="Q78" s="99">
        <f t="shared" si="17"/>
        <v>103.47871666666666</v>
      </c>
      <c r="R78" s="1">
        <f t="shared" si="18"/>
        <v>1.9224381599999993</v>
      </c>
      <c r="S78" s="1">
        <f t="shared" si="19"/>
        <v>8.9405611199999981</v>
      </c>
      <c r="U78" s="99">
        <f t="shared" si="20"/>
        <v>22.25044166666666</v>
      </c>
      <c r="V78" s="99">
        <f t="shared" si="21"/>
        <v>90.832499999999996</v>
      </c>
      <c r="W78" s="1">
        <f t="shared" si="22"/>
        <v>1.9224381599999993</v>
      </c>
      <c r="X78" s="1">
        <f t="shared" si="23"/>
        <v>7.8479279999999996</v>
      </c>
    </row>
    <row r="79" spans="2:24" ht="15.95" customHeight="1" x14ac:dyDescent="0.2">
      <c r="B79" s="174" t="str">
        <f>+Barranca!B79</f>
        <v>Punto 95. Santa Ana</v>
      </c>
      <c r="C79" s="174"/>
      <c r="D79" s="11">
        <f>+Barranca!D79</f>
        <v>0.59166666666666667</v>
      </c>
      <c r="E79" s="11">
        <f>+Barranca!E79</f>
        <v>32.155042253521131</v>
      </c>
      <c r="F79" s="11">
        <f>+Barranca!F79</f>
        <v>45.853070422535218</v>
      </c>
      <c r="I79" s="174" t="str">
        <f t="shared" si="12"/>
        <v>Punto 95. Santa Ana</v>
      </c>
      <c r="J79" s="174"/>
      <c r="K79" s="11">
        <f t="shared" si="13"/>
        <v>0.59166666666666667</v>
      </c>
      <c r="L79" s="11">
        <f t="shared" si="14"/>
        <v>32.155042253521131</v>
      </c>
      <c r="M79" s="11">
        <f t="shared" si="15"/>
        <v>45.853070422535218</v>
      </c>
      <c r="P79" s="99">
        <f t="shared" si="16"/>
        <v>19.025066666666671</v>
      </c>
      <c r="Q79" s="99">
        <f t="shared" si="17"/>
        <v>27.129733333333338</v>
      </c>
      <c r="R79" s="1">
        <f t="shared" si="18"/>
        <v>1.6437657600000002</v>
      </c>
      <c r="S79" s="1">
        <f t="shared" si="19"/>
        <v>2.34400896</v>
      </c>
      <c r="U79" s="99">
        <f t="shared" si="20"/>
        <v>19.025066666666671</v>
      </c>
      <c r="V79" s="99">
        <f t="shared" si="21"/>
        <v>27.129733333333338</v>
      </c>
      <c r="W79" s="1">
        <f t="shared" si="22"/>
        <v>1.6437657600000002</v>
      </c>
      <c r="X79" s="1">
        <f t="shared" si="23"/>
        <v>2.34400896</v>
      </c>
    </row>
    <row r="80" spans="2:24" ht="15.95" customHeight="1" x14ac:dyDescent="0.2">
      <c r="B80" s="174" t="str">
        <f>+Barranca!B80</f>
        <v>Punto 96. Simon Bolivar</v>
      </c>
      <c r="C80" s="174"/>
      <c r="D80" s="11">
        <f>+Barranca!D80</f>
        <v>0.42023333333333329</v>
      </c>
      <c r="E80" s="11">
        <f>+Barranca!E80</f>
        <v>40.708542873007062</v>
      </c>
      <c r="F80" s="11">
        <f>+Barranca!F80</f>
        <v>196.18246212421673</v>
      </c>
      <c r="I80" s="174" t="str">
        <f t="shared" si="12"/>
        <v>Punto 96. Simon Bolivar</v>
      </c>
      <c r="J80" s="174"/>
      <c r="K80" s="11">
        <f t="shared" si="13"/>
        <v>0.42023333333333329</v>
      </c>
      <c r="L80" s="11">
        <f t="shared" si="14"/>
        <v>40.708542873007062</v>
      </c>
      <c r="M80" s="11">
        <f t="shared" si="15"/>
        <v>90</v>
      </c>
      <c r="P80" s="99">
        <f t="shared" si="16"/>
        <v>17.107086666666667</v>
      </c>
      <c r="Q80" s="99">
        <f t="shared" si="17"/>
        <v>82.442409999999995</v>
      </c>
      <c r="R80" s="1">
        <f t="shared" si="18"/>
        <v>1.478052288</v>
      </c>
      <c r="S80" s="1">
        <f t="shared" si="19"/>
        <v>7.1230242239999999</v>
      </c>
      <c r="U80" s="99">
        <f t="shared" si="20"/>
        <v>17.107086666666667</v>
      </c>
      <c r="V80" s="99">
        <f t="shared" si="21"/>
        <v>37.820999999999998</v>
      </c>
      <c r="W80" s="1">
        <f t="shared" si="22"/>
        <v>1.478052288</v>
      </c>
      <c r="X80" s="1">
        <f t="shared" si="23"/>
        <v>3.2677343999999997</v>
      </c>
    </row>
    <row r="81" spans="2:24" ht="15.95" customHeight="1" x14ac:dyDescent="0.2">
      <c r="B81" s="174" t="str">
        <f>+Barranca!B81</f>
        <v>Punto 97. Simon Bolivar 2</v>
      </c>
      <c r="C81" s="174"/>
      <c r="D81" s="11">
        <f>+Barranca!D81</f>
        <v>1.1355</v>
      </c>
      <c r="E81" s="11">
        <f>+Barranca!E81</f>
        <v>32.763261412006457</v>
      </c>
      <c r="F81" s="11">
        <f>+Barranca!F81</f>
        <v>134.65257595772786</v>
      </c>
      <c r="I81" s="174" t="str">
        <f t="shared" si="12"/>
        <v>Punto 97. Simon Bolivar 2</v>
      </c>
      <c r="J81" s="174"/>
      <c r="K81" s="11">
        <f t="shared" si="13"/>
        <v>1.1355</v>
      </c>
      <c r="L81" s="11">
        <f t="shared" si="14"/>
        <v>32.763261412006457</v>
      </c>
      <c r="M81" s="11">
        <f t="shared" si="15"/>
        <v>90</v>
      </c>
      <c r="P81" s="99">
        <f t="shared" si="16"/>
        <v>37.202683333333333</v>
      </c>
      <c r="Q81" s="99">
        <f t="shared" si="17"/>
        <v>152.89799999999997</v>
      </c>
      <c r="R81" s="1">
        <f t="shared" si="18"/>
        <v>3.2143118400000001</v>
      </c>
      <c r="S81" s="1">
        <f t="shared" si="19"/>
        <v>13.210387199999996</v>
      </c>
      <c r="U81" s="99">
        <f t="shared" si="20"/>
        <v>37.202683333333333</v>
      </c>
      <c r="V81" s="99">
        <f t="shared" si="21"/>
        <v>102.19499999999999</v>
      </c>
      <c r="W81" s="1">
        <f t="shared" si="22"/>
        <v>3.2143118400000001</v>
      </c>
      <c r="X81" s="1">
        <f t="shared" si="23"/>
        <v>8.8296479999999988</v>
      </c>
    </row>
    <row r="82" spans="2:24" ht="15.95" customHeight="1" x14ac:dyDescent="0.2">
      <c r="B82" s="174" t="str">
        <f>+Barranca!B82</f>
        <v>Punto 101. Provivienda</v>
      </c>
      <c r="C82" s="174"/>
      <c r="D82" s="11">
        <f>+Barranca!D82</f>
        <v>0.19391666666666665</v>
      </c>
      <c r="E82" s="11">
        <f>+Barranca!E82</f>
        <v>15.703996562097121</v>
      </c>
      <c r="F82" s="11">
        <f>+Barranca!F82</f>
        <v>114.23665663944992</v>
      </c>
      <c r="I82" s="174" t="str">
        <f t="shared" si="12"/>
        <v>Punto 101. Provivienda</v>
      </c>
      <c r="J82" s="174"/>
      <c r="K82" s="11">
        <f t="shared" si="13"/>
        <v>0.19391666666666665</v>
      </c>
      <c r="L82" s="11">
        <f t="shared" si="14"/>
        <v>15.703996562097121</v>
      </c>
      <c r="M82" s="11">
        <f t="shared" si="15"/>
        <v>90</v>
      </c>
      <c r="P82" s="99">
        <f t="shared" si="16"/>
        <v>3.0452666666666666</v>
      </c>
      <c r="Q82" s="99">
        <f t="shared" si="17"/>
        <v>22.152391666666663</v>
      </c>
      <c r="R82" s="1">
        <f t="shared" si="18"/>
        <v>0.26311103999999996</v>
      </c>
      <c r="S82" s="1">
        <f t="shared" si="19"/>
        <v>1.9139666399999995</v>
      </c>
      <c r="U82" s="99">
        <f t="shared" si="20"/>
        <v>3.0452666666666666</v>
      </c>
      <c r="V82" s="99">
        <f t="shared" si="21"/>
        <v>17.452500000000001</v>
      </c>
      <c r="W82" s="1">
        <f t="shared" si="22"/>
        <v>0.26311103999999996</v>
      </c>
      <c r="X82" s="1">
        <f t="shared" si="23"/>
        <v>1.5078959999999999</v>
      </c>
    </row>
    <row r="83" spans="2:24" ht="15.95" customHeight="1" x14ac:dyDescent="0.2">
      <c r="B83" s="174" t="str">
        <f>+Barranca!B83</f>
        <v>Punto 102. Las Camalias</v>
      </c>
      <c r="C83" s="174"/>
      <c r="D83" s="11">
        <f>+Barranca!D83</f>
        <v>1.0633333333333332</v>
      </c>
      <c r="E83" s="11">
        <f>+Barranca!E83</f>
        <v>76.057680250783704</v>
      </c>
      <c r="F83" s="11">
        <f>+Barranca!F83</f>
        <v>255.89028213166142</v>
      </c>
      <c r="I83" s="174" t="str">
        <f t="shared" si="12"/>
        <v>Punto 102. Las Camalias</v>
      </c>
      <c r="J83" s="174"/>
      <c r="K83" s="11">
        <f t="shared" si="13"/>
        <v>1.0633333333333332</v>
      </c>
      <c r="L83" s="11">
        <f t="shared" si="14"/>
        <v>76.057680250783704</v>
      </c>
      <c r="M83" s="11">
        <f t="shared" si="15"/>
        <v>90</v>
      </c>
      <c r="P83" s="99">
        <f t="shared" si="16"/>
        <v>80.87466666666667</v>
      </c>
      <c r="Q83" s="99">
        <f t="shared" si="17"/>
        <v>272.09666666666664</v>
      </c>
      <c r="R83" s="1">
        <f t="shared" si="18"/>
        <v>6.9875711999999996</v>
      </c>
      <c r="S83" s="1">
        <f t="shared" si="19"/>
        <v>23.509151999999997</v>
      </c>
      <c r="U83" s="99">
        <f t="shared" si="20"/>
        <v>80.87466666666667</v>
      </c>
      <c r="V83" s="99">
        <f t="shared" si="21"/>
        <v>95.699999999999989</v>
      </c>
      <c r="W83" s="1">
        <f t="shared" si="22"/>
        <v>6.9875711999999996</v>
      </c>
      <c r="X83" s="1">
        <f t="shared" si="23"/>
        <v>8.2684799999999985</v>
      </c>
    </row>
    <row r="84" spans="2:24" ht="15.95" customHeight="1" x14ac:dyDescent="0.2">
      <c r="B84" s="174" t="str">
        <f>+Barranca!B84</f>
        <v>Punto 104. Entrada Barrio San Martin</v>
      </c>
      <c r="C84" s="174"/>
      <c r="D84" s="11">
        <f>+Barranca!D84</f>
        <v>2.0268333333333333</v>
      </c>
      <c r="E84" s="11">
        <f>+Barranca!E84</f>
        <v>93.452413452841043</v>
      </c>
      <c r="F84" s="11">
        <f>+Barranca!F84</f>
        <v>188.90782008058548</v>
      </c>
      <c r="I84" s="174" t="str">
        <f t="shared" si="12"/>
        <v>Punto 104. Entrada Barrio San Martin</v>
      </c>
      <c r="J84" s="174"/>
      <c r="K84" s="11">
        <f t="shared" si="13"/>
        <v>2.0268333333333333</v>
      </c>
      <c r="L84" s="11">
        <f t="shared" si="14"/>
        <v>90</v>
      </c>
      <c r="M84" s="11">
        <f t="shared" si="15"/>
        <v>90</v>
      </c>
      <c r="P84" s="99">
        <f t="shared" si="16"/>
        <v>189.41246666666666</v>
      </c>
      <c r="Q84" s="99">
        <f t="shared" si="17"/>
        <v>382.88466666666665</v>
      </c>
      <c r="R84" s="1">
        <f t="shared" si="18"/>
        <v>16.365237119999996</v>
      </c>
      <c r="S84" s="1">
        <f t="shared" si="19"/>
        <v>33.081235199999995</v>
      </c>
      <c r="U84" s="99">
        <f t="shared" si="20"/>
        <v>182.41499999999999</v>
      </c>
      <c r="V84" s="99">
        <f t="shared" si="21"/>
        <v>182.41499999999999</v>
      </c>
      <c r="W84" s="1">
        <f t="shared" si="22"/>
        <v>15.760656000000001</v>
      </c>
      <c r="X84" s="1">
        <f t="shared" si="23"/>
        <v>15.760656000000001</v>
      </c>
    </row>
    <row r="85" spans="2:24" ht="15.95" customHeight="1" x14ac:dyDescent="0.2">
      <c r="B85" s="174" t="str">
        <f>+Barranca!B85</f>
        <v>Punto 105. Rafael Rangel 1</v>
      </c>
      <c r="C85" s="174"/>
      <c r="D85" s="11">
        <f>+Barranca!D85</f>
        <v>1.7700833333333332</v>
      </c>
      <c r="E85" s="11">
        <f>+Barranca!E85</f>
        <v>152.99081964125983</v>
      </c>
      <c r="F85" s="11">
        <f>+Barranca!F85</f>
        <v>306.43651428840451</v>
      </c>
      <c r="I85" s="174" t="str">
        <f t="shared" si="12"/>
        <v>Punto 105. Rafael Rangel 1</v>
      </c>
      <c r="J85" s="174"/>
      <c r="K85" s="11">
        <f t="shared" si="13"/>
        <v>1.7700833333333332</v>
      </c>
      <c r="L85" s="11">
        <f t="shared" si="14"/>
        <v>90</v>
      </c>
      <c r="M85" s="11">
        <f t="shared" si="15"/>
        <v>90</v>
      </c>
      <c r="P85" s="99">
        <f t="shared" si="16"/>
        <v>270.80649999999997</v>
      </c>
      <c r="Q85" s="99">
        <f t="shared" si="17"/>
        <v>542.41816666666671</v>
      </c>
      <c r="R85" s="1">
        <f t="shared" si="18"/>
        <v>23.397681599999999</v>
      </c>
      <c r="S85" s="1">
        <f t="shared" si="19"/>
        <v>46.864929600000004</v>
      </c>
      <c r="U85" s="99">
        <f t="shared" si="20"/>
        <v>159.3075</v>
      </c>
      <c r="V85" s="99">
        <f t="shared" si="21"/>
        <v>159.3075</v>
      </c>
      <c r="W85" s="1">
        <f t="shared" si="22"/>
        <v>13.764168</v>
      </c>
      <c r="X85" s="1">
        <f t="shared" si="23"/>
        <v>13.764168</v>
      </c>
    </row>
    <row r="86" spans="2:24" ht="15.95" customHeight="1" x14ac:dyDescent="0.2">
      <c r="B86" s="174" t="str">
        <f>+Barranca!B86</f>
        <v>Punto 106. Rafael Rangel 2</v>
      </c>
      <c r="C86" s="174"/>
      <c r="D86" s="11">
        <f>+Barranca!D86</f>
        <v>0.60941666666666672</v>
      </c>
      <c r="E86" s="11">
        <f>+Barranca!E86</f>
        <v>170.93190209216465</v>
      </c>
      <c r="F86" s="11">
        <f>+Barranca!F86</f>
        <v>353.8375495692602</v>
      </c>
      <c r="I86" s="174" t="str">
        <f t="shared" si="12"/>
        <v>Punto 106. Rafael Rangel 2</v>
      </c>
      <c r="J86" s="174"/>
      <c r="K86" s="11">
        <f t="shared" si="13"/>
        <v>0.60941666666666672</v>
      </c>
      <c r="L86" s="11">
        <f t="shared" si="14"/>
        <v>90</v>
      </c>
      <c r="M86" s="11">
        <f t="shared" si="15"/>
        <v>90</v>
      </c>
      <c r="P86" s="99">
        <f t="shared" si="16"/>
        <v>104.16875000000002</v>
      </c>
      <c r="Q86" s="99">
        <f t="shared" si="17"/>
        <v>215.6345</v>
      </c>
      <c r="R86" s="1">
        <f t="shared" si="18"/>
        <v>9.0001800000000003</v>
      </c>
      <c r="S86" s="1">
        <f t="shared" si="19"/>
        <v>18.630820799999999</v>
      </c>
      <c r="U86" s="99">
        <f t="shared" si="20"/>
        <v>54.847500000000004</v>
      </c>
      <c r="V86" s="99">
        <f t="shared" si="21"/>
        <v>54.847500000000004</v>
      </c>
      <c r="W86" s="1">
        <f t="shared" si="22"/>
        <v>4.7388240000000001</v>
      </c>
      <c r="X86" s="1">
        <f t="shared" si="23"/>
        <v>4.7388240000000001</v>
      </c>
    </row>
    <row r="87" spans="2:24" ht="15.95" customHeight="1" x14ac:dyDescent="0.2">
      <c r="B87" s="174" t="str">
        <f>+Barranca!B87</f>
        <v>Punto 107. Romboi Ferticol 1</v>
      </c>
      <c r="C87" s="174"/>
      <c r="D87" s="11">
        <f>+Barranca!D87</f>
        <v>15.847916666666665</v>
      </c>
      <c r="E87" s="11">
        <f>+Barranca!E87</f>
        <v>44.966735901143686</v>
      </c>
      <c r="F87" s="11">
        <f>+Barranca!F87</f>
        <v>148.83770211647169</v>
      </c>
      <c r="I87" s="174" t="str">
        <f t="shared" si="12"/>
        <v>Punto 107. Romboi Ferticol 1</v>
      </c>
      <c r="J87" s="174"/>
      <c r="K87" s="11">
        <f t="shared" si="13"/>
        <v>15.847916666666665</v>
      </c>
      <c r="L87" s="11">
        <f t="shared" si="14"/>
        <v>44.966735901143686</v>
      </c>
      <c r="M87" s="11">
        <f t="shared" si="15"/>
        <v>90</v>
      </c>
      <c r="P87" s="99">
        <f t="shared" si="16"/>
        <v>712.62908333333326</v>
      </c>
      <c r="Q87" s="99">
        <f t="shared" si="17"/>
        <v>2358.7674999999999</v>
      </c>
      <c r="R87" s="1">
        <f t="shared" si="18"/>
        <v>61.571152799999993</v>
      </c>
      <c r="S87" s="1">
        <f t="shared" si="19"/>
        <v>203.79751199999998</v>
      </c>
      <c r="U87" s="99">
        <f t="shared" si="20"/>
        <v>712.62908333333326</v>
      </c>
      <c r="V87" s="99">
        <f t="shared" si="21"/>
        <v>1426.3124999999998</v>
      </c>
      <c r="W87" s="1">
        <f t="shared" si="22"/>
        <v>61.571152799999993</v>
      </c>
      <c r="X87" s="1">
        <f t="shared" si="23"/>
        <v>123.23339999999996</v>
      </c>
    </row>
    <row r="88" spans="2:24" ht="15.95" customHeight="1" x14ac:dyDescent="0.2">
      <c r="B88" s="174" t="str">
        <f>+Barranca!B88</f>
        <v>Punto 110. Pozo 7 Barrio Kenedy</v>
      </c>
      <c r="C88" s="174"/>
      <c r="D88" s="11">
        <f>+Barranca!D88</f>
        <v>1.1584166666666667</v>
      </c>
      <c r="E88" s="11">
        <f>+Barranca!E88</f>
        <v>75.496525429825184</v>
      </c>
      <c r="F88" s="11">
        <f>+Barranca!F88</f>
        <v>245.02402704841381</v>
      </c>
      <c r="I88" s="174" t="str">
        <f t="shared" si="12"/>
        <v>Punto 110. Pozo 7 Barrio Kenedy</v>
      </c>
      <c r="J88" s="174"/>
      <c r="K88" s="11">
        <f t="shared" si="13"/>
        <v>1.1584166666666667</v>
      </c>
      <c r="L88" s="11">
        <f t="shared" si="14"/>
        <v>75.496525429825184</v>
      </c>
      <c r="M88" s="11">
        <f t="shared" si="15"/>
        <v>90</v>
      </c>
      <c r="P88" s="99">
        <f t="shared" si="16"/>
        <v>87.456433333333322</v>
      </c>
      <c r="Q88" s="99">
        <f t="shared" si="17"/>
        <v>283.83991666666668</v>
      </c>
      <c r="R88" s="1">
        <f t="shared" si="18"/>
        <v>7.5562358399999994</v>
      </c>
      <c r="S88" s="1">
        <f t="shared" si="19"/>
        <v>24.523768800000003</v>
      </c>
      <c r="U88" s="99">
        <f t="shared" si="20"/>
        <v>87.456433333333322</v>
      </c>
      <c r="V88" s="99">
        <f t="shared" si="21"/>
        <v>104.25749999999999</v>
      </c>
      <c r="W88" s="1">
        <f t="shared" si="22"/>
        <v>7.5562358399999994</v>
      </c>
      <c r="X88" s="1">
        <f t="shared" si="23"/>
        <v>9.0078479999999992</v>
      </c>
    </row>
    <row r="89" spans="2:24" ht="15.95" customHeight="1" x14ac:dyDescent="0.2">
      <c r="B89" s="174" t="str">
        <f>+Barranca!B89</f>
        <v>Punto 112. Pozo 7 Oro Negro Etapa 1</v>
      </c>
      <c r="C89" s="174"/>
      <c r="D89" s="11">
        <f>+Barranca!D89</f>
        <v>0.17366666666666666</v>
      </c>
      <c r="E89" s="11">
        <f>+Barranca!E89</f>
        <v>29.251823416506717</v>
      </c>
      <c r="F89" s="11">
        <f>+Barranca!F89</f>
        <v>59.987715930902105</v>
      </c>
      <c r="I89" s="174" t="str">
        <f t="shared" si="12"/>
        <v>Punto 112. Pozo 7 Oro Negro Etapa 1</v>
      </c>
      <c r="J89" s="174"/>
      <c r="K89" s="11">
        <f t="shared" si="13"/>
        <v>0.17366666666666666</v>
      </c>
      <c r="L89" s="11">
        <f t="shared" si="14"/>
        <v>29.251823416506717</v>
      </c>
      <c r="M89" s="11">
        <f t="shared" si="15"/>
        <v>59.987715930902105</v>
      </c>
      <c r="P89" s="99">
        <f t="shared" si="16"/>
        <v>5.0800666666666663</v>
      </c>
      <c r="Q89" s="99">
        <f t="shared" si="17"/>
        <v>10.417866666666665</v>
      </c>
      <c r="R89" s="1">
        <f t="shared" si="18"/>
        <v>0.43891775999999993</v>
      </c>
      <c r="S89" s="1">
        <f t="shared" si="19"/>
        <v>0.90010367999999985</v>
      </c>
      <c r="U89" s="99">
        <f t="shared" si="20"/>
        <v>5.0800666666666663</v>
      </c>
      <c r="V89" s="99">
        <f t="shared" si="21"/>
        <v>10.417866666666665</v>
      </c>
      <c r="W89" s="1">
        <f t="shared" si="22"/>
        <v>0.43891775999999993</v>
      </c>
      <c r="X89" s="1">
        <f t="shared" si="23"/>
        <v>0.90010367999999985</v>
      </c>
    </row>
    <row r="90" spans="2:24" ht="15.95" customHeight="1" x14ac:dyDescent="0.2">
      <c r="B90" s="174" t="str">
        <f>+Barranca!B90</f>
        <v>Punto 113. Oro Negro 3 Etapa 1</v>
      </c>
      <c r="C90" s="174"/>
      <c r="D90" s="11">
        <f>+Barranca!D90</f>
        <v>1.3880666666666663</v>
      </c>
      <c r="E90" s="11">
        <f>+Barranca!E90</f>
        <v>40.020767494356669</v>
      </c>
      <c r="F90" s="11">
        <f>+Barranca!F90</f>
        <v>105.82753950338603</v>
      </c>
      <c r="I90" s="174" t="str">
        <f t="shared" si="12"/>
        <v>Punto 113. Oro Negro 3 Etapa 1</v>
      </c>
      <c r="J90" s="174"/>
      <c r="K90" s="11">
        <f t="shared" si="13"/>
        <v>1.3880666666666663</v>
      </c>
      <c r="L90" s="11">
        <f t="shared" si="14"/>
        <v>40.020767494356669</v>
      </c>
      <c r="M90" s="11">
        <f t="shared" si="15"/>
        <v>90</v>
      </c>
      <c r="P90" s="99">
        <f t="shared" si="16"/>
        <v>55.551493333333333</v>
      </c>
      <c r="Q90" s="99">
        <f t="shared" si="17"/>
        <v>146.89568</v>
      </c>
      <c r="R90" s="1">
        <f t="shared" si="18"/>
        <v>4.7996490239999998</v>
      </c>
      <c r="S90" s="1">
        <f t="shared" si="19"/>
        <v>12.691786751999999</v>
      </c>
      <c r="U90" s="99">
        <f t="shared" si="20"/>
        <v>55.551493333333333</v>
      </c>
      <c r="V90" s="99">
        <f t="shared" si="21"/>
        <v>124.92599999999997</v>
      </c>
      <c r="W90" s="1">
        <f t="shared" si="22"/>
        <v>4.7996490239999998</v>
      </c>
      <c r="X90" s="1">
        <f t="shared" si="23"/>
        <v>10.793606399999998</v>
      </c>
    </row>
    <row r="91" spans="2:24" ht="15.95" customHeight="1" x14ac:dyDescent="0.2">
      <c r="B91" s="174" t="str">
        <f>+Barranca!B91</f>
        <v>Punto 114. Oro Negro 3 Etapa 3</v>
      </c>
      <c r="C91" s="174"/>
      <c r="D91" s="11">
        <f>+Barranca!D91</f>
        <v>0.16983333333333331</v>
      </c>
      <c r="E91" s="11">
        <f>+Barranca!E91</f>
        <v>53.566241413150145</v>
      </c>
      <c r="F91" s="11">
        <f>+Barranca!F91</f>
        <v>187.71933267909716</v>
      </c>
      <c r="I91" s="174" t="str">
        <f t="shared" si="12"/>
        <v>Punto 114. Oro Negro 3 Etapa 3</v>
      </c>
      <c r="J91" s="174"/>
      <c r="K91" s="11">
        <f t="shared" si="13"/>
        <v>0.16983333333333331</v>
      </c>
      <c r="L91" s="11">
        <f t="shared" si="14"/>
        <v>53.566241413150145</v>
      </c>
      <c r="M91" s="11">
        <f t="shared" si="15"/>
        <v>90</v>
      </c>
      <c r="P91" s="99">
        <f t="shared" si="16"/>
        <v>9.0973333333333315</v>
      </c>
      <c r="Q91" s="99">
        <f t="shared" si="17"/>
        <v>31.880999999999997</v>
      </c>
      <c r="R91" s="1">
        <f t="shared" si="18"/>
        <v>0.78600959999999986</v>
      </c>
      <c r="S91" s="1">
        <f t="shared" si="19"/>
        <v>2.7545183999999998</v>
      </c>
      <c r="U91" s="99">
        <f t="shared" si="20"/>
        <v>9.0973333333333315</v>
      </c>
      <c r="V91" s="99">
        <f t="shared" si="21"/>
        <v>15.284999999999998</v>
      </c>
      <c r="W91" s="1">
        <f t="shared" si="22"/>
        <v>0.78600959999999986</v>
      </c>
      <c r="X91" s="1">
        <f t="shared" si="23"/>
        <v>1.3206239999999998</v>
      </c>
    </row>
    <row r="92" spans="2:24" ht="15.95" customHeight="1" x14ac:dyDescent="0.2">
      <c r="B92" s="174" t="str">
        <f>+Barranca!B92</f>
        <v>Punto 115. Oro Negro Etapa</v>
      </c>
      <c r="C92" s="174"/>
      <c r="D92" s="11">
        <f>+Barranca!D92</f>
        <v>0.26396666666666668</v>
      </c>
      <c r="E92" s="11">
        <f>+Barranca!E92</f>
        <v>13.758681651723704</v>
      </c>
      <c r="F92" s="11">
        <f>+Barranca!F92</f>
        <v>75.565980553100147</v>
      </c>
      <c r="I92" s="174" t="str">
        <f t="shared" si="12"/>
        <v>Punto 115. Oro Negro Etapa</v>
      </c>
      <c r="J92" s="174"/>
      <c r="K92" s="11">
        <f t="shared" si="13"/>
        <v>0.26396666666666668</v>
      </c>
      <c r="L92" s="11">
        <f t="shared" si="14"/>
        <v>13.758681651723704</v>
      </c>
      <c r="M92" s="11">
        <f t="shared" si="15"/>
        <v>75.565980553100147</v>
      </c>
      <c r="P92" s="99">
        <f t="shared" si="16"/>
        <v>3.6318333333333337</v>
      </c>
      <c r="Q92" s="99">
        <f t="shared" si="17"/>
        <v>19.946900000000003</v>
      </c>
      <c r="R92" s="1">
        <f t="shared" si="18"/>
        <v>0.31379040000000002</v>
      </c>
      <c r="S92" s="1">
        <f t="shared" si="19"/>
        <v>1.7234121600000003</v>
      </c>
      <c r="U92" s="99">
        <f t="shared" si="20"/>
        <v>3.6318333333333337</v>
      </c>
      <c r="V92" s="99">
        <f t="shared" si="21"/>
        <v>19.946900000000003</v>
      </c>
      <c r="W92" s="1">
        <f t="shared" si="22"/>
        <v>0.31379040000000002</v>
      </c>
      <c r="X92" s="1">
        <f t="shared" si="23"/>
        <v>1.7234121600000003</v>
      </c>
    </row>
    <row r="93" spans="2:24" ht="15.95" customHeight="1" x14ac:dyDescent="0.2">
      <c r="B93" s="174" t="str">
        <f>+Barranca!B93</f>
        <v>Punto 117. Oro Negro 2 Etapa</v>
      </c>
      <c r="C93" s="174"/>
      <c r="D93" s="11">
        <f>+Barranca!D93</f>
        <v>1.4090333333333334</v>
      </c>
      <c r="E93" s="11">
        <f>+Barranca!E93</f>
        <v>25.54155331078044</v>
      </c>
      <c r="F93" s="11">
        <f>+Barranca!F93</f>
        <v>73.617302642473561</v>
      </c>
      <c r="I93" s="174" t="str">
        <f t="shared" si="12"/>
        <v>Punto 117. Oro Negro 2 Etapa</v>
      </c>
      <c r="J93" s="174"/>
      <c r="K93" s="11">
        <f t="shared" si="13"/>
        <v>1.4090333333333334</v>
      </c>
      <c r="L93" s="11">
        <f t="shared" si="14"/>
        <v>25.54155331078044</v>
      </c>
      <c r="M93" s="11">
        <f t="shared" si="15"/>
        <v>73.617302642473561</v>
      </c>
      <c r="P93" s="99">
        <f t="shared" si="16"/>
        <v>35.988900000000001</v>
      </c>
      <c r="Q93" s="99">
        <f t="shared" si="17"/>
        <v>103.72923333333333</v>
      </c>
      <c r="R93" s="1">
        <f t="shared" si="18"/>
        <v>3.1094409599999997</v>
      </c>
      <c r="S93" s="1">
        <f t="shared" si="19"/>
        <v>8.962205759999998</v>
      </c>
      <c r="U93" s="99">
        <f t="shared" si="20"/>
        <v>35.988900000000001</v>
      </c>
      <c r="V93" s="99">
        <f t="shared" si="21"/>
        <v>103.72923333333333</v>
      </c>
      <c r="W93" s="1">
        <f t="shared" si="22"/>
        <v>3.1094409599999997</v>
      </c>
      <c r="X93" s="1">
        <f t="shared" si="23"/>
        <v>8.962205759999998</v>
      </c>
    </row>
    <row r="94" spans="2:24" ht="15.95" customHeight="1" x14ac:dyDescent="0.2">
      <c r="B94" s="174" t="str">
        <f>+Barranca!B94</f>
        <v>Punto 118. Progreso 42 B</v>
      </c>
      <c r="C94" s="174"/>
      <c r="D94" s="11">
        <f>+Barranca!D94</f>
        <v>2.1908333333333334</v>
      </c>
      <c r="E94" s="11">
        <f>+Barranca!E94</f>
        <v>42.78425256751617</v>
      </c>
      <c r="F94" s="11">
        <f>+Barranca!F94</f>
        <v>124.2598706732598</v>
      </c>
      <c r="I94" s="174" t="str">
        <f t="shared" si="12"/>
        <v>Punto 118. Progreso 42 B</v>
      </c>
      <c r="J94" s="174"/>
      <c r="K94" s="11">
        <f t="shared" si="13"/>
        <v>2.1908333333333334</v>
      </c>
      <c r="L94" s="11">
        <f t="shared" si="14"/>
        <v>42.78425256751617</v>
      </c>
      <c r="M94" s="11">
        <f t="shared" si="15"/>
        <v>90</v>
      </c>
      <c r="P94" s="99">
        <f t="shared" si="16"/>
        <v>93.733166666666676</v>
      </c>
      <c r="Q94" s="99">
        <f t="shared" si="17"/>
        <v>272.23266666666666</v>
      </c>
      <c r="R94" s="1">
        <f t="shared" si="18"/>
        <v>8.0985455999999996</v>
      </c>
      <c r="S94" s="1">
        <f t="shared" si="19"/>
        <v>23.520902399999997</v>
      </c>
      <c r="U94" s="99">
        <f t="shared" si="20"/>
        <v>93.733166666666676</v>
      </c>
      <c r="V94" s="99">
        <f t="shared" si="21"/>
        <v>197.17500000000001</v>
      </c>
      <c r="W94" s="1">
        <f t="shared" si="22"/>
        <v>8.0985455999999996</v>
      </c>
      <c r="X94" s="1">
        <f t="shared" si="23"/>
        <v>17.035920000000001</v>
      </c>
    </row>
    <row r="95" spans="2:24" ht="15.95" customHeight="1" x14ac:dyDescent="0.2">
      <c r="B95" s="174" t="str">
        <f>+Barranca!B95</f>
        <v>Punto 119. Progreso 42 C</v>
      </c>
      <c r="C95" s="174"/>
      <c r="D95" s="11">
        <f>+Barranca!D95</f>
        <v>0.32600000000000001</v>
      </c>
      <c r="E95" s="11">
        <f>+Barranca!E95</f>
        <v>153.96733128834356</v>
      </c>
      <c r="F95" s="11">
        <f>+Barranca!F95</f>
        <v>309.60378323108387</v>
      </c>
      <c r="I95" s="174" t="str">
        <f t="shared" si="12"/>
        <v>Punto 119. Progreso 42 C</v>
      </c>
      <c r="J95" s="174"/>
      <c r="K95" s="11">
        <f t="shared" si="13"/>
        <v>0.32600000000000001</v>
      </c>
      <c r="L95" s="11">
        <f t="shared" si="14"/>
        <v>90</v>
      </c>
      <c r="M95" s="11">
        <f t="shared" si="15"/>
        <v>90</v>
      </c>
      <c r="P95" s="99">
        <f t="shared" si="16"/>
        <v>50.193350000000002</v>
      </c>
      <c r="Q95" s="99">
        <f t="shared" si="17"/>
        <v>100.93083333333334</v>
      </c>
      <c r="R95" s="1">
        <f t="shared" si="18"/>
        <v>4.3367054399999994</v>
      </c>
      <c r="S95" s="1">
        <f t="shared" si="19"/>
        <v>8.7204240000000013</v>
      </c>
      <c r="U95" s="99">
        <f t="shared" si="20"/>
        <v>29.34</v>
      </c>
      <c r="V95" s="99">
        <f t="shared" si="21"/>
        <v>29.34</v>
      </c>
      <c r="W95" s="1">
        <f t="shared" si="22"/>
        <v>2.5349759999999999</v>
      </c>
      <c r="X95" s="1">
        <f t="shared" si="23"/>
        <v>2.5349759999999999</v>
      </c>
    </row>
    <row r="96" spans="2:24" ht="15.95" customHeight="1" x14ac:dyDescent="0.2">
      <c r="B96" s="174" t="str">
        <f>+Barranca!B96</f>
        <v>Punto 120. Progreso 42 A</v>
      </c>
      <c r="C96" s="174"/>
      <c r="D96" s="11">
        <f>+Barranca!D96</f>
        <v>0.34358333333333335</v>
      </c>
      <c r="E96" s="11">
        <f>+Barranca!E96</f>
        <v>373.862963861266</v>
      </c>
      <c r="F96" s="11">
        <f>+Barranca!F96</f>
        <v>552.49696822701912</v>
      </c>
      <c r="I96" s="174" t="str">
        <f t="shared" si="12"/>
        <v>Punto 120. Progreso 42 A</v>
      </c>
      <c r="J96" s="174"/>
      <c r="K96" s="11">
        <f t="shared" si="13"/>
        <v>0.34358333333333335</v>
      </c>
      <c r="L96" s="11">
        <f t="shared" si="14"/>
        <v>90</v>
      </c>
      <c r="M96" s="11">
        <f t="shared" si="15"/>
        <v>90</v>
      </c>
      <c r="P96" s="99">
        <f t="shared" si="16"/>
        <v>128.45308333333332</v>
      </c>
      <c r="Q96" s="99">
        <f t="shared" si="17"/>
        <v>189.82874999999999</v>
      </c>
      <c r="R96" s="1">
        <f t="shared" si="18"/>
        <v>11.098346400000001</v>
      </c>
      <c r="S96" s="1">
        <f t="shared" si="19"/>
        <v>16.401204</v>
      </c>
      <c r="U96" s="99">
        <f t="shared" si="20"/>
        <v>30.922500000000003</v>
      </c>
      <c r="V96" s="99">
        <f t="shared" si="21"/>
        <v>30.922500000000003</v>
      </c>
      <c r="W96" s="1">
        <f t="shared" si="22"/>
        <v>2.6717040000000001</v>
      </c>
      <c r="X96" s="1">
        <f t="shared" si="23"/>
        <v>2.6717040000000001</v>
      </c>
    </row>
    <row r="97" spans="2:24" ht="15.95" customHeight="1" x14ac:dyDescent="0.2">
      <c r="B97" s="174" t="str">
        <f>+Barranca!B97</f>
        <v>Punto 122. Barrio Minas del Paraiso</v>
      </c>
      <c r="C97" s="174"/>
      <c r="D97" s="11">
        <f>+Barranca!D97</f>
        <v>3.6010833333333334</v>
      </c>
      <c r="E97" s="11">
        <f>+Barranca!E97</f>
        <v>49.875842917640519</v>
      </c>
      <c r="F97" s="11">
        <f>+Barranca!F97</f>
        <v>195.60294355865133</v>
      </c>
      <c r="I97" s="174" t="str">
        <f t="shared" si="12"/>
        <v>Punto 122. Barrio Minas del Paraiso</v>
      </c>
      <c r="J97" s="174"/>
      <c r="K97" s="11">
        <f t="shared" si="13"/>
        <v>3.6010833333333334</v>
      </c>
      <c r="L97" s="11">
        <f t="shared" si="14"/>
        <v>49.875842917640519</v>
      </c>
      <c r="M97" s="11">
        <f t="shared" si="15"/>
        <v>90</v>
      </c>
      <c r="P97" s="99">
        <f t="shared" si="16"/>
        <v>179.60706666666664</v>
      </c>
      <c r="Q97" s="99">
        <f t="shared" si="17"/>
        <v>704.38250000000005</v>
      </c>
      <c r="R97" s="1">
        <f t="shared" si="18"/>
        <v>15.518050559999995</v>
      </c>
      <c r="S97" s="1">
        <f t="shared" si="19"/>
        <v>60.858648000000002</v>
      </c>
      <c r="U97" s="99">
        <f t="shared" si="20"/>
        <v>179.60706666666664</v>
      </c>
      <c r="V97" s="99">
        <f t="shared" si="21"/>
        <v>324.09750000000003</v>
      </c>
      <c r="W97" s="1">
        <f t="shared" si="22"/>
        <v>15.518050559999995</v>
      </c>
      <c r="X97" s="1">
        <f t="shared" si="23"/>
        <v>28.002024000000002</v>
      </c>
    </row>
    <row r="98" spans="2:24" ht="15.95" customHeight="1" x14ac:dyDescent="0.2">
      <c r="B98" s="174" t="str">
        <f>+Barranca!B98</f>
        <v>Punto 123. Los Corales</v>
      </c>
      <c r="C98" s="174"/>
      <c r="D98" s="11">
        <f>+Barranca!D98</f>
        <v>0.27383333333333332</v>
      </c>
      <c r="E98" s="11">
        <f>+Barranca!E98</f>
        <v>60.805538648813155</v>
      </c>
      <c r="F98" s="11">
        <f>+Barranca!F98</f>
        <v>197.51612903225808</v>
      </c>
      <c r="I98" s="174" t="str">
        <f t="shared" si="12"/>
        <v>Punto 123. Los Corales</v>
      </c>
      <c r="J98" s="174"/>
      <c r="K98" s="11">
        <f t="shared" si="13"/>
        <v>0.27383333333333332</v>
      </c>
      <c r="L98" s="11">
        <f t="shared" si="14"/>
        <v>60.805538648813155</v>
      </c>
      <c r="M98" s="11">
        <f t="shared" si="15"/>
        <v>90</v>
      </c>
      <c r="P98" s="99">
        <f t="shared" si="16"/>
        <v>16.650583333333334</v>
      </c>
      <c r="Q98" s="99">
        <f t="shared" si="17"/>
        <v>54.086500000000001</v>
      </c>
      <c r="R98" s="1">
        <f t="shared" si="18"/>
        <v>1.4386104</v>
      </c>
      <c r="S98" s="1">
        <f t="shared" si="19"/>
        <v>4.6730736000000004</v>
      </c>
      <c r="U98" s="99">
        <f t="shared" si="20"/>
        <v>16.650583333333334</v>
      </c>
      <c r="V98" s="99">
        <f t="shared" si="21"/>
        <v>24.645</v>
      </c>
      <c r="W98" s="1">
        <f t="shared" si="22"/>
        <v>1.4386104</v>
      </c>
      <c r="X98" s="1">
        <f t="shared" si="23"/>
        <v>2.1293280000000001</v>
      </c>
    </row>
    <row r="99" spans="2:24" ht="15.95" customHeight="1" x14ac:dyDescent="0.2">
      <c r="B99" s="174" t="str">
        <f>+Barranca!B99</f>
        <v>Punto 124. María Eugenia</v>
      </c>
      <c r="C99" s="174"/>
      <c r="D99" s="11">
        <f>+Barranca!D99</f>
        <v>0.32808333333333334</v>
      </c>
      <c r="E99" s="11">
        <f>+Barranca!E99</f>
        <v>151.1070866141732</v>
      </c>
      <c r="F99" s="11">
        <f>+Barranca!F99</f>
        <v>309.64500889001783</v>
      </c>
      <c r="I99" s="174" t="str">
        <f t="shared" si="12"/>
        <v>Punto 124. María Eugenia</v>
      </c>
      <c r="J99" s="174"/>
      <c r="K99" s="11">
        <f t="shared" si="13"/>
        <v>0.32808333333333334</v>
      </c>
      <c r="L99" s="11">
        <f t="shared" si="14"/>
        <v>90</v>
      </c>
      <c r="M99" s="11">
        <f t="shared" si="15"/>
        <v>90</v>
      </c>
      <c r="P99" s="99">
        <f t="shared" si="16"/>
        <v>49.575716666666658</v>
      </c>
      <c r="Q99" s="99">
        <f t="shared" si="17"/>
        <v>101.58936666666669</v>
      </c>
      <c r="R99" s="1">
        <f t="shared" si="18"/>
        <v>4.2833419199999989</v>
      </c>
      <c r="S99" s="1">
        <f t="shared" si="19"/>
        <v>8.7773212800000024</v>
      </c>
      <c r="U99" s="99">
        <f t="shared" si="20"/>
        <v>29.5275</v>
      </c>
      <c r="V99" s="99">
        <f t="shared" si="21"/>
        <v>29.5275</v>
      </c>
      <c r="W99" s="1">
        <f t="shared" si="22"/>
        <v>2.5511759999999999</v>
      </c>
      <c r="X99" s="1">
        <f t="shared" si="23"/>
        <v>2.5511759999999999</v>
      </c>
    </row>
    <row r="100" spans="2:24" ht="15.95" customHeight="1" x14ac:dyDescent="0.2">
      <c r="B100" s="174" t="str">
        <f>+Barranca!B100</f>
        <v>Punto 125. María Eugenia Rabo Largo</v>
      </c>
      <c r="C100" s="174"/>
      <c r="D100" s="11">
        <f>+Barranca!D100</f>
        <v>0.99741666666666662</v>
      </c>
      <c r="E100" s="11">
        <f>+Barranca!E100</f>
        <v>62.766563622691962</v>
      </c>
      <c r="F100" s="11">
        <f>+Barranca!F100</f>
        <v>234.56629626535221</v>
      </c>
      <c r="I100" s="174" t="str">
        <f t="shared" si="12"/>
        <v>Punto 125. María Eugenia Rabo Largo</v>
      </c>
      <c r="J100" s="174"/>
      <c r="K100" s="11">
        <f t="shared" si="13"/>
        <v>0.99741666666666662</v>
      </c>
      <c r="L100" s="11">
        <f t="shared" si="14"/>
        <v>62.766563622691962</v>
      </c>
      <c r="M100" s="11">
        <f t="shared" si="15"/>
        <v>90</v>
      </c>
      <c r="P100" s="99">
        <f t="shared" si="16"/>
        <v>62.604416666666673</v>
      </c>
      <c r="Q100" s="99">
        <f t="shared" si="17"/>
        <v>233.96033333333338</v>
      </c>
      <c r="R100" s="1">
        <f t="shared" si="18"/>
        <v>5.4090216000000009</v>
      </c>
      <c r="S100" s="1">
        <f t="shared" si="19"/>
        <v>20.214172800000004</v>
      </c>
      <c r="U100" s="99">
        <f t="shared" si="20"/>
        <v>62.604416666666673</v>
      </c>
      <c r="V100" s="99">
        <f t="shared" si="21"/>
        <v>89.767499999999998</v>
      </c>
      <c r="W100" s="1">
        <f t="shared" si="22"/>
        <v>5.4090216000000009</v>
      </c>
      <c r="X100" s="1">
        <f t="shared" si="23"/>
        <v>7.7559119999999995</v>
      </c>
    </row>
    <row r="101" spans="2:24" ht="15.95" customHeight="1" x14ac:dyDescent="0.2">
      <c r="B101" s="174" t="str">
        <f>+Barranca!B101</f>
        <v>Punto 126. Barrio Villarelis Etapa 2</v>
      </c>
      <c r="C101" s="174"/>
      <c r="D101" s="11">
        <f>+Barranca!D101</f>
        <v>3.3185833333333341</v>
      </c>
      <c r="E101" s="11">
        <f>+Barranca!E101</f>
        <v>130.52401878311525</v>
      </c>
      <c r="F101" s="11">
        <f>+Barranca!F101</f>
        <v>293.29854606634353</v>
      </c>
      <c r="I101" s="174" t="str">
        <f t="shared" si="12"/>
        <v>Punto 126. Barrio Villarelis Etapa 2</v>
      </c>
      <c r="J101" s="174"/>
      <c r="K101" s="11">
        <f t="shared" si="13"/>
        <v>3.3185833333333341</v>
      </c>
      <c r="L101" s="11">
        <f t="shared" si="14"/>
        <v>90</v>
      </c>
      <c r="M101" s="11">
        <f t="shared" si="15"/>
        <v>90</v>
      </c>
      <c r="P101" s="99">
        <f t="shared" si="16"/>
        <v>433.15483333333333</v>
      </c>
      <c r="Q101" s="99">
        <f t="shared" si="17"/>
        <v>973.33566666666673</v>
      </c>
      <c r="R101" s="1">
        <f t="shared" si="18"/>
        <v>37.424577599999999</v>
      </c>
      <c r="S101" s="1">
        <f t="shared" si="19"/>
        <v>84.096201600000001</v>
      </c>
      <c r="U101" s="99">
        <f t="shared" si="20"/>
        <v>298.67250000000007</v>
      </c>
      <c r="V101" s="99">
        <f t="shared" si="21"/>
        <v>298.67250000000007</v>
      </c>
      <c r="W101" s="1">
        <f t="shared" si="22"/>
        <v>25.805304000000007</v>
      </c>
      <c r="X101" s="1">
        <f t="shared" si="23"/>
        <v>25.805304000000007</v>
      </c>
    </row>
    <row r="102" spans="2:24" ht="15.95" customHeight="1" x14ac:dyDescent="0.2">
      <c r="B102" s="174" t="str">
        <f>+Barranca!B102</f>
        <v>Punto 127. Carrera 50 Barrio Villarelis Etapa 2</v>
      </c>
      <c r="C102" s="174"/>
      <c r="D102" s="11">
        <f>+Barranca!D102</f>
        <v>2.2018333333333335</v>
      </c>
      <c r="E102" s="11">
        <f>+Barranca!E102</f>
        <v>37.893164786919996</v>
      </c>
      <c r="F102" s="11">
        <f>+Barranca!F102</f>
        <v>184.44069336159262</v>
      </c>
      <c r="I102" s="174" t="str">
        <f t="shared" si="12"/>
        <v>Punto 127. Carrera 50 Barrio Villarelis Etapa 2</v>
      </c>
      <c r="J102" s="174"/>
      <c r="K102" s="11">
        <f t="shared" si="13"/>
        <v>2.2018333333333335</v>
      </c>
      <c r="L102" s="11">
        <f t="shared" si="14"/>
        <v>37.893164786919996</v>
      </c>
      <c r="M102" s="11">
        <f t="shared" si="15"/>
        <v>90</v>
      </c>
      <c r="P102" s="99">
        <f t="shared" si="16"/>
        <v>83.434433333333359</v>
      </c>
      <c r="Q102" s="99">
        <f t="shared" si="17"/>
        <v>406.10766666666672</v>
      </c>
      <c r="R102" s="1">
        <f t="shared" si="18"/>
        <v>7.2087350400000023</v>
      </c>
      <c r="S102" s="1">
        <f t="shared" si="19"/>
        <v>35.087702399999998</v>
      </c>
      <c r="U102" s="99">
        <f t="shared" si="20"/>
        <v>83.434433333333359</v>
      </c>
      <c r="V102" s="99">
        <f t="shared" si="21"/>
        <v>198.16500000000002</v>
      </c>
      <c r="W102" s="1">
        <f t="shared" si="22"/>
        <v>7.2087350400000023</v>
      </c>
      <c r="X102" s="1">
        <f t="shared" si="23"/>
        <v>17.121456000000002</v>
      </c>
    </row>
    <row r="103" spans="2:24" ht="15.95" customHeight="1" x14ac:dyDescent="0.2">
      <c r="B103" s="174" t="str">
        <f>+Barranca!B103</f>
        <v>Punto 128. Carrera 48A  Barrio Villarelis La Independendencia</v>
      </c>
      <c r="C103" s="174"/>
      <c r="D103" s="11">
        <f>+Barranca!D103</f>
        <v>0.3785</v>
      </c>
      <c r="E103" s="11">
        <f>+Barranca!E103</f>
        <v>61.933509467195073</v>
      </c>
      <c r="F103" s="11">
        <f>+Barranca!F103</f>
        <v>246.28885953324527</v>
      </c>
      <c r="I103" s="174" t="str">
        <f t="shared" si="12"/>
        <v>Punto 128. Carrera 48A  Barrio Villarelis La Independendencia</v>
      </c>
      <c r="J103" s="174"/>
      <c r="K103" s="11">
        <f t="shared" si="13"/>
        <v>0.3785</v>
      </c>
      <c r="L103" s="11">
        <f t="shared" si="14"/>
        <v>61.933509467195073</v>
      </c>
      <c r="M103" s="11">
        <f t="shared" si="15"/>
        <v>90</v>
      </c>
      <c r="P103" s="99">
        <f t="shared" si="16"/>
        <v>23.441833333333335</v>
      </c>
      <c r="Q103" s="99">
        <f t="shared" si="17"/>
        <v>93.220333333333343</v>
      </c>
      <c r="R103" s="1">
        <f t="shared" si="18"/>
        <v>2.0253744000000005</v>
      </c>
      <c r="S103" s="1">
        <f t="shared" si="19"/>
        <v>8.0542368000000018</v>
      </c>
      <c r="U103" s="99">
        <f t="shared" si="20"/>
        <v>23.441833333333335</v>
      </c>
      <c r="V103" s="99">
        <f t="shared" si="21"/>
        <v>34.064999999999998</v>
      </c>
      <c r="W103" s="1">
        <f t="shared" si="22"/>
        <v>2.0253744000000005</v>
      </c>
      <c r="X103" s="1">
        <f t="shared" si="23"/>
        <v>2.9432159999999996</v>
      </c>
    </row>
    <row r="104" spans="2:24" ht="15.95" customHeight="1" x14ac:dyDescent="0.2">
      <c r="B104" s="174" t="str">
        <f>+Barranca!B104</f>
        <v>Punto 129. Lotes 185 -186</v>
      </c>
      <c r="C104" s="174"/>
      <c r="D104" s="11">
        <f>+Barranca!D104</f>
        <v>0.26808333333333328</v>
      </c>
      <c r="E104" s="11">
        <f>+Barranca!E104</f>
        <v>111.53012123096055</v>
      </c>
      <c r="F104" s="11">
        <f>+Barranca!F104</f>
        <v>298.19956481193663</v>
      </c>
      <c r="I104" s="174" t="str">
        <f t="shared" si="12"/>
        <v>Punto 129. Lotes 185 -186</v>
      </c>
      <c r="J104" s="174"/>
      <c r="K104" s="11">
        <f t="shared" si="13"/>
        <v>0.26808333333333328</v>
      </c>
      <c r="L104" s="11">
        <f t="shared" si="14"/>
        <v>90</v>
      </c>
      <c r="M104" s="11">
        <f t="shared" si="15"/>
        <v>90</v>
      </c>
      <c r="P104" s="99">
        <f t="shared" si="16"/>
        <v>29.899366666666669</v>
      </c>
      <c r="Q104" s="99">
        <f t="shared" si="17"/>
        <v>79.942333333333323</v>
      </c>
      <c r="R104" s="1">
        <f t="shared" si="18"/>
        <v>2.5833052800000003</v>
      </c>
      <c r="S104" s="1">
        <f t="shared" si="19"/>
        <v>6.9070175999999988</v>
      </c>
      <c r="U104" s="99">
        <f t="shared" si="20"/>
        <v>24.127499999999994</v>
      </c>
      <c r="V104" s="99">
        <f t="shared" si="21"/>
        <v>24.127499999999994</v>
      </c>
      <c r="W104" s="1">
        <f t="shared" si="22"/>
        <v>2.0846159999999996</v>
      </c>
      <c r="X104" s="1">
        <f t="shared" si="23"/>
        <v>2.0846159999999996</v>
      </c>
    </row>
    <row r="105" spans="2:24" ht="15.95" customHeight="1" x14ac:dyDescent="0.2">
      <c r="B105" s="174" t="str">
        <f>+Barranca!B105</f>
        <v>Punto 130. Barrio Villarelis</v>
      </c>
      <c r="C105" s="174"/>
      <c r="D105" s="11">
        <f>+Barranca!D105</f>
        <v>0.13144999999999998</v>
      </c>
      <c r="E105" s="11">
        <f>+Barranca!E105</f>
        <v>165.08190693546345</v>
      </c>
      <c r="F105" s="11">
        <f>+Barranca!F105</f>
        <v>287.69291238747303</v>
      </c>
      <c r="I105" s="174" t="str">
        <f t="shared" si="12"/>
        <v>Punto 130. Barrio Villarelis</v>
      </c>
      <c r="J105" s="174"/>
      <c r="K105" s="11">
        <f t="shared" si="13"/>
        <v>0.13144999999999998</v>
      </c>
      <c r="L105" s="11">
        <f t="shared" si="14"/>
        <v>90</v>
      </c>
      <c r="M105" s="11">
        <f t="shared" si="15"/>
        <v>90</v>
      </c>
      <c r="P105" s="99">
        <f t="shared" si="16"/>
        <v>21.700016666666667</v>
      </c>
      <c r="Q105" s="99">
        <f t="shared" si="17"/>
        <v>37.817233333333327</v>
      </c>
      <c r="R105" s="1">
        <f t="shared" si="18"/>
        <v>1.8748814399999998</v>
      </c>
      <c r="S105" s="1">
        <f t="shared" si="19"/>
        <v>3.2674089599999991</v>
      </c>
      <c r="U105" s="99">
        <f t="shared" si="20"/>
        <v>11.830499999999999</v>
      </c>
      <c r="V105" s="99">
        <f t="shared" si="21"/>
        <v>11.830499999999999</v>
      </c>
      <c r="W105" s="1">
        <f t="shared" si="22"/>
        <v>1.0221551999999998</v>
      </c>
      <c r="X105" s="1">
        <f t="shared" si="23"/>
        <v>1.0221551999999998</v>
      </c>
    </row>
    <row r="106" spans="2:24" ht="15.95" customHeight="1" x14ac:dyDescent="0.2">
      <c r="B106" s="174" t="str">
        <f>+Barranca!B106</f>
        <v>Punto 132. Cincuentanario Etapa 7</v>
      </c>
      <c r="C106" s="174"/>
      <c r="D106" s="11">
        <f>+Barranca!D106</f>
        <v>0.28829999999999995</v>
      </c>
      <c r="E106" s="11">
        <f>+Barranca!E106</f>
        <v>86.140767718811446</v>
      </c>
      <c r="F106" s="11">
        <f>+Barranca!F106</f>
        <v>200.08717770840559</v>
      </c>
      <c r="I106" s="174" t="str">
        <f t="shared" si="12"/>
        <v>Punto 132. Cincuentanario Etapa 7</v>
      </c>
      <c r="J106" s="174"/>
      <c r="K106" s="11">
        <f t="shared" si="13"/>
        <v>0.28829999999999995</v>
      </c>
      <c r="L106" s="11">
        <f t="shared" si="14"/>
        <v>86.140767718811446</v>
      </c>
      <c r="M106" s="11">
        <f t="shared" si="15"/>
        <v>90</v>
      </c>
      <c r="P106" s="99">
        <f t="shared" si="16"/>
        <v>24.834383333333335</v>
      </c>
      <c r="Q106" s="99">
        <f t="shared" si="17"/>
        <v>57.685133333333319</v>
      </c>
      <c r="R106" s="1">
        <f t="shared" si="18"/>
        <v>2.1456907200000002</v>
      </c>
      <c r="S106" s="1">
        <f t="shared" si="19"/>
        <v>4.9839955199999988</v>
      </c>
      <c r="U106" s="99">
        <f t="shared" si="20"/>
        <v>24.834383333333335</v>
      </c>
      <c r="V106" s="99">
        <f t="shared" si="21"/>
        <v>25.946999999999996</v>
      </c>
      <c r="W106" s="1">
        <f t="shared" si="22"/>
        <v>2.1456907200000002</v>
      </c>
      <c r="X106" s="1">
        <f t="shared" si="23"/>
        <v>2.2418207999999997</v>
      </c>
    </row>
    <row r="107" spans="2:24" ht="15.95" customHeight="1" x14ac:dyDescent="0.2">
      <c r="B107" s="174" t="str">
        <f>+Barranca!B107</f>
        <v>PTAP</v>
      </c>
      <c r="C107" s="174"/>
      <c r="D107" s="11">
        <f>+Barranca!D107</f>
        <v>40.590000000000003</v>
      </c>
      <c r="E107" s="11">
        <f>+Barranca!E107</f>
        <v>1636.991869918699</v>
      </c>
      <c r="F107" s="11">
        <f>+Barranca!F107</f>
        <v>30.731571815718159</v>
      </c>
      <c r="I107" s="174" t="str">
        <f t="shared" si="12"/>
        <v>PTAP</v>
      </c>
      <c r="J107" s="174"/>
      <c r="K107" s="11">
        <f t="shared" si="13"/>
        <v>40.590000000000003</v>
      </c>
      <c r="L107" s="11">
        <f t="shared" si="14"/>
        <v>90</v>
      </c>
      <c r="M107" s="11">
        <f t="shared" si="15"/>
        <v>30.731571815718159</v>
      </c>
      <c r="P107" s="99">
        <f t="shared" si="16"/>
        <v>66445.5</v>
      </c>
      <c r="Q107" s="99">
        <f t="shared" si="17"/>
        <v>1247.3945000000001</v>
      </c>
      <c r="R107" s="1">
        <f t="shared" si="18"/>
        <v>5740.8912</v>
      </c>
      <c r="S107" s="1">
        <f t="shared" si="19"/>
        <v>107.77488480000001</v>
      </c>
      <c r="U107" s="99">
        <f t="shared" si="20"/>
        <v>3653.1000000000004</v>
      </c>
      <c r="V107" s="99">
        <f t="shared" si="21"/>
        <v>1247.3945000000001</v>
      </c>
      <c r="W107" s="1">
        <f t="shared" si="22"/>
        <v>315.62783999999999</v>
      </c>
      <c r="X107" s="1">
        <f t="shared" si="23"/>
        <v>107.77488480000001</v>
      </c>
    </row>
    <row r="108" spans="2:24" ht="15.95" customHeight="1" x14ac:dyDescent="0.2">
      <c r="B108" s="174" t="str">
        <f>+Barranca!B108</f>
        <v xml:space="preserve">PTAR Marsella </v>
      </c>
      <c r="C108" s="174"/>
      <c r="D108" s="11">
        <f>+Barranca!D108</f>
        <v>0.62770000000000004</v>
      </c>
      <c r="E108" s="11">
        <f>+Barranca!E108</f>
        <v>29.484514895650786</v>
      </c>
      <c r="F108" s="11">
        <f>+Barranca!F108</f>
        <v>102.04450108863047</v>
      </c>
      <c r="I108" s="174" t="str">
        <f t="shared" si="12"/>
        <v xml:space="preserve">PTAR Marsella </v>
      </c>
      <c r="J108" s="174"/>
      <c r="K108" s="11">
        <f t="shared" si="13"/>
        <v>0.62770000000000004</v>
      </c>
      <c r="L108" s="11">
        <f t="shared" si="14"/>
        <v>29.484514895650786</v>
      </c>
      <c r="M108" s="11">
        <f t="shared" si="15"/>
        <v>90</v>
      </c>
      <c r="P108" s="99">
        <f t="shared" si="16"/>
        <v>18.507429999999999</v>
      </c>
      <c r="Q108" s="99">
        <f t="shared" si="17"/>
        <v>64.053333333333356</v>
      </c>
      <c r="R108" s="1">
        <f t="shared" si="18"/>
        <v>1.5990419519999999</v>
      </c>
      <c r="S108" s="1">
        <f t="shared" si="19"/>
        <v>5.5342080000000013</v>
      </c>
      <c r="U108" s="99">
        <f t="shared" si="20"/>
        <v>18.507429999999999</v>
      </c>
      <c r="V108" s="99">
        <f t="shared" si="21"/>
        <v>56.493000000000002</v>
      </c>
      <c r="W108" s="1">
        <f t="shared" si="22"/>
        <v>1.5990419519999999</v>
      </c>
      <c r="X108" s="1">
        <f t="shared" si="23"/>
        <v>4.8809952000000001</v>
      </c>
    </row>
    <row r="109" spans="2:24" ht="15.95" customHeight="1" x14ac:dyDescent="0.2">
      <c r="B109" s="174" t="str">
        <f>+Barranca!B109</f>
        <v>PTAR Altos de Cañaveral</v>
      </c>
      <c r="C109" s="174"/>
      <c r="D109" s="11">
        <f>+Barranca!D109</f>
        <v>0.34433333333333332</v>
      </c>
      <c r="E109" s="11">
        <f>+Barranca!E109</f>
        <v>208.09293320425942</v>
      </c>
      <c r="F109" s="11">
        <f>+Barranca!F109</f>
        <v>178.65053242981608</v>
      </c>
      <c r="I109" s="174" t="str">
        <f t="shared" si="12"/>
        <v>PTAR Altos de Cañaveral</v>
      </c>
      <c r="J109" s="174"/>
      <c r="K109" s="11">
        <f t="shared" si="13"/>
        <v>0.34433333333333332</v>
      </c>
      <c r="L109" s="11">
        <f t="shared" si="14"/>
        <v>90</v>
      </c>
      <c r="M109" s="11">
        <f t="shared" si="15"/>
        <v>90</v>
      </c>
      <c r="P109" s="99">
        <f t="shared" si="16"/>
        <v>71.653333333333322</v>
      </c>
      <c r="Q109" s="99">
        <f t="shared" si="17"/>
        <v>61.515333333333338</v>
      </c>
      <c r="R109" s="1">
        <f t="shared" si="18"/>
        <v>6.190847999999999</v>
      </c>
      <c r="S109" s="1">
        <f t="shared" si="19"/>
        <v>5.3149248</v>
      </c>
      <c r="U109" s="99">
        <f t="shared" si="20"/>
        <v>30.99</v>
      </c>
      <c r="V109" s="99">
        <f t="shared" si="21"/>
        <v>30.99</v>
      </c>
      <c r="W109" s="1">
        <f t="shared" si="22"/>
        <v>2.6775359999999999</v>
      </c>
      <c r="X109" s="1">
        <f t="shared" si="23"/>
        <v>2.6775359999999999</v>
      </c>
    </row>
    <row r="110" spans="2:24" ht="15.95" customHeight="1" x14ac:dyDescent="0.2">
      <c r="B110" s="174" t="str">
        <f>+Barranca!B110</f>
        <v>PTAR ASOPRADOS</v>
      </c>
      <c r="C110" s="174"/>
      <c r="D110" s="11">
        <f>+Barranca!D110</f>
        <v>0.58283333333333331</v>
      </c>
      <c r="E110" s="11">
        <f>+Barranca!E110</f>
        <v>87.263940520446113</v>
      </c>
      <c r="F110" s="11">
        <f>+Barranca!F110</f>
        <v>60.188847583643117</v>
      </c>
      <c r="I110" s="174" t="str">
        <f t="shared" si="12"/>
        <v>PTAR ASOPRADOS</v>
      </c>
      <c r="J110" s="174"/>
      <c r="K110" s="11">
        <f t="shared" si="13"/>
        <v>0.58283333333333331</v>
      </c>
      <c r="L110" s="11">
        <f t="shared" si="14"/>
        <v>87.263940520446113</v>
      </c>
      <c r="M110" s="11">
        <f t="shared" si="15"/>
        <v>60.188847583643117</v>
      </c>
      <c r="P110" s="99">
        <f t="shared" si="16"/>
        <v>50.860333333333344</v>
      </c>
      <c r="Q110" s="99">
        <f t="shared" si="17"/>
        <v>35.08006666666666</v>
      </c>
      <c r="R110" s="1">
        <f t="shared" si="18"/>
        <v>4.3943328000000008</v>
      </c>
      <c r="S110" s="1">
        <f t="shared" si="19"/>
        <v>3.0309177599999995</v>
      </c>
      <c r="U110" s="99">
        <f t="shared" si="20"/>
        <v>50.860333333333344</v>
      </c>
      <c r="V110" s="99">
        <f t="shared" si="21"/>
        <v>35.08006666666666</v>
      </c>
      <c r="W110" s="1">
        <f t="shared" si="22"/>
        <v>4.3943328000000008</v>
      </c>
      <c r="X110" s="1">
        <f t="shared" si="23"/>
        <v>3.0309177599999995</v>
      </c>
    </row>
    <row r="111" spans="2:24" ht="15.95" customHeight="1" x14ac:dyDescent="0.2">
      <c r="B111" s="174" t="str">
        <f>+Barranca!B111</f>
        <v>PTAR Altos del Centenario</v>
      </c>
      <c r="C111" s="174"/>
      <c r="D111" s="11">
        <f>+Barranca!D111</f>
        <v>1.6206666666666665</v>
      </c>
      <c r="E111" s="11">
        <f>+Barranca!E111</f>
        <v>53.109694227341294</v>
      </c>
      <c r="F111" s="11">
        <f>+Barranca!F111</f>
        <v>52.36751679692857</v>
      </c>
      <c r="I111" s="174" t="str">
        <f t="shared" si="12"/>
        <v>PTAR Altos del Centenario</v>
      </c>
      <c r="J111" s="174"/>
      <c r="K111" s="11">
        <f t="shared" si="13"/>
        <v>1.6206666666666665</v>
      </c>
      <c r="L111" s="11">
        <f t="shared" si="14"/>
        <v>53.109694227341294</v>
      </c>
      <c r="M111" s="11">
        <f t="shared" si="15"/>
        <v>52.36751679692857</v>
      </c>
      <c r="P111" s="99">
        <f t="shared" si="16"/>
        <v>86.073111111111118</v>
      </c>
      <c r="Q111" s="99">
        <f t="shared" si="17"/>
        <v>84.870288888888894</v>
      </c>
      <c r="R111" s="1">
        <f t="shared" si="18"/>
        <v>7.4367168000000001</v>
      </c>
      <c r="S111" s="1">
        <f t="shared" si="19"/>
        <v>7.3327929600000008</v>
      </c>
      <c r="U111" s="99">
        <f t="shared" si="20"/>
        <v>86.073111111111118</v>
      </c>
      <c r="V111" s="99">
        <f t="shared" si="21"/>
        <v>84.870288888888894</v>
      </c>
      <c r="W111" s="1">
        <f t="shared" si="22"/>
        <v>7.4367168000000001</v>
      </c>
      <c r="X111" s="1">
        <f t="shared" si="23"/>
        <v>7.3327929600000008</v>
      </c>
    </row>
    <row r="112" spans="2:24" ht="15.95" customHeight="1" x14ac:dyDescent="0.2">
      <c r="B112" s="174" t="str">
        <f>+Barranca!B112</f>
        <v>PTAR Almendros</v>
      </c>
      <c r="C112" s="174"/>
      <c r="D112" s="11">
        <f>+Barranca!D112</f>
        <v>0.95916666666666661</v>
      </c>
      <c r="E112" s="11">
        <f>+Barranca!E112</f>
        <v>112.21894005212859</v>
      </c>
      <c r="F112" s="11">
        <f>+Barranca!F112</f>
        <v>233.40834057341445</v>
      </c>
      <c r="I112" s="174" t="str">
        <f t="shared" si="12"/>
        <v>PTAR Almendros</v>
      </c>
      <c r="J112" s="174"/>
      <c r="K112" s="11">
        <f t="shared" si="13"/>
        <v>0.95916666666666661</v>
      </c>
      <c r="L112" s="11">
        <f t="shared" si="14"/>
        <v>90</v>
      </c>
      <c r="M112" s="11">
        <f t="shared" si="15"/>
        <v>90</v>
      </c>
      <c r="P112" s="99">
        <f t="shared" si="16"/>
        <v>107.63666666666667</v>
      </c>
      <c r="Q112" s="99">
        <f t="shared" si="17"/>
        <v>223.87750000000003</v>
      </c>
      <c r="R112" s="1">
        <f t="shared" si="18"/>
        <v>9.2998080000000005</v>
      </c>
      <c r="S112" s="1">
        <f t="shared" si="19"/>
        <v>19.343016000000002</v>
      </c>
      <c r="U112" s="99">
        <f t="shared" si="20"/>
        <v>86.324999999999989</v>
      </c>
      <c r="V112" s="99">
        <f t="shared" si="21"/>
        <v>86.324999999999989</v>
      </c>
      <c r="W112" s="1">
        <f t="shared" si="22"/>
        <v>7.458479999999998</v>
      </c>
      <c r="X112" s="1">
        <f t="shared" si="23"/>
        <v>7.458479999999998</v>
      </c>
    </row>
    <row r="113" spans="2:24" ht="15.95" customHeight="1" x14ac:dyDescent="0.2">
      <c r="B113" s="174" t="str">
        <f>+Barranca!B113</f>
        <v>PTAR Tamarindos</v>
      </c>
      <c r="C113" s="174"/>
      <c r="D113" s="11">
        <f>+Barranca!D113</f>
        <v>0.17408333333333334</v>
      </c>
      <c r="E113" s="11">
        <f>+Barranca!E113</f>
        <v>15.114121589277167</v>
      </c>
      <c r="F113" s="11">
        <f>+Barranca!F113</f>
        <v>90.503015797032077</v>
      </c>
      <c r="I113" s="174" t="str">
        <f t="shared" si="12"/>
        <v>PTAR Tamarindos</v>
      </c>
      <c r="J113" s="174"/>
      <c r="K113" s="11">
        <f t="shared" si="13"/>
        <v>0.17408333333333334</v>
      </c>
      <c r="L113" s="11">
        <f t="shared" si="14"/>
        <v>15.114121589277167</v>
      </c>
      <c r="M113" s="11">
        <f t="shared" si="15"/>
        <v>90</v>
      </c>
      <c r="P113" s="99">
        <f t="shared" si="16"/>
        <v>2.6311166666666668</v>
      </c>
      <c r="Q113" s="99">
        <f t="shared" si="17"/>
        <v>15.755066666666668</v>
      </c>
      <c r="R113" s="1">
        <f t="shared" si="18"/>
        <v>0.22732848</v>
      </c>
      <c r="S113" s="1">
        <f t="shared" si="19"/>
        <v>1.3612377600000001</v>
      </c>
      <c r="U113" s="99">
        <f t="shared" si="20"/>
        <v>2.6311166666666668</v>
      </c>
      <c r="V113" s="99">
        <f t="shared" si="21"/>
        <v>15.6675</v>
      </c>
      <c r="W113" s="1">
        <f t="shared" si="22"/>
        <v>0.22732848</v>
      </c>
      <c r="X113" s="1">
        <f t="shared" si="23"/>
        <v>1.353672</v>
      </c>
    </row>
    <row r="114" spans="2:24" ht="15.95" customHeight="1" x14ac:dyDescent="0.2">
      <c r="B114" s="174" t="str">
        <f>+Barranca!B114</f>
        <v>PTAR Villa Rosa</v>
      </c>
      <c r="C114" s="174"/>
      <c r="D114" s="11">
        <f>+Barranca!D114</f>
        <v>0.59541666666666671</v>
      </c>
      <c r="E114" s="11">
        <f>+Barranca!E114</f>
        <v>65.439468159552135</v>
      </c>
      <c r="F114" s="11">
        <f>+Barranca!F114</f>
        <v>192.99860041987404</v>
      </c>
      <c r="I114" s="174" t="str">
        <f t="shared" si="12"/>
        <v>PTAR Villa Rosa</v>
      </c>
      <c r="J114" s="174"/>
      <c r="K114" s="11">
        <f t="shared" si="13"/>
        <v>0.59541666666666671</v>
      </c>
      <c r="L114" s="11">
        <f t="shared" si="14"/>
        <v>65.439468159552135</v>
      </c>
      <c r="M114" s="11">
        <f t="shared" si="15"/>
        <v>90</v>
      </c>
      <c r="P114" s="99">
        <f t="shared" si="16"/>
        <v>38.963750000000005</v>
      </c>
      <c r="Q114" s="99">
        <f t="shared" si="17"/>
        <v>114.91458333333334</v>
      </c>
      <c r="R114" s="1">
        <f t="shared" si="18"/>
        <v>3.3664680000000002</v>
      </c>
      <c r="S114" s="1">
        <f t="shared" si="19"/>
        <v>9.9286200000000004</v>
      </c>
      <c r="U114" s="99">
        <f t="shared" si="20"/>
        <v>38.963750000000005</v>
      </c>
      <c r="V114" s="99">
        <f t="shared" si="21"/>
        <v>53.587500000000006</v>
      </c>
      <c r="W114" s="1">
        <f t="shared" si="22"/>
        <v>3.3664680000000002</v>
      </c>
      <c r="X114" s="1">
        <f t="shared" si="23"/>
        <v>4.6299600000000005</v>
      </c>
    </row>
    <row r="115" spans="2:24" ht="15.95" customHeight="1" x14ac:dyDescent="0.2">
      <c r="B115" s="174" t="str">
        <f>+Barranca!B115</f>
        <v>PTAR Bosques de la Cira</v>
      </c>
      <c r="C115" s="174"/>
      <c r="D115" s="11">
        <f>+Barranca!D115</f>
        <v>1.7224999999999999</v>
      </c>
      <c r="E115" s="11">
        <f>+Barranca!E115</f>
        <v>50.169375907111757</v>
      </c>
      <c r="F115" s="11">
        <f>+Barranca!F115</f>
        <v>79.898693759071122</v>
      </c>
      <c r="I115" s="174" t="str">
        <f t="shared" si="12"/>
        <v>PTAR Bosques de la Cira</v>
      </c>
      <c r="J115" s="174"/>
      <c r="K115" s="11">
        <f t="shared" si="13"/>
        <v>1.7224999999999999</v>
      </c>
      <c r="L115" s="11">
        <f t="shared" si="14"/>
        <v>50.169375907111757</v>
      </c>
      <c r="M115" s="11">
        <f t="shared" si="15"/>
        <v>79.898693759071122</v>
      </c>
      <c r="P115" s="99">
        <f t="shared" si="16"/>
        <v>86.416749999999993</v>
      </c>
      <c r="Q115" s="99">
        <f t="shared" si="17"/>
        <v>137.62549999999999</v>
      </c>
      <c r="R115" s="1">
        <f t="shared" si="18"/>
        <v>7.466407199999999</v>
      </c>
      <c r="S115" s="1">
        <f t="shared" si="19"/>
        <v>11.890843199999999</v>
      </c>
      <c r="U115" s="99">
        <f t="shared" si="20"/>
        <v>86.416749999999993</v>
      </c>
      <c r="V115" s="99">
        <f t="shared" si="21"/>
        <v>137.62549999999999</v>
      </c>
      <c r="W115" s="1">
        <f t="shared" si="22"/>
        <v>7.466407199999999</v>
      </c>
      <c r="X115" s="1">
        <f t="shared" si="23"/>
        <v>11.890843199999999</v>
      </c>
    </row>
    <row r="116" spans="2:24" ht="15.95" customHeight="1" x14ac:dyDescent="0.2">
      <c r="B116" s="174" t="str">
        <f>+Barranca!B116</f>
        <v>PTAR Paraiso</v>
      </c>
      <c r="C116" s="174"/>
      <c r="D116" s="11">
        <f>+Barranca!D116</f>
        <v>0.41943333333333332</v>
      </c>
      <c r="E116" s="11">
        <f>+Barranca!E116</f>
        <v>149.3503139156004</v>
      </c>
      <c r="F116" s="11">
        <f>+Barranca!F116</f>
        <v>522.04482237940078</v>
      </c>
      <c r="I116" s="174" t="str">
        <f t="shared" si="12"/>
        <v>PTAR Paraiso</v>
      </c>
      <c r="J116" s="174"/>
      <c r="K116" s="11">
        <f t="shared" si="13"/>
        <v>0.41943333333333332</v>
      </c>
      <c r="L116" s="11">
        <f t="shared" si="14"/>
        <v>90</v>
      </c>
      <c r="M116" s="11">
        <f t="shared" si="15"/>
        <v>90</v>
      </c>
      <c r="P116" s="99">
        <f t="shared" si="16"/>
        <v>62.642499999999991</v>
      </c>
      <c r="Q116" s="99">
        <f t="shared" si="17"/>
        <v>218.96299999999999</v>
      </c>
      <c r="R116" s="1">
        <f t="shared" si="18"/>
        <v>5.4123119999999991</v>
      </c>
      <c r="S116" s="1">
        <f t="shared" si="19"/>
        <v>18.9184032</v>
      </c>
      <c r="U116" s="99">
        <f t="shared" si="20"/>
        <v>37.749000000000002</v>
      </c>
      <c r="V116" s="99">
        <f t="shared" si="21"/>
        <v>37.749000000000002</v>
      </c>
      <c r="W116" s="1">
        <f t="shared" si="22"/>
        <v>3.2615135999999998</v>
      </c>
      <c r="X116" s="1">
        <f t="shared" si="23"/>
        <v>3.2615135999999998</v>
      </c>
    </row>
    <row r="117" spans="2:24" ht="15.95" customHeight="1" x14ac:dyDescent="0.2">
      <c r="B117" s="174" t="str">
        <f>+Barranca!B117</f>
        <v>PTAR Isla del Zapato</v>
      </c>
      <c r="C117" s="174"/>
      <c r="D117" s="11">
        <f>+Barranca!D117</f>
        <v>1.361</v>
      </c>
      <c r="E117" s="11">
        <f>+Barranca!E117</f>
        <v>51.219911829537111</v>
      </c>
      <c r="F117" s="11">
        <f>+Barranca!F117</f>
        <v>246.5900073475386</v>
      </c>
      <c r="I117" s="174" t="str">
        <f t="shared" si="12"/>
        <v>PTAR Isla del Zapato</v>
      </c>
      <c r="J117" s="174"/>
      <c r="K117" s="11">
        <f t="shared" si="13"/>
        <v>1.361</v>
      </c>
      <c r="L117" s="11">
        <f t="shared" si="14"/>
        <v>51.219911829537111</v>
      </c>
      <c r="M117" s="11">
        <f t="shared" si="15"/>
        <v>90</v>
      </c>
      <c r="P117" s="99">
        <f t="shared" si="16"/>
        <v>69.710300000000004</v>
      </c>
      <c r="Q117" s="99">
        <f t="shared" si="17"/>
        <v>335.60900000000004</v>
      </c>
      <c r="R117" s="1">
        <f t="shared" si="18"/>
        <v>6.0229699199999995</v>
      </c>
      <c r="S117" s="1">
        <f t="shared" si="19"/>
        <v>28.996617600000004</v>
      </c>
      <c r="U117" s="99">
        <f t="shared" si="20"/>
        <v>69.710300000000004</v>
      </c>
      <c r="V117" s="99">
        <f t="shared" si="21"/>
        <v>122.49</v>
      </c>
      <c r="W117" s="1">
        <f t="shared" si="22"/>
        <v>6.0229699199999995</v>
      </c>
      <c r="X117" s="1">
        <f t="shared" si="23"/>
        <v>10.583136</v>
      </c>
    </row>
    <row r="118" spans="2:24" ht="15.95" customHeight="1" x14ac:dyDescent="0.2">
      <c r="B118" s="174" t="str">
        <f>+Barranca!B118</f>
        <v>PTAR La Liga</v>
      </c>
      <c r="C118" s="174"/>
      <c r="D118" s="11">
        <f>+Barranca!D118</f>
        <v>1.6138333333333332</v>
      </c>
      <c r="E118" s="11">
        <f>+Barranca!E118</f>
        <v>28.023546421563562</v>
      </c>
      <c r="F118" s="11">
        <f>+Barranca!F118</f>
        <v>197.46153051740163</v>
      </c>
      <c r="I118" s="174" t="str">
        <f t="shared" si="12"/>
        <v>PTAR La Liga</v>
      </c>
      <c r="J118" s="174"/>
      <c r="K118" s="11">
        <f t="shared" si="13"/>
        <v>1.6138333333333332</v>
      </c>
      <c r="L118" s="11">
        <f t="shared" si="14"/>
        <v>28.023546421563562</v>
      </c>
      <c r="M118" s="11">
        <f t="shared" si="15"/>
        <v>90</v>
      </c>
      <c r="P118" s="99">
        <f t="shared" si="16"/>
        <v>45.225333333333325</v>
      </c>
      <c r="Q118" s="99">
        <f t="shared" si="17"/>
        <v>318.66999999999996</v>
      </c>
      <c r="R118" s="1">
        <f t="shared" si="18"/>
        <v>3.9074687999999993</v>
      </c>
      <c r="S118" s="1">
        <f t="shared" si="19"/>
        <v>27.533087999999999</v>
      </c>
      <c r="U118" s="99">
        <f t="shared" si="20"/>
        <v>45.225333333333325</v>
      </c>
      <c r="V118" s="99">
        <f t="shared" si="21"/>
        <v>145.245</v>
      </c>
      <c r="W118" s="1">
        <f t="shared" si="22"/>
        <v>3.9074687999999993</v>
      </c>
      <c r="X118" s="1">
        <f t="shared" si="23"/>
        <v>12.549167999999998</v>
      </c>
    </row>
    <row r="119" spans="2:24" ht="15.95" customHeight="1" x14ac:dyDescent="0.2">
      <c r="B119" s="174" t="str">
        <f>+Barranca!B119</f>
        <v>PTAR Boston</v>
      </c>
      <c r="C119" s="174"/>
      <c r="D119" s="11">
        <f>+Barranca!D119</f>
        <v>2.4291666666666667</v>
      </c>
      <c r="E119" s="11">
        <f>+Barranca!E119</f>
        <v>52.147433962264159</v>
      </c>
      <c r="F119" s="11">
        <f>+Barranca!F119</f>
        <v>177.65797598627788</v>
      </c>
      <c r="I119" s="174" t="str">
        <f t="shared" si="12"/>
        <v>PTAR Boston</v>
      </c>
      <c r="J119" s="174"/>
      <c r="K119" s="11">
        <f t="shared" si="13"/>
        <v>2.4291666666666667</v>
      </c>
      <c r="L119" s="11">
        <f t="shared" si="14"/>
        <v>52.147433962264159</v>
      </c>
      <c r="M119" s="11">
        <f t="shared" si="15"/>
        <v>90</v>
      </c>
      <c r="P119" s="99">
        <f t="shared" si="16"/>
        <v>126.67480833333336</v>
      </c>
      <c r="Q119" s="99">
        <f t="shared" si="17"/>
        <v>431.56083333333333</v>
      </c>
      <c r="R119" s="1">
        <f t="shared" si="18"/>
        <v>10.944703440000001</v>
      </c>
      <c r="S119" s="1">
        <f t="shared" si="19"/>
        <v>37.286856</v>
      </c>
      <c r="U119" s="99">
        <f t="shared" si="20"/>
        <v>126.67480833333336</v>
      </c>
      <c r="V119" s="99">
        <f t="shared" si="21"/>
        <v>218.625</v>
      </c>
      <c r="W119" s="1">
        <f t="shared" si="22"/>
        <v>10.944703440000001</v>
      </c>
      <c r="X119" s="1">
        <f t="shared" si="23"/>
        <v>18.889200000000002</v>
      </c>
    </row>
    <row r="120" spans="2:24" ht="15.95" customHeight="1" x14ac:dyDescent="0.2">
      <c r="B120" s="174" t="str">
        <f>+Barranca!B120</f>
        <v>PTAR Nuevo Horizonte</v>
      </c>
      <c r="C120" s="174"/>
      <c r="D120" s="11">
        <f>+Barranca!D120</f>
        <v>0.88933333333333342</v>
      </c>
      <c r="E120" s="11">
        <f>+Barranca!E120</f>
        <v>44.948856821589203</v>
      </c>
      <c r="F120" s="11">
        <f>+Barranca!F120</f>
        <v>131.05196776611695</v>
      </c>
      <c r="I120" s="174" t="str">
        <f t="shared" ref="I120:I122" si="24">+B120</f>
        <v>PTAR Nuevo Horizonte</v>
      </c>
      <c r="J120" s="174"/>
      <c r="K120" s="11">
        <f t="shared" si="13"/>
        <v>0.88933333333333342</v>
      </c>
      <c r="L120" s="11">
        <f t="shared" si="14"/>
        <v>44.948856821589203</v>
      </c>
      <c r="M120" s="11">
        <f t="shared" si="15"/>
        <v>90</v>
      </c>
      <c r="P120" s="99">
        <f t="shared" si="16"/>
        <v>39.974516666666666</v>
      </c>
      <c r="Q120" s="99">
        <f t="shared" si="17"/>
        <v>116.54888333333335</v>
      </c>
      <c r="R120" s="1">
        <f t="shared" si="18"/>
        <v>3.4537982399999994</v>
      </c>
      <c r="S120" s="1">
        <f t="shared" si="19"/>
        <v>10.069823520000002</v>
      </c>
      <c r="U120" s="99">
        <f t="shared" si="20"/>
        <v>39.974516666666666</v>
      </c>
      <c r="V120" s="99">
        <f t="shared" si="21"/>
        <v>80.040000000000006</v>
      </c>
      <c r="W120" s="1">
        <f t="shared" si="22"/>
        <v>3.4537982399999994</v>
      </c>
      <c r="X120" s="1">
        <f t="shared" si="23"/>
        <v>6.9154560000000007</v>
      </c>
    </row>
    <row r="121" spans="2:24" ht="15.95" customHeight="1" x14ac:dyDescent="0.2">
      <c r="B121" s="174" t="str">
        <f>+Barranca!B121</f>
        <v xml:space="preserve">PTAR Torres del Campestre </v>
      </c>
      <c r="C121" s="174"/>
      <c r="D121" s="11">
        <f>+Barranca!D121</f>
        <v>1.4909999999999999</v>
      </c>
      <c r="E121" s="11">
        <f>+Barranca!E121</f>
        <v>33.309959758551308</v>
      </c>
      <c r="F121" s="11">
        <f>+Barranca!F121</f>
        <v>63.787771070869674</v>
      </c>
      <c r="I121" s="174" t="str">
        <f t="shared" si="24"/>
        <v xml:space="preserve">PTAR Torres del Campestre </v>
      </c>
      <c r="J121" s="174"/>
      <c r="K121" s="11">
        <f t="shared" si="13"/>
        <v>1.4909999999999999</v>
      </c>
      <c r="L121" s="11">
        <f t="shared" si="14"/>
        <v>33.309959758551308</v>
      </c>
      <c r="M121" s="11">
        <f t="shared" si="15"/>
        <v>63.787771070869674</v>
      </c>
      <c r="P121" s="99">
        <f t="shared" si="16"/>
        <v>49.665149999999997</v>
      </c>
      <c r="Q121" s="99">
        <f t="shared" si="17"/>
        <v>95.107566666666671</v>
      </c>
      <c r="R121" s="1">
        <f t="shared" si="18"/>
        <v>4.2910689599999996</v>
      </c>
      <c r="S121" s="1">
        <f t="shared" si="19"/>
        <v>8.2172937600000004</v>
      </c>
      <c r="U121" s="99">
        <f t="shared" si="20"/>
        <v>49.665149999999997</v>
      </c>
      <c r="V121" s="99">
        <f t="shared" si="21"/>
        <v>95.107566666666671</v>
      </c>
      <c r="W121" s="1">
        <f t="shared" si="22"/>
        <v>4.2910689599999996</v>
      </c>
      <c r="X121" s="1">
        <f t="shared" si="23"/>
        <v>8.2172937600000004</v>
      </c>
    </row>
    <row r="122" spans="2:24" ht="15.95" customHeight="1" x14ac:dyDescent="0.2">
      <c r="B122" s="174" t="str">
        <f>+Barranca!B122</f>
        <v>PTAR Los Naranjos</v>
      </c>
      <c r="C122" s="174"/>
      <c r="D122" s="11">
        <f>+Barranca!D122</f>
        <v>0.64741666666666664</v>
      </c>
      <c r="E122" s="11">
        <f>+Barranca!E122</f>
        <v>33.542206204144684</v>
      </c>
      <c r="F122" s="11">
        <f>+Barranca!F122</f>
        <v>111.44992920581799</v>
      </c>
      <c r="I122" s="174" t="str">
        <f t="shared" si="24"/>
        <v>PTAR Los Naranjos</v>
      </c>
      <c r="J122" s="174"/>
      <c r="K122" s="11">
        <f t="shared" si="13"/>
        <v>0.64741666666666664</v>
      </c>
      <c r="L122" s="11">
        <f t="shared" si="14"/>
        <v>33.542206204144684</v>
      </c>
      <c r="M122" s="11">
        <f t="shared" si="15"/>
        <v>90</v>
      </c>
      <c r="P122" s="99">
        <f t="shared" si="16"/>
        <v>21.715783333333338</v>
      </c>
      <c r="Q122" s="99">
        <f t="shared" si="17"/>
        <v>72.15454166666666</v>
      </c>
      <c r="R122" s="1">
        <f t="shared" si="18"/>
        <v>1.8762436800000002</v>
      </c>
      <c r="S122" s="1">
        <f t="shared" si="19"/>
        <v>6.2341523999999993</v>
      </c>
      <c r="U122" s="99">
        <f t="shared" si="20"/>
        <v>21.715783333333338</v>
      </c>
      <c r="V122" s="99">
        <f t="shared" si="21"/>
        <v>58.267499999999998</v>
      </c>
      <c r="W122" s="1">
        <f t="shared" si="22"/>
        <v>1.8762436800000002</v>
      </c>
      <c r="X122" s="1">
        <f t="shared" si="23"/>
        <v>5.0343119999999999</v>
      </c>
    </row>
    <row r="123" spans="2:24" s="10" customFormat="1" ht="15" customHeight="1" x14ac:dyDescent="0.2">
      <c r="P123" s="98">
        <f>SUM(P8:P122)</f>
        <v>79260.843134444469</v>
      </c>
      <c r="Q123" s="98">
        <f>SUM(Q8:Q122)</f>
        <v>36463.85152333336</v>
      </c>
      <c r="R123" s="98">
        <f>SUM(R8:R122)</f>
        <v>6848.1368468159999</v>
      </c>
      <c r="S123" s="98">
        <f>SUM(S8:S122)</f>
        <v>3150.476771616</v>
      </c>
      <c r="U123" s="98">
        <f>SUM(U8:U122)</f>
        <v>15726.339786111121</v>
      </c>
      <c r="V123" s="98">
        <f>SUM(V8:V122)</f>
        <v>23040.480440555551</v>
      </c>
      <c r="W123" s="98">
        <f>SUM(W8:W122)</f>
        <v>1358.7557575200005</v>
      </c>
      <c r="X123" s="98">
        <f>SUM(X8:X122)</f>
        <v>1990.6975100639995</v>
      </c>
    </row>
    <row r="124" spans="2:24" s="10" customFormat="1" ht="15" customHeight="1" x14ac:dyDescent="0.2">
      <c r="B124" s="42" t="s">
        <v>5</v>
      </c>
      <c r="I124" s="42" t="s">
        <v>5</v>
      </c>
    </row>
    <row r="125" spans="2:24" s="10" customFormat="1" ht="15" customHeight="1" x14ac:dyDescent="0.2">
      <c r="B125" s="10" t="s">
        <v>1</v>
      </c>
      <c r="I125" s="10" t="s">
        <v>1</v>
      </c>
    </row>
    <row r="126" spans="2:24" s="10" customFormat="1" ht="15" customHeight="1" x14ac:dyDescent="0.2">
      <c r="B126" s="10" t="s">
        <v>25</v>
      </c>
      <c r="D126" s="69"/>
      <c r="I126" s="10" t="s">
        <v>25</v>
      </c>
      <c r="K126" s="69"/>
    </row>
    <row r="127" spans="2:24" s="10" customFormat="1" ht="15" customHeight="1" x14ac:dyDescent="0.2">
      <c r="B127" s="10" t="s">
        <v>26</v>
      </c>
      <c r="D127" s="69"/>
      <c r="I127" s="10" t="s">
        <v>26</v>
      </c>
      <c r="K127" s="69"/>
    </row>
    <row r="128" spans="2:24" s="10" customFormat="1" ht="15" customHeight="1" x14ac:dyDescent="0.2">
      <c r="B128" s="10" t="s">
        <v>6</v>
      </c>
      <c r="I128" s="10" t="s">
        <v>6</v>
      </c>
    </row>
    <row r="129" spans="2:32" s="10" customFormat="1" ht="15" customHeight="1" x14ac:dyDescent="0.2">
      <c r="B129" s="10" t="s">
        <v>21</v>
      </c>
      <c r="I129" s="10" t="s">
        <v>21</v>
      </c>
    </row>
    <row r="130" spans="2:32" s="10" customFormat="1" ht="15" customHeight="1" x14ac:dyDescent="0.2">
      <c r="E130" s="10">
        <v>2019</v>
      </c>
      <c r="L130" s="10">
        <v>2024</v>
      </c>
    </row>
    <row r="131" spans="2:32" s="10" customFormat="1" ht="24.95" customHeight="1" x14ac:dyDescent="0.2">
      <c r="C131" s="92" t="s">
        <v>23</v>
      </c>
      <c r="D131" s="71" t="s">
        <v>22</v>
      </c>
      <c r="E131" s="157" t="s">
        <v>667</v>
      </c>
      <c r="J131" s="159" t="s">
        <v>23</v>
      </c>
      <c r="K131" s="157" t="s">
        <v>22</v>
      </c>
      <c r="L131" s="157" t="s">
        <v>667</v>
      </c>
    </row>
    <row r="132" spans="2:32" s="10" customFormat="1" ht="15" customHeight="1" x14ac:dyDescent="0.2">
      <c r="C132" s="73" t="s">
        <v>3</v>
      </c>
      <c r="D132" s="68">
        <f>+Q123*0.0036*24</f>
        <v>3150.4767716160022</v>
      </c>
      <c r="E132" s="161">
        <f>+D132*365</f>
        <v>1149924.0216398409</v>
      </c>
      <c r="J132" s="73" t="s">
        <v>3</v>
      </c>
      <c r="K132" s="68">
        <f>+V123*0.0036*24</f>
        <v>1990.6975100639997</v>
      </c>
      <c r="L132" s="161">
        <f>+K132*365</f>
        <v>726604.59117335989</v>
      </c>
    </row>
    <row r="133" spans="2:32" s="10" customFormat="1" ht="15" customHeight="1" x14ac:dyDescent="0.2">
      <c r="C133" s="73" t="s">
        <v>0</v>
      </c>
      <c r="D133" s="68">
        <f>+P123*0.0036*24</f>
        <v>6848.1368468160017</v>
      </c>
      <c r="E133" s="161">
        <f>+D133*365</f>
        <v>2499569.9490878405</v>
      </c>
      <c r="J133" s="73" t="s">
        <v>0</v>
      </c>
      <c r="K133" s="68">
        <f>+U123*0.0036*24</f>
        <v>1358.7557575200008</v>
      </c>
      <c r="L133" s="161">
        <f>+K133*365</f>
        <v>495945.8514948003</v>
      </c>
    </row>
    <row r="134" spans="2:32" s="10" customFormat="1" ht="15" customHeight="1" x14ac:dyDescent="0.2"/>
    <row r="135" spans="2:32" s="10" customFormat="1" ht="15" customHeight="1" x14ac:dyDescent="0.2">
      <c r="B135" s="42" t="s">
        <v>7</v>
      </c>
      <c r="I135" s="42" t="s">
        <v>7</v>
      </c>
    </row>
    <row r="136" spans="2:32" s="10" customFormat="1" ht="15" customHeight="1" x14ac:dyDescent="0.2">
      <c r="B136" s="10" t="s">
        <v>8</v>
      </c>
      <c r="I136" s="10" t="s">
        <v>8</v>
      </c>
    </row>
    <row r="137" spans="2:32" s="10" customFormat="1" ht="15" customHeight="1" x14ac:dyDescent="0.2">
      <c r="B137" s="10" t="s">
        <v>2</v>
      </c>
      <c r="I137" s="10" t="s">
        <v>2</v>
      </c>
    </row>
    <row r="138" spans="2:32" s="10" customFormat="1" ht="15" customHeight="1" x14ac:dyDescent="0.2">
      <c r="B138" s="10" t="s">
        <v>4</v>
      </c>
      <c r="I138" s="10" t="s">
        <v>4</v>
      </c>
    </row>
    <row r="139" spans="2:32" s="10" customFormat="1" ht="15" customHeight="1" x14ac:dyDescent="0.2"/>
    <row r="140" spans="2:32" ht="30" customHeight="1" x14ac:dyDescent="0.2">
      <c r="B140" s="89" t="s">
        <v>23</v>
      </c>
      <c r="C140" s="91" t="s">
        <v>24</v>
      </c>
      <c r="D140" s="175" t="s">
        <v>463</v>
      </c>
      <c r="E140" s="175"/>
      <c r="I140" s="158" t="s">
        <v>23</v>
      </c>
      <c r="J140" s="156" t="s">
        <v>24</v>
      </c>
      <c r="K140" s="175" t="s">
        <v>463</v>
      </c>
      <c r="L140" s="175"/>
    </row>
    <row r="141" spans="2:32" ht="17.100000000000001" customHeight="1" x14ac:dyDescent="0.2">
      <c r="B141" s="90" t="s">
        <v>3</v>
      </c>
      <c r="C141" s="90">
        <v>144.38999999999999</v>
      </c>
      <c r="D141" s="176">
        <f>+C141*D132*365</f>
        <v>166037529.48457661</v>
      </c>
      <c r="E141" s="177"/>
      <c r="I141" s="155" t="s">
        <v>3</v>
      </c>
      <c r="J141" s="155">
        <v>144.38999999999999</v>
      </c>
      <c r="K141" s="176">
        <f>+J141*K132*365</f>
        <v>104914436.91952144</v>
      </c>
      <c r="L141" s="177"/>
    </row>
    <row r="142" spans="2:32" ht="17.100000000000001" customHeight="1" x14ac:dyDescent="0.2">
      <c r="B142" s="90" t="s">
        <v>0</v>
      </c>
      <c r="C142" s="90">
        <v>61.75</v>
      </c>
      <c r="D142" s="176">
        <f>+C142*D133*365</f>
        <v>154348444.35617414</v>
      </c>
      <c r="E142" s="177"/>
      <c r="I142" s="155" t="s">
        <v>0</v>
      </c>
      <c r="J142" s="155">
        <v>61.75</v>
      </c>
      <c r="K142" s="176">
        <f>+J142*K133*365</f>
        <v>30624656.329803918</v>
      </c>
      <c r="L142" s="177"/>
      <c r="AE142" s="10"/>
    </row>
    <row r="143" spans="2:32" ht="17.100000000000001" customHeight="1" x14ac:dyDescent="0.2">
      <c r="B143" s="180" t="s">
        <v>464</v>
      </c>
      <c r="C143" s="181"/>
      <c r="D143" s="182">
        <f>SUM(D141:E142)</f>
        <v>320385973.84075075</v>
      </c>
      <c r="E143" s="183"/>
      <c r="F143" s="98">
        <f>+D143/12/1000</f>
        <v>26698.831153395895</v>
      </c>
      <c r="G143" s="10"/>
      <c r="I143" s="180" t="s">
        <v>464</v>
      </c>
      <c r="J143" s="181"/>
      <c r="K143" s="182">
        <f>SUM(K141:L142)</f>
        <v>135539093.24932536</v>
      </c>
      <c r="L143" s="183"/>
      <c r="M143" s="98">
        <f>+K143/12/1000</f>
        <v>11294.92443744378</v>
      </c>
      <c r="N143" s="10"/>
      <c r="AF143" s="10"/>
    </row>
    <row r="144" spans="2:32" ht="17.100000000000001" customHeight="1" x14ac:dyDescent="0.2">
      <c r="B144" s="10"/>
      <c r="C144" s="10"/>
      <c r="D144" s="10"/>
      <c r="E144" s="10"/>
      <c r="F144" s="10"/>
      <c r="G144" s="10"/>
      <c r="I144" s="10"/>
      <c r="J144" s="10"/>
      <c r="K144" s="10"/>
      <c r="L144" s="10"/>
      <c r="M144" s="10"/>
      <c r="N144" s="10"/>
      <c r="AF144" s="10"/>
    </row>
  </sheetData>
  <sheetProtection algorithmName="SHA-512" hashValue="OXUTz5yWEO+iktO/PLIcZDMMvZEl7W+D3qpjfvIY3CAyKRoucbrNjjqbj6CosMfFCDTnpR99SQK/t/EHzcm84A==" saltValue="olhwVAjX138YUq8JOqslOQ==" spinCount="100000" sheet="1" formatCells="0" formatColumns="0" formatRows="0" insertColumns="0" insertRows="0" insertHyperlinks="0" deleteColumns="0" deleteRows="0" sort="0" autoFilter="0" pivotTables="0"/>
  <mergeCells count="252">
    <mergeCell ref="I119:J119"/>
    <mergeCell ref="I120:J120"/>
    <mergeCell ref="I121:J121"/>
    <mergeCell ref="I122:J122"/>
    <mergeCell ref="K140:L140"/>
    <mergeCell ref="K141:L141"/>
    <mergeCell ref="K142:L142"/>
    <mergeCell ref="I143:J143"/>
    <mergeCell ref="K143:L143"/>
    <mergeCell ref="I110:J110"/>
    <mergeCell ref="I111:J111"/>
    <mergeCell ref="I112:J112"/>
    <mergeCell ref="I113:J113"/>
    <mergeCell ref="I114:J114"/>
    <mergeCell ref="I115:J115"/>
    <mergeCell ref="I116:J116"/>
    <mergeCell ref="I117:J117"/>
    <mergeCell ref="I118:J118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1:M1"/>
    <mergeCell ref="I2:M2"/>
    <mergeCell ref="I3:M3"/>
    <mergeCell ref="I4:M4"/>
    <mergeCell ref="I6:M6"/>
    <mergeCell ref="I7:J7"/>
    <mergeCell ref="I8:J8"/>
    <mergeCell ref="I9:J9"/>
    <mergeCell ref="I10:J10"/>
    <mergeCell ref="B6:F6"/>
    <mergeCell ref="B4:F4"/>
    <mergeCell ref="B3:F3"/>
    <mergeCell ref="B2:F2"/>
    <mergeCell ref="B1:F1"/>
    <mergeCell ref="B44:C44"/>
    <mergeCell ref="B56:C56"/>
    <mergeCell ref="B57:C57"/>
    <mergeCell ref="B99:C99"/>
    <mergeCell ref="B43:C43"/>
    <mergeCell ref="B58:C58"/>
    <mergeCell ref="B59:C59"/>
    <mergeCell ref="B7:C7"/>
    <mergeCell ref="B46:C46"/>
    <mergeCell ref="B52:C52"/>
    <mergeCell ref="B53:C53"/>
    <mergeCell ref="B8:C8"/>
    <mergeCell ref="B9:C9"/>
    <mergeCell ref="B10:C10"/>
    <mergeCell ref="B11:C11"/>
    <mergeCell ref="B12:C12"/>
    <mergeCell ref="B13:C13"/>
    <mergeCell ref="B14:C14"/>
    <mergeCell ref="B15:C15"/>
    <mergeCell ref="B101:C101"/>
    <mergeCell ref="B45:C45"/>
    <mergeCell ref="B54:C54"/>
    <mergeCell ref="B55:C55"/>
    <mergeCell ref="B100:C100"/>
    <mergeCell ref="B48:C48"/>
    <mergeCell ref="B49:C49"/>
    <mergeCell ref="B91:C91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98:C98"/>
    <mergeCell ref="B94:C94"/>
    <mergeCell ref="B103:C103"/>
    <mergeCell ref="B47:C47"/>
    <mergeCell ref="B50:C50"/>
    <mergeCell ref="B51:C51"/>
    <mergeCell ref="B102:C102"/>
    <mergeCell ref="B121:C121"/>
    <mergeCell ref="B122:C122"/>
    <mergeCell ref="B62:C62"/>
    <mergeCell ref="B63:C63"/>
    <mergeCell ref="B64:C64"/>
    <mergeCell ref="B65:C65"/>
    <mergeCell ref="B109:C109"/>
    <mergeCell ref="B115:C115"/>
    <mergeCell ref="B116:C116"/>
    <mergeCell ref="B108:C108"/>
    <mergeCell ref="B117:C117"/>
    <mergeCell ref="B118:C118"/>
    <mergeCell ref="B107:C107"/>
    <mergeCell ref="B119:C119"/>
    <mergeCell ref="B120:C120"/>
    <mergeCell ref="B106:C106"/>
    <mergeCell ref="B90:C90"/>
    <mergeCell ref="B105:C105"/>
    <mergeCell ref="B104:C104"/>
    <mergeCell ref="B110:C110"/>
    <mergeCell ref="B111:C111"/>
    <mergeCell ref="B112:C112"/>
    <mergeCell ref="B113:C113"/>
    <mergeCell ref="B114:C114"/>
    <mergeCell ref="B143:C143"/>
    <mergeCell ref="D143:E143"/>
    <mergeCell ref="D142:E142"/>
    <mergeCell ref="D141:E141"/>
    <mergeCell ref="D140:E140"/>
    <mergeCell ref="B16:C16"/>
    <mergeCell ref="B17:C17"/>
    <mergeCell ref="B18:C18"/>
    <mergeCell ref="B19:C19"/>
    <mergeCell ref="B20:C20"/>
    <mergeCell ref="B96:C96"/>
    <mergeCell ref="B97:C97"/>
    <mergeCell ref="B60:C60"/>
    <mergeCell ref="B61:C61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39:C39"/>
    <mergeCell ref="B92:C92"/>
    <mergeCell ref="B93:C93"/>
    <mergeCell ref="B95:C95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74:C74"/>
    <mergeCell ref="B40:C40"/>
    <mergeCell ref="B41:C41"/>
    <mergeCell ref="B42:C42"/>
    <mergeCell ref="B33:C33"/>
    <mergeCell ref="B34:C34"/>
    <mergeCell ref="B35:C35"/>
    <mergeCell ref="B36:C36"/>
    <mergeCell ref="B37:C37"/>
    <mergeCell ref="B38:C38"/>
  </mergeCells>
  <printOptions horizontalCentered="1"/>
  <pageMargins left="0.98425196850393704" right="0.98425196850393704" top="1.1811023622047245" bottom="0.78740157480314965" header="0" footer="0.59055118110236227"/>
  <pageSetup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1216"/>
  <sheetViews>
    <sheetView zoomScale="70" zoomScaleNormal="70" zoomScaleSheetLayoutView="70" workbookViewId="0">
      <selection activeCell="F8" sqref="F8"/>
    </sheetView>
  </sheetViews>
  <sheetFormatPr baseColWidth="10" defaultRowHeight="17.100000000000001" customHeight="1" x14ac:dyDescent="0.2"/>
  <cols>
    <col min="1" max="1" width="5" style="1" customWidth="1"/>
    <col min="2" max="2" width="23.85546875" style="1" customWidth="1"/>
    <col min="3" max="3" width="15.5703125" style="1" customWidth="1"/>
    <col min="4" max="6" width="10.7109375" style="1" customWidth="1"/>
    <col min="7" max="7" width="5.7109375" style="1" customWidth="1"/>
    <col min="8" max="8" width="5" style="1" customWidth="1"/>
    <col min="9" max="11" width="5.140625" style="1" customWidth="1"/>
    <col min="12" max="12" width="5" style="1" customWidth="1"/>
    <col min="13" max="14" width="5.140625" style="1" customWidth="1"/>
    <col min="15" max="38" width="11.42578125" style="1"/>
    <col min="39" max="39" width="11.28515625" style="1" customWidth="1"/>
    <col min="40" max="16384" width="11.42578125" style="1"/>
  </cols>
  <sheetData>
    <row r="1" spans="2:26" s="8" customFormat="1" ht="24.95" customHeight="1" x14ac:dyDescent="0.2">
      <c r="B1" s="164" t="s">
        <v>18</v>
      </c>
      <c r="C1" s="164"/>
      <c r="D1" s="164"/>
      <c r="E1" s="164"/>
      <c r="F1" s="164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6" s="5" customFormat="1" ht="24.95" customHeight="1" x14ac:dyDescent="0.2">
      <c r="B2" s="164" t="s">
        <v>233</v>
      </c>
      <c r="C2" s="164"/>
      <c r="D2" s="164"/>
      <c r="E2" s="164"/>
      <c r="F2" s="164"/>
      <c r="O2" s="42">
        <v>1</v>
      </c>
      <c r="P2" s="93" t="s">
        <v>525</v>
      </c>
      <c r="Q2" s="10"/>
      <c r="R2" s="10"/>
      <c r="S2" s="10"/>
      <c r="T2" s="10"/>
      <c r="U2" s="1"/>
      <c r="V2" s="1"/>
      <c r="W2" s="1"/>
      <c r="X2" s="1"/>
      <c r="Y2" s="1"/>
    </row>
    <row r="3" spans="2:26" s="81" customFormat="1" ht="45" customHeight="1" x14ac:dyDescent="0.2">
      <c r="B3" s="165"/>
      <c r="C3" s="165"/>
      <c r="D3" s="165"/>
      <c r="E3" s="165"/>
      <c r="F3" s="165"/>
      <c r="O3" s="10"/>
      <c r="P3" s="38" t="s">
        <v>433</v>
      </c>
      <c r="Q3" s="38" t="s">
        <v>0</v>
      </c>
      <c r="R3" s="38" t="s">
        <v>35</v>
      </c>
      <c r="S3" s="38" t="s">
        <v>0</v>
      </c>
      <c r="T3" s="38" t="s">
        <v>35</v>
      </c>
      <c r="U3" s="10"/>
      <c r="V3" s="1"/>
      <c r="W3" s="1"/>
      <c r="X3" s="1"/>
      <c r="Y3" s="1"/>
    </row>
    <row r="4" spans="2:26" s="6" customFormat="1" ht="24.95" customHeight="1" x14ac:dyDescent="0.2">
      <c r="B4" s="166" t="s">
        <v>386</v>
      </c>
      <c r="C4" s="166"/>
      <c r="D4" s="166"/>
      <c r="E4" s="166"/>
      <c r="F4" s="166"/>
      <c r="O4" s="10"/>
      <c r="P4" s="96">
        <f>AVERAGE(V4:Z4)</f>
        <v>2.508</v>
      </c>
      <c r="Q4" s="94">
        <v>52.8</v>
      </c>
      <c r="R4" s="94">
        <v>180</v>
      </c>
      <c r="S4" s="10">
        <f>+Q4*P4</f>
        <v>132.42239999999998</v>
      </c>
      <c r="T4" s="10">
        <f>+R4*P4</f>
        <v>451.44</v>
      </c>
      <c r="U4" s="10"/>
      <c r="V4" s="95">
        <v>2.63</v>
      </c>
      <c r="W4" s="95">
        <v>2.1</v>
      </c>
      <c r="X4" s="95">
        <v>2.4</v>
      </c>
      <c r="Y4" s="95">
        <v>2.99</v>
      </c>
      <c r="Z4" s="6">
        <v>2.42</v>
      </c>
    </row>
    <row r="5" spans="2:26" ht="15" customHeight="1" x14ac:dyDescent="0.2">
      <c r="O5" s="10"/>
      <c r="P5" s="96">
        <f>AVERAGE(V5:Y5)</f>
        <v>2.2549999999999999</v>
      </c>
      <c r="Q5" s="94">
        <v>83.3</v>
      </c>
      <c r="R5" s="94">
        <v>139</v>
      </c>
      <c r="S5" s="10">
        <f>+Q5*P5</f>
        <v>187.8415</v>
      </c>
      <c r="T5" s="10">
        <f>+R5*P5</f>
        <v>313.44499999999999</v>
      </c>
      <c r="U5" s="10"/>
      <c r="V5" s="95">
        <v>2.35</v>
      </c>
      <c r="W5" s="95">
        <v>2.59</v>
      </c>
      <c r="X5" s="95">
        <v>2.2400000000000002</v>
      </c>
      <c r="Y5" s="1">
        <v>1.84</v>
      </c>
    </row>
    <row r="6" spans="2:26" ht="17.100000000000001" customHeight="1" x14ac:dyDescent="0.2">
      <c r="B6" s="167" t="s">
        <v>19</v>
      </c>
      <c r="C6" s="167"/>
      <c r="D6" s="167"/>
      <c r="E6" s="167"/>
      <c r="F6" s="167"/>
      <c r="O6" s="10"/>
      <c r="P6" s="96">
        <f>AVERAGE(V6:Y6)</f>
        <v>1.7422499999999999</v>
      </c>
      <c r="Q6" s="94">
        <v>122</v>
      </c>
      <c r="R6" s="94">
        <v>184</v>
      </c>
      <c r="S6" s="10">
        <f>+Q6*P6</f>
        <v>212.55449999999999</v>
      </c>
      <c r="T6" s="10">
        <f>+R6*P6</f>
        <v>320.57399999999996</v>
      </c>
      <c r="U6" s="10"/>
      <c r="V6" s="95">
        <v>1.5149999999999999</v>
      </c>
      <c r="W6" s="95">
        <v>1.3779999999999999</v>
      </c>
      <c r="X6" s="95">
        <v>1.7</v>
      </c>
      <c r="Y6" s="1">
        <v>2.3759999999999999</v>
      </c>
    </row>
    <row r="7" spans="2:26" ht="30" customHeight="1" x14ac:dyDescent="0.2">
      <c r="B7" s="167" t="s">
        <v>63</v>
      </c>
      <c r="C7" s="167"/>
      <c r="D7" s="91" t="s">
        <v>20</v>
      </c>
      <c r="E7" s="91" t="s">
        <v>431</v>
      </c>
      <c r="F7" s="91" t="s">
        <v>432</v>
      </c>
      <c r="H7" s="1" t="s">
        <v>519</v>
      </c>
      <c r="I7" s="1" t="s">
        <v>520</v>
      </c>
      <c r="J7" s="1" t="s">
        <v>524</v>
      </c>
      <c r="K7" s="1" t="s">
        <v>521</v>
      </c>
      <c r="L7" s="1" t="s">
        <v>522</v>
      </c>
      <c r="M7" s="1" t="s">
        <v>523</v>
      </c>
      <c r="O7" s="43" t="s">
        <v>36</v>
      </c>
      <c r="P7" s="10">
        <f>SUM(P4:P6)</f>
        <v>6.5052500000000002</v>
      </c>
      <c r="Q7" s="10">
        <f t="shared" ref="Q7:R7" si="0">SUM(Q4:Q6)</f>
        <v>258.10000000000002</v>
      </c>
      <c r="R7" s="10">
        <f t="shared" si="0"/>
        <v>503</v>
      </c>
      <c r="S7" s="42">
        <f>SUM(S4:S6)</f>
        <v>532.8184</v>
      </c>
      <c r="T7" s="42">
        <f>SUM(T4:T6)</f>
        <v>1085.4589999999998</v>
      </c>
      <c r="U7" s="10"/>
    </row>
    <row r="8" spans="2:26" ht="15.95" customHeight="1" x14ac:dyDescent="0.2">
      <c r="B8" s="174" t="str">
        <f>+INDEX(O2:Y1216,H8,I8)</f>
        <v>Punto 1. Arenal 1</v>
      </c>
      <c r="C8" s="174"/>
      <c r="D8" s="11">
        <f>+INDEX(O2:Y1216,J8,K8)</f>
        <v>2.1684166666666669</v>
      </c>
      <c r="E8" s="9">
        <f>+INDEX(O2:Y1216,J8,L8)</f>
        <v>81.905906767610773</v>
      </c>
      <c r="F8" s="9">
        <f>+INDEX(O2:Y1216,J8,M8)</f>
        <v>166.85892164021365</v>
      </c>
      <c r="H8" s="1">
        <v>1</v>
      </c>
      <c r="I8" s="1">
        <v>2</v>
      </c>
      <c r="J8" s="1">
        <v>7</v>
      </c>
      <c r="K8" s="1">
        <v>2</v>
      </c>
      <c r="L8" s="1">
        <v>5</v>
      </c>
      <c r="M8" s="1">
        <v>6</v>
      </c>
      <c r="O8" s="43" t="s">
        <v>37</v>
      </c>
      <c r="P8" s="44">
        <f t="shared" ref="P8:Q8" si="1">AVERAGE(P4:P6)</f>
        <v>2.1684166666666669</v>
      </c>
      <c r="Q8" s="44">
        <f t="shared" si="1"/>
        <v>86.033333333333346</v>
      </c>
      <c r="R8" s="44">
        <f>AVERAGE(R4:R6)</f>
        <v>167.66666666666666</v>
      </c>
      <c r="S8" s="45">
        <f>+S7/P7</f>
        <v>81.905906767610773</v>
      </c>
      <c r="T8" s="45">
        <f>+T7/P7</f>
        <v>166.85892164021365</v>
      </c>
      <c r="U8" s="10"/>
    </row>
    <row r="9" spans="2:26" ht="15.95" customHeight="1" x14ac:dyDescent="0.2">
      <c r="B9" s="174" t="str">
        <f>+INDEX(O3:Y1217,H9,I9)</f>
        <v>Punto 2. Arenal 2</v>
      </c>
      <c r="C9" s="174"/>
      <c r="D9" s="11">
        <f>+INDEX(O3:Y1217,J9,K9)</f>
        <v>0.57324999999999993</v>
      </c>
      <c r="E9" s="9">
        <f>+INDEX(O3:Y1217,J9,L9)</f>
        <v>123.75819159761595</v>
      </c>
      <c r="F9" s="9">
        <f>+INDEX(O3:Y1217,J9,M9)</f>
        <v>186.4458496874546</v>
      </c>
      <c r="H9" s="1">
        <f>+H8+7</f>
        <v>8</v>
      </c>
      <c r="I9" s="1">
        <f>+I8</f>
        <v>2</v>
      </c>
      <c r="J9" s="1">
        <f>+J8+7</f>
        <v>14</v>
      </c>
      <c r="K9" s="1">
        <f>+K8</f>
        <v>2</v>
      </c>
      <c r="L9" s="1">
        <f>+L8</f>
        <v>5</v>
      </c>
      <c r="M9" s="1">
        <f>+M8</f>
        <v>6</v>
      </c>
      <c r="P9" s="10"/>
      <c r="Q9" s="10"/>
      <c r="R9" s="10"/>
      <c r="S9" s="10"/>
      <c r="T9" s="10"/>
      <c r="U9" s="10"/>
    </row>
    <row r="10" spans="2:26" ht="15.95" customHeight="1" x14ac:dyDescent="0.2">
      <c r="B10" s="174" t="str">
        <f>+INDEX(O4:Y1218,H10,I10)</f>
        <v>Punto 4. Arenal 6</v>
      </c>
      <c r="C10" s="174"/>
      <c r="D10" s="11">
        <f t="shared" ref="D10:D73" si="2">+INDEX(O4:Y1218,J10,K10)</f>
        <v>8.6699999999999999E-2</v>
      </c>
      <c r="E10" s="9">
        <f t="shared" ref="E10:E73" si="3">+INDEX(O4:Y1218,J10,L10)</f>
        <v>617.41061130334481</v>
      </c>
      <c r="F10" s="9">
        <f t="shared" ref="F10:F73" si="4">+INDEX(O4:Y1218,J10,M10)</f>
        <v>915.38035371011154</v>
      </c>
      <c r="H10" s="1">
        <f t="shared" ref="H10:H73" si="5">+H9+7</f>
        <v>15</v>
      </c>
      <c r="I10" s="1">
        <f t="shared" ref="I10:I73" si="6">+I9</f>
        <v>2</v>
      </c>
      <c r="J10" s="1">
        <f t="shared" ref="J10:J73" si="7">+J9+7</f>
        <v>21</v>
      </c>
      <c r="K10" s="1">
        <f t="shared" ref="K10:K73" si="8">+K9</f>
        <v>2</v>
      </c>
      <c r="L10" s="1">
        <f t="shared" ref="L10:L73" si="9">+L9</f>
        <v>5</v>
      </c>
      <c r="M10" s="1">
        <f t="shared" ref="M10:M73" si="10">+M9</f>
        <v>6</v>
      </c>
      <c r="O10" s="42">
        <f>+O2+1</f>
        <v>2</v>
      </c>
      <c r="P10" s="93" t="s">
        <v>526</v>
      </c>
      <c r="Q10" s="10"/>
      <c r="R10" s="10"/>
      <c r="S10" s="10"/>
      <c r="T10" s="10"/>
    </row>
    <row r="11" spans="2:26" ht="15.95" customHeight="1" x14ac:dyDescent="0.2">
      <c r="B11" s="174" t="str">
        <f t="shared" ref="B11:B74" si="11">+INDEX(O5:Y1219,H11,I11)</f>
        <v>Punto 6. Puente Arenal 1-8</v>
      </c>
      <c r="C11" s="174"/>
      <c r="D11" s="11">
        <f t="shared" si="2"/>
        <v>1.3070833333333332</v>
      </c>
      <c r="E11" s="9">
        <f t="shared" si="3"/>
        <v>24.185553076187439</v>
      </c>
      <c r="F11" s="9">
        <f t="shared" si="4"/>
        <v>162.246477526299</v>
      </c>
      <c r="H11" s="1">
        <f t="shared" si="5"/>
        <v>22</v>
      </c>
      <c r="I11" s="1">
        <f t="shared" si="6"/>
        <v>2</v>
      </c>
      <c r="J11" s="1">
        <f t="shared" si="7"/>
        <v>28</v>
      </c>
      <c r="K11" s="1">
        <f t="shared" si="8"/>
        <v>2</v>
      </c>
      <c r="L11" s="1">
        <f t="shared" si="9"/>
        <v>5</v>
      </c>
      <c r="M11" s="1">
        <f t="shared" si="10"/>
        <v>6</v>
      </c>
      <c r="O11" s="10"/>
      <c r="P11" s="38" t="s">
        <v>433</v>
      </c>
      <c r="Q11" s="38" t="s">
        <v>0</v>
      </c>
      <c r="R11" s="38" t="s">
        <v>35</v>
      </c>
      <c r="S11" s="38" t="s">
        <v>0</v>
      </c>
      <c r="T11" s="38" t="s">
        <v>35</v>
      </c>
      <c r="U11" s="10"/>
    </row>
    <row r="12" spans="2:26" ht="15.95" customHeight="1" x14ac:dyDescent="0.2">
      <c r="B12" s="174" t="str">
        <f t="shared" si="11"/>
        <v>Punto 7. Puente Arenal -29</v>
      </c>
      <c r="C12" s="174"/>
      <c r="D12" s="11">
        <f t="shared" si="2"/>
        <v>0.50858333333333328</v>
      </c>
      <c r="E12" s="9">
        <f t="shared" si="3"/>
        <v>35.655382598721943</v>
      </c>
      <c r="F12" s="9">
        <f t="shared" si="4"/>
        <v>166.76077339013602</v>
      </c>
      <c r="H12" s="1">
        <f t="shared" si="5"/>
        <v>29</v>
      </c>
      <c r="I12" s="1">
        <f t="shared" si="6"/>
        <v>2</v>
      </c>
      <c r="J12" s="1">
        <f t="shared" si="7"/>
        <v>35</v>
      </c>
      <c r="K12" s="1">
        <f t="shared" si="8"/>
        <v>2</v>
      </c>
      <c r="L12" s="1">
        <f t="shared" si="9"/>
        <v>5</v>
      </c>
      <c r="M12" s="1">
        <f t="shared" si="10"/>
        <v>6</v>
      </c>
      <c r="O12" s="10"/>
      <c r="P12" s="96">
        <f>AVERAGE(V12:Z12)</f>
        <v>0.71599999999999997</v>
      </c>
      <c r="Q12" s="94">
        <v>37.9</v>
      </c>
      <c r="R12" s="94">
        <v>184</v>
      </c>
      <c r="S12" s="10">
        <f>+Q12*P12</f>
        <v>27.136399999999998</v>
      </c>
      <c r="T12" s="10">
        <f>+R12*P12</f>
        <v>131.744</v>
      </c>
      <c r="U12" s="10"/>
      <c r="V12" s="95">
        <v>0.75</v>
      </c>
      <c r="W12" s="95">
        <v>0.56999999999999995</v>
      </c>
      <c r="X12" s="95">
        <v>0.69</v>
      </c>
      <c r="Y12" s="95">
        <v>0.85</v>
      </c>
      <c r="Z12" s="1">
        <v>0.72</v>
      </c>
    </row>
    <row r="13" spans="2:26" ht="15.95" customHeight="1" x14ac:dyDescent="0.2">
      <c r="B13" s="174" t="str">
        <f t="shared" si="11"/>
        <v>Punto 8. Puente Arenal 3-10</v>
      </c>
      <c r="C13" s="174"/>
      <c r="D13" s="11">
        <f t="shared" si="2"/>
        <v>2.2474166666666666</v>
      </c>
      <c r="E13" s="9">
        <f t="shared" si="3"/>
        <v>23.145652415736585</v>
      </c>
      <c r="F13" s="9">
        <f t="shared" si="4"/>
        <v>177.2015276799288</v>
      </c>
      <c r="H13" s="1">
        <f t="shared" si="5"/>
        <v>36</v>
      </c>
      <c r="I13" s="1">
        <f t="shared" si="6"/>
        <v>2</v>
      </c>
      <c r="J13" s="1">
        <f t="shared" si="7"/>
        <v>42</v>
      </c>
      <c r="K13" s="1">
        <f t="shared" si="8"/>
        <v>2</v>
      </c>
      <c r="L13" s="1">
        <f t="shared" si="9"/>
        <v>5</v>
      </c>
      <c r="M13" s="1">
        <f t="shared" si="10"/>
        <v>6</v>
      </c>
      <c r="O13" s="10"/>
      <c r="P13" s="96">
        <f>AVERAGE(V13:Y13)</f>
        <v>0.54</v>
      </c>
      <c r="Q13" s="94">
        <v>286</v>
      </c>
      <c r="R13" s="94">
        <v>227</v>
      </c>
      <c r="S13" s="10">
        <f>+Q13*P13</f>
        <v>154.44</v>
      </c>
      <c r="T13" s="10">
        <f>+R13*P13</f>
        <v>122.58000000000001</v>
      </c>
      <c r="U13" s="10"/>
      <c r="V13" s="95">
        <v>0.7</v>
      </c>
      <c r="W13" s="95">
        <v>0.78</v>
      </c>
      <c r="X13" s="95">
        <v>0.32</v>
      </c>
      <c r="Y13" s="1">
        <v>0.36</v>
      </c>
    </row>
    <row r="14" spans="2:26" ht="15.95" customHeight="1" x14ac:dyDescent="0.2">
      <c r="B14" s="174" t="str">
        <f t="shared" si="11"/>
        <v>Punto 11. Kiosko Arenoso 13</v>
      </c>
      <c r="C14" s="174"/>
      <c r="D14" s="11">
        <f t="shared" si="2"/>
        <v>2.3867499999999997</v>
      </c>
      <c r="E14" s="9">
        <f t="shared" si="3"/>
        <v>10</v>
      </c>
      <c r="F14" s="9">
        <f t="shared" si="4"/>
        <v>52.078181627736463</v>
      </c>
      <c r="H14" s="1">
        <f t="shared" si="5"/>
        <v>43</v>
      </c>
      <c r="I14" s="1">
        <f t="shared" si="6"/>
        <v>2</v>
      </c>
      <c r="J14" s="1">
        <f t="shared" si="7"/>
        <v>49</v>
      </c>
      <c r="K14" s="1">
        <f t="shared" si="8"/>
        <v>2</v>
      </c>
      <c r="L14" s="1">
        <f t="shared" si="9"/>
        <v>5</v>
      </c>
      <c r="M14" s="1">
        <f t="shared" si="10"/>
        <v>6</v>
      </c>
      <c r="O14" s="10"/>
      <c r="P14" s="96">
        <f>AVERAGE(V14:Y14)</f>
        <v>0.46375</v>
      </c>
      <c r="Q14" s="94">
        <v>67.400000000000006</v>
      </c>
      <c r="R14" s="94">
        <v>143</v>
      </c>
      <c r="S14" s="10">
        <f>+Q14*P14</f>
        <v>31.256750000000004</v>
      </c>
      <c r="T14" s="10">
        <f>+R14*P14</f>
        <v>66.316249999999997</v>
      </c>
      <c r="U14" s="10"/>
      <c r="V14" s="95">
        <v>0.35199999999999998</v>
      </c>
      <c r="W14" s="95">
        <v>0.314</v>
      </c>
      <c r="X14" s="95">
        <v>0.45900000000000002</v>
      </c>
      <c r="Y14" s="1">
        <v>0.73</v>
      </c>
    </row>
    <row r="15" spans="2:26" ht="15.95" customHeight="1" x14ac:dyDescent="0.2">
      <c r="B15" s="174" t="str">
        <f t="shared" si="11"/>
        <v>Punto 12. Dorado 14</v>
      </c>
      <c r="C15" s="174"/>
      <c r="D15" s="11">
        <f t="shared" si="2"/>
        <v>0.20695</v>
      </c>
      <c r="E15" s="9">
        <f t="shared" si="3"/>
        <v>18.245832326648948</v>
      </c>
      <c r="F15" s="9">
        <f t="shared" si="4"/>
        <v>51.378738825803332</v>
      </c>
      <c r="H15" s="1">
        <f t="shared" si="5"/>
        <v>50</v>
      </c>
      <c r="I15" s="1">
        <f t="shared" si="6"/>
        <v>2</v>
      </c>
      <c r="J15" s="1">
        <f t="shared" si="7"/>
        <v>56</v>
      </c>
      <c r="K15" s="1">
        <f t="shared" si="8"/>
        <v>2</v>
      </c>
      <c r="L15" s="1">
        <f t="shared" si="9"/>
        <v>5</v>
      </c>
      <c r="M15" s="1">
        <f t="shared" si="10"/>
        <v>6</v>
      </c>
      <c r="O15" s="43" t="s">
        <v>36</v>
      </c>
      <c r="P15" s="10">
        <f>SUM(P12:P14)</f>
        <v>1.7197499999999999</v>
      </c>
      <c r="Q15" s="10">
        <f t="shared" ref="Q15:R15" si="12">SUM(Q12:Q14)</f>
        <v>391.29999999999995</v>
      </c>
      <c r="R15" s="10">
        <f t="shared" si="12"/>
        <v>554</v>
      </c>
      <c r="S15" s="42">
        <f>SUM(S12:S14)</f>
        <v>212.83315000000002</v>
      </c>
      <c r="T15" s="42">
        <f>SUM(T12:T14)</f>
        <v>320.64025000000004</v>
      </c>
      <c r="U15" s="10"/>
    </row>
    <row r="16" spans="2:26" ht="15.95" customHeight="1" x14ac:dyDescent="0.2">
      <c r="B16" s="174" t="str">
        <f t="shared" si="11"/>
        <v>Punto 13. Dorado 15</v>
      </c>
      <c r="C16" s="174"/>
      <c r="D16" s="11">
        <f t="shared" si="2"/>
        <v>0.32758333333333339</v>
      </c>
      <c r="E16" s="9">
        <f t="shared" si="3"/>
        <v>26.305774612057998</v>
      </c>
      <c r="F16" s="9">
        <f t="shared" si="4"/>
        <v>65.298295599084184</v>
      </c>
      <c r="H16" s="1">
        <f t="shared" si="5"/>
        <v>57</v>
      </c>
      <c r="I16" s="1">
        <f t="shared" si="6"/>
        <v>2</v>
      </c>
      <c r="J16" s="1">
        <f t="shared" si="7"/>
        <v>63</v>
      </c>
      <c r="K16" s="1">
        <f t="shared" si="8"/>
        <v>2</v>
      </c>
      <c r="L16" s="1">
        <f t="shared" si="9"/>
        <v>5</v>
      </c>
      <c r="M16" s="1">
        <f t="shared" si="10"/>
        <v>6</v>
      </c>
      <c r="O16" s="43" t="s">
        <v>37</v>
      </c>
      <c r="P16" s="44">
        <f t="shared" ref="P16:Q16" si="13">AVERAGE(P12:P14)</f>
        <v>0.57324999999999993</v>
      </c>
      <c r="Q16" s="44">
        <f t="shared" si="13"/>
        <v>130.43333333333331</v>
      </c>
      <c r="R16" s="44">
        <f>AVERAGE(R12:R14)</f>
        <v>184.66666666666666</v>
      </c>
      <c r="S16" s="45">
        <f>+S15/P15</f>
        <v>123.75819159761595</v>
      </c>
      <c r="T16" s="45">
        <f>+T15/P15</f>
        <v>186.4458496874546</v>
      </c>
      <c r="U16" s="10"/>
    </row>
    <row r="17" spans="2:26" ht="15.95" customHeight="1" x14ac:dyDescent="0.2">
      <c r="B17" s="174" t="str">
        <f t="shared" si="11"/>
        <v>Punto 14. Dorado 16</v>
      </c>
      <c r="C17" s="174"/>
      <c r="D17" s="11">
        <f t="shared" si="2"/>
        <v>0.84625000000000006</v>
      </c>
      <c r="E17" s="9">
        <f t="shared" si="3"/>
        <v>31.756573116691285</v>
      </c>
      <c r="F17" s="9">
        <f t="shared" si="4"/>
        <v>101.92161496799606</v>
      </c>
      <c r="H17" s="1">
        <f t="shared" si="5"/>
        <v>64</v>
      </c>
      <c r="I17" s="1">
        <f t="shared" si="6"/>
        <v>2</v>
      </c>
      <c r="J17" s="1">
        <f t="shared" si="7"/>
        <v>70</v>
      </c>
      <c r="K17" s="1">
        <f t="shared" si="8"/>
        <v>2</v>
      </c>
      <c r="L17" s="1">
        <f t="shared" si="9"/>
        <v>5</v>
      </c>
      <c r="M17" s="1">
        <f t="shared" si="10"/>
        <v>6</v>
      </c>
      <c r="P17" s="10"/>
      <c r="Q17" s="10"/>
      <c r="R17" s="10"/>
      <c r="S17" s="10"/>
      <c r="T17" s="10"/>
      <c r="U17" s="10"/>
    </row>
    <row r="18" spans="2:26" ht="15.95" customHeight="1" x14ac:dyDescent="0.2">
      <c r="B18" s="174" t="str">
        <f t="shared" si="11"/>
        <v>Punto 15. Paseo del Río 17</v>
      </c>
      <c r="C18" s="174"/>
      <c r="D18" s="11">
        <f t="shared" si="2"/>
        <v>0.8178333333333333</v>
      </c>
      <c r="E18" s="9">
        <f t="shared" si="3"/>
        <v>107.35068269818628</v>
      </c>
      <c r="F18" s="9">
        <f t="shared" si="4"/>
        <v>227.57407784797226</v>
      </c>
      <c r="H18" s="1">
        <f t="shared" si="5"/>
        <v>71</v>
      </c>
      <c r="I18" s="1">
        <f t="shared" si="6"/>
        <v>2</v>
      </c>
      <c r="J18" s="1">
        <f t="shared" si="7"/>
        <v>77</v>
      </c>
      <c r="K18" s="1">
        <f t="shared" si="8"/>
        <v>2</v>
      </c>
      <c r="L18" s="1">
        <f t="shared" si="9"/>
        <v>5</v>
      </c>
      <c r="M18" s="1">
        <f t="shared" si="10"/>
        <v>6</v>
      </c>
      <c r="O18" s="42">
        <f>+O10+1</f>
        <v>3</v>
      </c>
      <c r="P18" s="93" t="s">
        <v>527</v>
      </c>
      <c r="Q18" s="10"/>
      <c r="R18" s="10"/>
      <c r="S18" s="10"/>
      <c r="T18" s="10"/>
    </row>
    <row r="19" spans="2:26" ht="15.95" customHeight="1" x14ac:dyDescent="0.2">
      <c r="B19" s="174" t="str">
        <f t="shared" si="11"/>
        <v>Punto 16. Paseo del Río 18</v>
      </c>
      <c r="C19" s="174"/>
      <c r="D19" s="11">
        <f t="shared" si="2"/>
        <v>0.23433333333333331</v>
      </c>
      <c r="E19" s="9">
        <f t="shared" si="3"/>
        <v>280.98684210526318</v>
      </c>
      <c r="F19" s="9">
        <f t="shared" si="4"/>
        <v>382.44381223328588</v>
      </c>
      <c r="H19" s="1">
        <f t="shared" si="5"/>
        <v>78</v>
      </c>
      <c r="I19" s="1">
        <f t="shared" si="6"/>
        <v>2</v>
      </c>
      <c r="J19" s="1">
        <f t="shared" si="7"/>
        <v>84</v>
      </c>
      <c r="K19" s="1">
        <f t="shared" si="8"/>
        <v>2</v>
      </c>
      <c r="L19" s="1">
        <f t="shared" si="9"/>
        <v>5</v>
      </c>
      <c r="M19" s="1">
        <f t="shared" si="10"/>
        <v>6</v>
      </c>
      <c r="O19" s="10"/>
      <c r="P19" s="38" t="s">
        <v>433</v>
      </c>
      <c r="Q19" s="38" t="s">
        <v>0</v>
      </c>
      <c r="R19" s="38" t="s">
        <v>35</v>
      </c>
      <c r="S19" s="38" t="s">
        <v>0</v>
      </c>
      <c r="T19" s="38" t="s">
        <v>35</v>
      </c>
      <c r="U19" s="10"/>
    </row>
    <row r="20" spans="2:26" ht="15.95" customHeight="1" x14ac:dyDescent="0.2">
      <c r="B20" s="174" t="str">
        <f t="shared" si="11"/>
        <v>Punto 17. Cormagdalena</v>
      </c>
      <c r="C20" s="174"/>
      <c r="D20" s="11">
        <f t="shared" si="2"/>
        <v>9.2500000000000013E-2</v>
      </c>
      <c r="E20" s="9">
        <f t="shared" si="3"/>
        <v>124.00540540540541</v>
      </c>
      <c r="F20" s="9">
        <f t="shared" si="4"/>
        <v>314.56756756756761</v>
      </c>
      <c r="H20" s="1">
        <f t="shared" si="5"/>
        <v>85</v>
      </c>
      <c r="I20" s="1">
        <f t="shared" si="6"/>
        <v>2</v>
      </c>
      <c r="J20" s="1">
        <f t="shared" si="7"/>
        <v>91</v>
      </c>
      <c r="K20" s="1">
        <f t="shared" si="8"/>
        <v>2</v>
      </c>
      <c r="L20" s="1">
        <f t="shared" si="9"/>
        <v>5</v>
      </c>
      <c r="M20" s="1">
        <f t="shared" si="10"/>
        <v>6</v>
      </c>
      <c r="O20" s="10"/>
      <c r="P20" s="96">
        <f>AVERAGE(V20:Z20)</f>
        <v>6.2600000000000017E-2</v>
      </c>
      <c r="Q20" s="94">
        <v>47.5</v>
      </c>
      <c r="R20" s="94">
        <v>21.8</v>
      </c>
      <c r="S20" s="10">
        <f>+Q20*P20</f>
        <v>2.9735000000000009</v>
      </c>
      <c r="T20" s="10">
        <f>+R20*P20</f>
        <v>1.3646800000000003</v>
      </c>
      <c r="U20" s="10"/>
      <c r="V20" s="95">
        <v>0.1</v>
      </c>
      <c r="W20" s="95">
        <v>0.09</v>
      </c>
      <c r="X20" s="95">
        <v>0.01</v>
      </c>
      <c r="Y20" s="95">
        <v>1.2999999999999999E-2</v>
      </c>
      <c r="Z20" s="1">
        <v>0.1</v>
      </c>
    </row>
    <row r="21" spans="2:26" ht="15.95" customHeight="1" x14ac:dyDescent="0.2">
      <c r="B21" s="174" t="str">
        <f t="shared" si="11"/>
        <v>Punto 17A. Cristo Petrolero</v>
      </c>
      <c r="C21" s="174"/>
      <c r="D21" s="11">
        <f t="shared" si="2"/>
        <v>48.229500000000002</v>
      </c>
      <c r="E21" s="9">
        <f t="shared" si="3"/>
        <v>72.444261983502486</v>
      </c>
      <c r="F21" s="9">
        <f t="shared" si="4"/>
        <v>90.805331453432714</v>
      </c>
      <c r="H21" s="1">
        <f t="shared" si="5"/>
        <v>92</v>
      </c>
      <c r="I21" s="1">
        <f t="shared" si="6"/>
        <v>2</v>
      </c>
      <c r="J21" s="1">
        <f t="shared" si="7"/>
        <v>98</v>
      </c>
      <c r="K21" s="1">
        <f t="shared" si="8"/>
        <v>2</v>
      </c>
      <c r="L21" s="1">
        <f t="shared" si="9"/>
        <v>5</v>
      </c>
      <c r="M21" s="1">
        <f t="shared" si="10"/>
        <v>6</v>
      </c>
      <c r="O21" s="10"/>
      <c r="P21" s="96">
        <f>AVERAGE(V21:Y21)</f>
        <v>0.105</v>
      </c>
      <c r="Q21" s="94">
        <v>1487</v>
      </c>
      <c r="R21" s="94">
        <v>2200</v>
      </c>
      <c r="S21" s="10">
        <f>+Q21*P21</f>
        <v>156.13499999999999</v>
      </c>
      <c r="T21" s="10">
        <f>+R21*P21</f>
        <v>231</v>
      </c>
      <c r="U21" s="10"/>
      <c r="V21" s="95">
        <v>0.11</v>
      </c>
      <c r="W21" s="95">
        <v>0.14000000000000001</v>
      </c>
      <c r="X21" s="95">
        <v>0.1</v>
      </c>
      <c r="Y21" s="1">
        <v>7.0000000000000007E-2</v>
      </c>
    </row>
    <row r="22" spans="2:26" ht="15.95" customHeight="1" x14ac:dyDescent="0.2">
      <c r="B22" s="174" t="str">
        <f t="shared" si="11"/>
        <v>Punto 18. Pueblo Nuevo 1</v>
      </c>
      <c r="C22" s="174"/>
      <c r="D22" s="11">
        <f t="shared" si="2"/>
        <v>0.21274999999999999</v>
      </c>
      <c r="E22" s="9">
        <f t="shared" si="3"/>
        <v>14.816451233842539</v>
      </c>
      <c r="F22" s="9">
        <f t="shared" si="4"/>
        <v>108.10693301997651</v>
      </c>
      <c r="H22" s="1">
        <f t="shared" si="5"/>
        <v>99</v>
      </c>
      <c r="I22" s="1">
        <f t="shared" si="6"/>
        <v>2</v>
      </c>
      <c r="J22" s="1">
        <f t="shared" si="7"/>
        <v>105</v>
      </c>
      <c r="K22" s="1">
        <f t="shared" si="8"/>
        <v>2</v>
      </c>
      <c r="L22" s="1">
        <f t="shared" si="9"/>
        <v>5</v>
      </c>
      <c r="M22" s="1">
        <f t="shared" si="10"/>
        <v>6</v>
      </c>
      <c r="O22" s="10"/>
      <c r="P22" s="96">
        <f>AVERAGE(V22:Y22)</f>
        <v>9.2499999999999999E-2</v>
      </c>
      <c r="Q22" s="94">
        <v>16</v>
      </c>
      <c r="R22" s="94">
        <v>61.9</v>
      </c>
      <c r="S22" s="10">
        <f>+Q22*P22</f>
        <v>1.48</v>
      </c>
      <c r="T22" s="10">
        <f>+R22*P22</f>
        <v>5.7257499999999997</v>
      </c>
      <c r="U22" s="10"/>
      <c r="V22" s="95">
        <v>8.2000000000000003E-2</v>
      </c>
      <c r="W22" s="95">
        <v>7.2999999999999995E-2</v>
      </c>
      <c r="X22" s="95">
        <v>0.1</v>
      </c>
      <c r="Y22" s="1">
        <v>0.115</v>
      </c>
    </row>
    <row r="23" spans="2:26" ht="15.95" customHeight="1" x14ac:dyDescent="0.2">
      <c r="B23" s="174" t="str">
        <f t="shared" si="11"/>
        <v>Punto 19. Pueblo Nuevo 2</v>
      </c>
      <c r="C23" s="174"/>
      <c r="D23" s="11">
        <f t="shared" si="2"/>
        <v>1.2083333333333332E-3</v>
      </c>
      <c r="E23" s="9">
        <f t="shared" si="3"/>
        <v>214.31034482758622</v>
      </c>
      <c r="F23" s="9">
        <f t="shared" si="4"/>
        <v>442.27586206896558</v>
      </c>
      <c r="H23" s="1">
        <f t="shared" si="5"/>
        <v>106</v>
      </c>
      <c r="I23" s="1">
        <f t="shared" si="6"/>
        <v>2</v>
      </c>
      <c r="J23" s="1">
        <f t="shared" si="7"/>
        <v>112</v>
      </c>
      <c r="K23" s="1">
        <f t="shared" si="8"/>
        <v>2</v>
      </c>
      <c r="L23" s="1">
        <f t="shared" si="9"/>
        <v>5</v>
      </c>
      <c r="M23" s="1">
        <f t="shared" si="10"/>
        <v>6</v>
      </c>
      <c r="O23" s="43" t="s">
        <v>36</v>
      </c>
      <c r="P23" s="10">
        <f>SUM(P20:P22)</f>
        <v>0.2601</v>
      </c>
      <c r="Q23" s="10">
        <f t="shared" ref="Q23:R23" si="14">SUM(Q20:Q22)</f>
        <v>1550.5</v>
      </c>
      <c r="R23" s="10">
        <f t="shared" si="14"/>
        <v>2283.7000000000003</v>
      </c>
      <c r="S23" s="42">
        <f>SUM(S20:S22)</f>
        <v>160.58849999999998</v>
      </c>
      <c r="T23" s="42">
        <f>SUM(T20:T22)</f>
        <v>238.09043</v>
      </c>
      <c r="U23" s="10"/>
    </row>
    <row r="24" spans="2:26" ht="15.95" customHeight="1" x14ac:dyDescent="0.2">
      <c r="B24" s="174" t="str">
        <f t="shared" si="11"/>
        <v>Punto 20. Pueblo Nuevo 3</v>
      </c>
      <c r="C24" s="174"/>
      <c r="D24" s="11">
        <f t="shared" si="2"/>
        <v>1.6583333333333332</v>
      </c>
      <c r="E24" s="9">
        <f t="shared" si="3"/>
        <v>37.755175879396994</v>
      </c>
      <c r="F24" s="9">
        <f t="shared" si="4"/>
        <v>140.00929648241205</v>
      </c>
      <c r="H24" s="1">
        <f t="shared" si="5"/>
        <v>113</v>
      </c>
      <c r="I24" s="1">
        <f t="shared" si="6"/>
        <v>2</v>
      </c>
      <c r="J24" s="1">
        <f t="shared" si="7"/>
        <v>119</v>
      </c>
      <c r="K24" s="1">
        <f t="shared" si="8"/>
        <v>2</v>
      </c>
      <c r="L24" s="1">
        <f t="shared" si="9"/>
        <v>5</v>
      </c>
      <c r="M24" s="1">
        <f t="shared" si="10"/>
        <v>6</v>
      </c>
      <c r="O24" s="43" t="s">
        <v>37</v>
      </c>
      <c r="P24" s="44">
        <f t="shared" ref="P24:Q24" si="15">AVERAGE(P20:P22)</f>
        <v>8.6699999999999999E-2</v>
      </c>
      <c r="Q24" s="44">
        <f t="shared" si="15"/>
        <v>516.83333333333337</v>
      </c>
      <c r="R24" s="44">
        <f>AVERAGE(R20:R22)</f>
        <v>761.23333333333346</v>
      </c>
      <c r="S24" s="45">
        <f>+S23/P23</f>
        <v>617.41061130334481</v>
      </c>
      <c r="T24" s="45">
        <f>+T23/P23</f>
        <v>915.38035371011154</v>
      </c>
      <c r="U24" s="10"/>
    </row>
    <row r="25" spans="2:26" ht="15.95" customHeight="1" x14ac:dyDescent="0.2">
      <c r="B25" s="174" t="str">
        <f t="shared" si="11"/>
        <v>Punto 22. Cancha de Softbol</v>
      </c>
      <c r="C25" s="174"/>
      <c r="D25" s="11">
        <f t="shared" si="2"/>
        <v>0.3950333333333334</v>
      </c>
      <c r="E25" s="9">
        <f t="shared" si="3"/>
        <v>15.145557336933591</v>
      </c>
      <c r="F25" s="9">
        <f t="shared" si="4"/>
        <v>178.70846342080836</v>
      </c>
      <c r="H25" s="1">
        <f t="shared" si="5"/>
        <v>120</v>
      </c>
      <c r="I25" s="1">
        <f t="shared" si="6"/>
        <v>2</v>
      </c>
      <c r="J25" s="1">
        <f t="shared" si="7"/>
        <v>126</v>
      </c>
      <c r="K25" s="1">
        <f t="shared" si="8"/>
        <v>2</v>
      </c>
      <c r="L25" s="1">
        <f t="shared" si="9"/>
        <v>5</v>
      </c>
      <c r="M25" s="1">
        <f t="shared" si="10"/>
        <v>6</v>
      </c>
    </row>
    <row r="26" spans="2:26" ht="15.95" customHeight="1" x14ac:dyDescent="0.2">
      <c r="B26" s="174" t="str">
        <f t="shared" si="11"/>
        <v>Punto 23. Parque Iguanas</v>
      </c>
      <c r="C26" s="174"/>
      <c r="D26" s="11">
        <f t="shared" si="2"/>
        <v>1.2615000000000001</v>
      </c>
      <c r="E26" s="9">
        <f t="shared" si="3"/>
        <v>16.081490289338092</v>
      </c>
      <c r="F26" s="9">
        <f t="shared" si="4"/>
        <v>120.38215087858369</v>
      </c>
      <c r="H26" s="1">
        <f t="shared" si="5"/>
        <v>127</v>
      </c>
      <c r="I26" s="1">
        <f t="shared" si="6"/>
        <v>2</v>
      </c>
      <c r="J26" s="1">
        <f t="shared" si="7"/>
        <v>133</v>
      </c>
      <c r="K26" s="1">
        <f t="shared" si="8"/>
        <v>2</v>
      </c>
      <c r="L26" s="1">
        <f t="shared" si="9"/>
        <v>5</v>
      </c>
      <c r="M26" s="1">
        <f t="shared" si="10"/>
        <v>6</v>
      </c>
      <c r="O26" s="42">
        <f>+O18+1</f>
        <v>4</v>
      </c>
      <c r="P26" s="93" t="s">
        <v>528</v>
      </c>
      <c r="Q26" s="10"/>
      <c r="R26" s="10"/>
      <c r="S26" s="10"/>
      <c r="T26" s="10"/>
    </row>
    <row r="27" spans="2:26" ht="15.95" customHeight="1" x14ac:dyDescent="0.2">
      <c r="B27" s="174" t="str">
        <f t="shared" si="11"/>
        <v>Punto 24. Villa Luz 1</v>
      </c>
      <c r="C27" s="174"/>
      <c r="D27" s="11">
        <f t="shared" si="2"/>
        <v>0.2235</v>
      </c>
      <c r="E27" s="9">
        <f t="shared" si="3"/>
        <v>41.533855331841913</v>
      </c>
      <c r="F27" s="9">
        <f t="shared" si="4"/>
        <v>344.62043251304993</v>
      </c>
      <c r="H27" s="1">
        <f t="shared" si="5"/>
        <v>134</v>
      </c>
      <c r="I27" s="1">
        <f t="shared" si="6"/>
        <v>2</v>
      </c>
      <c r="J27" s="1">
        <f t="shared" si="7"/>
        <v>140</v>
      </c>
      <c r="K27" s="1">
        <f t="shared" si="8"/>
        <v>2</v>
      </c>
      <c r="L27" s="1">
        <f t="shared" si="9"/>
        <v>5</v>
      </c>
      <c r="M27" s="1">
        <f t="shared" si="10"/>
        <v>6</v>
      </c>
      <c r="O27" s="10"/>
      <c r="P27" s="38" t="s">
        <v>433</v>
      </c>
      <c r="Q27" s="38" t="s">
        <v>0</v>
      </c>
      <c r="R27" s="38" t="s">
        <v>35</v>
      </c>
      <c r="S27" s="38" t="s">
        <v>0</v>
      </c>
      <c r="T27" s="38" t="s">
        <v>35</v>
      </c>
      <c r="U27" s="10"/>
    </row>
    <row r="28" spans="2:26" ht="15.95" customHeight="1" x14ac:dyDescent="0.2">
      <c r="B28" s="174" t="str">
        <f t="shared" si="11"/>
        <v>Punto 25. Villa Luz 2</v>
      </c>
      <c r="C28" s="174"/>
      <c r="D28" s="11">
        <f t="shared" si="2"/>
        <v>0.49583333333333335</v>
      </c>
      <c r="E28" s="9">
        <f t="shared" si="3"/>
        <v>35.043361344537814</v>
      </c>
      <c r="F28" s="9">
        <f t="shared" si="4"/>
        <v>325.35462184873944</v>
      </c>
      <c r="H28" s="1">
        <f t="shared" si="5"/>
        <v>141</v>
      </c>
      <c r="I28" s="1">
        <f t="shared" si="6"/>
        <v>2</v>
      </c>
      <c r="J28" s="1">
        <f t="shared" si="7"/>
        <v>147</v>
      </c>
      <c r="K28" s="1">
        <f t="shared" si="8"/>
        <v>2</v>
      </c>
      <c r="L28" s="1">
        <f t="shared" si="9"/>
        <v>5</v>
      </c>
      <c r="M28" s="1">
        <f t="shared" si="10"/>
        <v>6</v>
      </c>
      <c r="O28" s="10"/>
      <c r="P28" s="96">
        <f>AVERAGE(V28:Z28)</f>
        <v>1.5379999999999998</v>
      </c>
      <c r="Q28" s="94">
        <v>30</v>
      </c>
      <c r="R28" s="94">
        <v>170</v>
      </c>
      <c r="S28" s="10">
        <f>+Q28*P28</f>
        <v>46.139999999999993</v>
      </c>
      <c r="T28" s="10">
        <f>+R28*P28</f>
        <v>261.45999999999998</v>
      </c>
      <c r="U28" s="10"/>
      <c r="V28" s="95">
        <v>1.45</v>
      </c>
      <c r="W28" s="95">
        <v>1.57</v>
      </c>
      <c r="X28" s="95">
        <v>2.16</v>
      </c>
      <c r="Y28" s="95">
        <v>1.5</v>
      </c>
      <c r="Z28" s="1">
        <v>1.01</v>
      </c>
    </row>
    <row r="29" spans="2:26" ht="15.95" customHeight="1" x14ac:dyDescent="0.2">
      <c r="B29" s="174" t="str">
        <f t="shared" si="11"/>
        <v>Punto 27. Caño Las Lavanderas</v>
      </c>
      <c r="C29" s="174"/>
      <c r="D29" s="11">
        <f t="shared" si="2"/>
        <v>96.5</v>
      </c>
      <c r="E29" s="9">
        <f t="shared" si="3"/>
        <v>13.799999999999999</v>
      </c>
      <c r="F29" s="9">
        <f t="shared" si="4"/>
        <v>51.733333333333334</v>
      </c>
      <c r="H29" s="1">
        <f t="shared" si="5"/>
        <v>148</v>
      </c>
      <c r="I29" s="1">
        <f t="shared" si="6"/>
        <v>2</v>
      </c>
      <c r="J29" s="1">
        <f t="shared" si="7"/>
        <v>154</v>
      </c>
      <c r="K29" s="1">
        <f t="shared" si="8"/>
        <v>2</v>
      </c>
      <c r="L29" s="1">
        <f t="shared" si="9"/>
        <v>5</v>
      </c>
      <c r="M29" s="1">
        <f t="shared" si="10"/>
        <v>6</v>
      </c>
      <c r="O29" s="10"/>
      <c r="P29" s="96">
        <f>AVERAGE(V29:Y29)</f>
        <v>1.3402499999999999</v>
      </c>
      <c r="Q29" s="94">
        <v>14</v>
      </c>
      <c r="R29" s="94">
        <v>180</v>
      </c>
      <c r="S29" s="10">
        <f>+Q29*P29</f>
        <v>18.763500000000001</v>
      </c>
      <c r="T29" s="10">
        <f>+R29*P29</f>
        <v>241.24499999999998</v>
      </c>
      <c r="U29" s="10"/>
      <c r="V29" s="95">
        <v>1.3680000000000001</v>
      </c>
      <c r="W29" s="95">
        <v>1.4830000000000001</v>
      </c>
      <c r="X29" s="95">
        <v>1.1830000000000001</v>
      </c>
      <c r="Y29" s="1">
        <v>1.327</v>
      </c>
    </row>
    <row r="30" spans="2:26" ht="15.95" customHeight="1" x14ac:dyDescent="0.2">
      <c r="B30" s="174" t="str">
        <f t="shared" si="11"/>
        <v>Punto 28. Campo Hermoso</v>
      </c>
      <c r="C30" s="174"/>
      <c r="D30" s="11">
        <f t="shared" si="2"/>
        <v>0.26874999999999999</v>
      </c>
      <c r="E30" s="9">
        <f t="shared" si="3"/>
        <v>57.01627906976745</v>
      </c>
      <c r="F30" s="9">
        <f t="shared" si="4"/>
        <v>216.92403100775195</v>
      </c>
      <c r="H30" s="1">
        <f t="shared" si="5"/>
        <v>155</v>
      </c>
      <c r="I30" s="1">
        <f t="shared" si="6"/>
        <v>2</v>
      </c>
      <c r="J30" s="1">
        <f t="shared" si="7"/>
        <v>161</v>
      </c>
      <c r="K30" s="1">
        <f t="shared" si="8"/>
        <v>2</v>
      </c>
      <c r="L30" s="1">
        <f t="shared" si="9"/>
        <v>5</v>
      </c>
      <c r="M30" s="1">
        <f t="shared" si="10"/>
        <v>6</v>
      </c>
      <c r="O30" s="10"/>
      <c r="P30" s="96">
        <f>AVERAGE(V30:Y30)</f>
        <v>1.0430000000000001</v>
      </c>
      <c r="Q30" s="94">
        <v>28.7</v>
      </c>
      <c r="R30" s="94">
        <v>128</v>
      </c>
      <c r="S30" s="10">
        <f>+Q30*P30</f>
        <v>29.934100000000004</v>
      </c>
      <c r="T30" s="10">
        <f>+R30*P30</f>
        <v>133.50400000000002</v>
      </c>
      <c r="U30" s="10"/>
      <c r="V30" s="95">
        <v>1.2130000000000001</v>
      </c>
      <c r="W30" s="95">
        <v>0.92700000000000005</v>
      </c>
      <c r="X30" s="95">
        <v>0.79200000000000004</v>
      </c>
      <c r="Y30" s="1">
        <v>1.24</v>
      </c>
    </row>
    <row r="31" spans="2:26" ht="15.95" customHeight="1" x14ac:dyDescent="0.2">
      <c r="B31" s="174" t="str">
        <f t="shared" si="11"/>
        <v>Punto 29. Libertad Gallera</v>
      </c>
      <c r="C31" s="174"/>
      <c r="D31" s="11">
        <f t="shared" si="2"/>
        <v>10.76</v>
      </c>
      <c r="E31" s="9">
        <f t="shared" si="3"/>
        <v>49.799196096654278</v>
      </c>
      <c r="F31" s="9">
        <f t="shared" si="4"/>
        <v>197.85122366790583</v>
      </c>
      <c r="H31" s="1">
        <f t="shared" si="5"/>
        <v>162</v>
      </c>
      <c r="I31" s="1">
        <f t="shared" si="6"/>
        <v>2</v>
      </c>
      <c r="J31" s="1">
        <f t="shared" si="7"/>
        <v>168</v>
      </c>
      <c r="K31" s="1">
        <f t="shared" si="8"/>
        <v>2</v>
      </c>
      <c r="L31" s="1">
        <f t="shared" si="9"/>
        <v>5</v>
      </c>
      <c r="M31" s="1">
        <f t="shared" si="10"/>
        <v>6</v>
      </c>
      <c r="O31" s="43" t="s">
        <v>36</v>
      </c>
      <c r="P31" s="10">
        <f>SUM(P28:P30)</f>
        <v>3.9212499999999997</v>
      </c>
      <c r="Q31" s="10">
        <f t="shared" ref="Q31:R31" si="16">SUM(Q28:Q30)</f>
        <v>72.7</v>
      </c>
      <c r="R31" s="10">
        <f t="shared" si="16"/>
        <v>478</v>
      </c>
      <c r="S31" s="42">
        <f>SUM(S28:S30)</f>
        <v>94.837599999999995</v>
      </c>
      <c r="T31" s="42">
        <f>SUM(T28:T30)</f>
        <v>636.20899999999995</v>
      </c>
      <c r="U31" s="10"/>
    </row>
    <row r="32" spans="2:26" ht="15.95" customHeight="1" x14ac:dyDescent="0.2">
      <c r="B32" s="174" t="str">
        <f t="shared" si="11"/>
        <v>Punto 30. 20 de enero 1</v>
      </c>
      <c r="C32" s="174"/>
      <c r="D32" s="11">
        <f t="shared" si="2"/>
        <v>0.96699999999999997</v>
      </c>
      <c r="E32" s="9">
        <f t="shared" si="3"/>
        <v>45.084712168217862</v>
      </c>
      <c r="F32" s="9">
        <f t="shared" si="4"/>
        <v>181.50991037573252</v>
      </c>
      <c r="H32" s="1">
        <f t="shared" si="5"/>
        <v>169</v>
      </c>
      <c r="I32" s="1">
        <f t="shared" si="6"/>
        <v>2</v>
      </c>
      <c r="J32" s="1">
        <f t="shared" si="7"/>
        <v>175</v>
      </c>
      <c r="K32" s="1">
        <f t="shared" si="8"/>
        <v>2</v>
      </c>
      <c r="L32" s="1">
        <f t="shared" si="9"/>
        <v>5</v>
      </c>
      <c r="M32" s="1">
        <f t="shared" si="10"/>
        <v>6</v>
      </c>
      <c r="O32" s="43" t="s">
        <v>37</v>
      </c>
      <c r="P32" s="44">
        <f t="shared" ref="P32:Q32" si="17">AVERAGE(P28:P30)</f>
        <v>1.3070833333333332</v>
      </c>
      <c r="Q32" s="44">
        <f t="shared" si="17"/>
        <v>24.233333333333334</v>
      </c>
      <c r="R32" s="44">
        <f>AVERAGE(R28:R30)</f>
        <v>159.33333333333334</v>
      </c>
      <c r="S32" s="45">
        <f>+S31/P31</f>
        <v>24.185553076187439</v>
      </c>
      <c r="T32" s="45">
        <f>+T31/P31</f>
        <v>162.246477526299</v>
      </c>
      <c r="U32" s="10"/>
    </row>
    <row r="33" spans="2:26" ht="15.95" customHeight="1" x14ac:dyDescent="0.2">
      <c r="B33" s="174" t="str">
        <f t="shared" si="11"/>
        <v>Punto 33. 20 de enero calle 77A</v>
      </c>
      <c r="C33" s="174"/>
      <c r="D33" s="11">
        <f t="shared" si="2"/>
        <v>0.15503333333333333</v>
      </c>
      <c r="E33" s="9">
        <f t="shared" si="3"/>
        <v>33.607353257364004</v>
      </c>
      <c r="F33" s="9">
        <f t="shared" si="4"/>
        <v>45.40220382713396</v>
      </c>
      <c r="H33" s="1">
        <f t="shared" si="5"/>
        <v>176</v>
      </c>
      <c r="I33" s="1">
        <f t="shared" si="6"/>
        <v>2</v>
      </c>
      <c r="J33" s="1">
        <f t="shared" si="7"/>
        <v>182</v>
      </c>
      <c r="K33" s="1">
        <f t="shared" si="8"/>
        <v>2</v>
      </c>
      <c r="L33" s="1">
        <f t="shared" si="9"/>
        <v>5</v>
      </c>
      <c r="M33" s="1">
        <f t="shared" si="10"/>
        <v>6</v>
      </c>
      <c r="P33" s="10"/>
      <c r="Q33" s="10"/>
      <c r="R33" s="10"/>
      <c r="S33" s="10"/>
      <c r="T33" s="10"/>
      <c r="U33" s="10"/>
    </row>
    <row r="34" spans="2:26" ht="15.95" customHeight="1" x14ac:dyDescent="0.2">
      <c r="B34" s="174" t="str">
        <f t="shared" si="11"/>
        <v>Punto 34. 20 de enero carrera 21</v>
      </c>
      <c r="C34" s="174"/>
      <c r="D34" s="11">
        <f t="shared" si="2"/>
        <v>6.7199999999999996E-2</v>
      </c>
      <c r="E34" s="9">
        <f t="shared" si="3"/>
        <v>94.625496031746025</v>
      </c>
      <c r="F34" s="9">
        <f t="shared" si="4"/>
        <v>231.12450396825398</v>
      </c>
      <c r="H34" s="1">
        <f t="shared" si="5"/>
        <v>183</v>
      </c>
      <c r="I34" s="1">
        <f t="shared" si="6"/>
        <v>2</v>
      </c>
      <c r="J34" s="1">
        <f t="shared" si="7"/>
        <v>189</v>
      </c>
      <c r="K34" s="1">
        <f t="shared" si="8"/>
        <v>2</v>
      </c>
      <c r="L34" s="1">
        <f t="shared" si="9"/>
        <v>5</v>
      </c>
      <c r="M34" s="1">
        <f t="shared" si="10"/>
        <v>6</v>
      </c>
      <c r="O34" s="42">
        <f>+O26+1</f>
        <v>5</v>
      </c>
      <c r="P34" s="93" t="s">
        <v>529</v>
      </c>
      <c r="Q34" s="10"/>
      <c r="R34" s="10"/>
      <c r="S34" s="10"/>
      <c r="T34" s="10"/>
    </row>
    <row r="35" spans="2:26" ht="15.95" customHeight="1" x14ac:dyDescent="0.2">
      <c r="B35" s="174" t="str">
        <f t="shared" si="11"/>
        <v>Punto 35. Coviva</v>
      </c>
      <c r="C35" s="174"/>
      <c r="D35" s="11">
        <f t="shared" si="2"/>
        <v>7.6372999999999998</v>
      </c>
      <c r="E35" s="9">
        <f t="shared" si="3"/>
        <v>55.031175939140809</v>
      </c>
      <c r="F35" s="9">
        <f t="shared" si="4"/>
        <v>227.51875662865149</v>
      </c>
      <c r="H35" s="1">
        <f t="shared" si="5"/>
        <v>190</v>
      </c>
      <c r="I35" s="1">
        <f t="shared" si="6"/>
        <v>2</v>
      </c>
      <c r="J35" s="1">
        <f t="shared" si="7"/>
        <v>196</v>
      </c>
      <c r="K35" s="1">
        <f t="shared" si="8"/>
        <v>2</v>
      </c>
      <c r="L35" s="1">
        <f t="shared" si="9"/>
        <v>5</v>
      </c>
      <c r="M35" s="1">
        <f t="shared" si="10"/>
        <v>6</v>
      </c>
      <c r="O35" s="10"/>
      <c r="P35" s="38" t="s">
        <v>433</v>
      </c>
      <c r="Q35" s="38" t="s">
        <v>0</v>
      </c>
      <c r="R35" s="38" t="s">
        <v>35</v>
      </c>
      <c r="S35" s="38" t="s">
        <v>0</v>
      </c>
      <c r="T35" s="38" t="s">
        <v>35</v>
      </c>
      <c r="U35" s="10"/>
    </row>
    <row r="36" spans="2:26" ht="15.95" customHeight="1" x14ac:dyDescent="0.2">
      <c r="B36" s="174" t="str">
        <f t="shared" si="11"/>
        <v>Punto 38. Coviva calle 78</v>
      </c>
      <c r="C36" s="174"/>
      <c r="D36" s="11">
        <f t="shared" si="2"/>
        <v>0.39053333333333334</v>
      </c>
      <c r="E36" s="9">
        <f t="shared" si="3"/>
        <v>37.642557186753159</v>
      </c>
      <c r="F36" s="9">
        <f t="shared" si="4"/>
        <v>243.14347900307271</v>
      </c>
      <c r="H36" s="1">
        <f t="shared" si="5"/>
        <v>197</v>
      </c>
      <c r="I36" s="1">
        <f t="shared" si="6"/>
        <v>2</v>
      </c>
      <c r="J36" s="1">
        <f t="shared" si="7"/>
        <v>203</v>
      </c>
      <c r="K36" s="1">
        <f t="shared" si="8"/>
        <v>2</v>
      </c>
      <c r="L36" s="1">
        <f t="shared" si="9"/>
        <v>5</v>
      </c>
      <c r="M36" s="1">
        <f t="shared" si="10"/>
        <v>6</v>
      </c>
      <c r="O36" s="10"/>
      <c r="P36" s="96">
        <f>AVERAGE(V36:Z36)</f>
        <v>0.75900000000000012</v>
      </c>
      <c r="Q36" s="94">
        <v>37.299999999999997</v>
      </c>
      <c r="R36" s="94">
        <v>143</v>
      </c>
      <c r="S36" s="10">
        <f>+Q36*P36</f>
        <v>28.310700000000001</v>
      </c>
      <c r="T36" s="10">
        <f>+R36*P36</f>
        <v>108.53700000000002</v>
      </c>
      <c r="U36" s="10"/>
      <c r="V36" s="95">
        <v>0.91400000000000003</v>
      </c>
      <c r="W36" s="95">
        <v>0.93100000000000005</v>
      </c>
      <c r="X36" s="95">
        <v>0.70499999999999996</v>
      </c>
      <c r="Y36" s="95">
        <v>0.8</v>
      </c>
      <c r="Z36" s="1">
        <v>0.44500000000000001</v>
      </c>
    </row>
    <row r="37" spans="2:26" ht="15.95" customHeight="1" x14ac:dyDescent="0.2">
      <c r="B37" s="174" t="str">
        <f t="shared" si="11"/>
        <v>Punto 40. Coviva 79C</v>
      </c>
      <c r="C37" s="174"/>
      <c r="D37" s="11">
        <f t="shared" si="2"/>
        <v>0.82704999999999995</v>
      </c>
      <c r="E37" s="9">
        <f t="shared" si="3"/>
        <v>22.187501763295245</v>
      </c>
      <c r="F37" s="9">
        <f t="shared" si="4"/>
        <v>130.6079842008746</v>
      </c>
      <c r="H37" s="1">
        <f t="shared" si="5"/>
        <v>204</v>
      </c>
      <c r="I37" s="1">
        <f t="shared" si="6"/>
        <v>2</v>
      </c>
      <c r="J37" s="1">
        <f t="shared" si="7"/>
        <v>210</v>
      </c>
      <c r="K37" s="1">
        <f t="shared" si="8"/>
        <v>2</v>
      </c>
      <c r="L37" s="1">
        <f t="shared" si="9"/>
        <v>5</v>
      </c>
      <c r="M37" s="1">
        <f t="shared" si="10"/>
        <v>6</v>
      </c>
      <c r="O37" s="10"/>
      <c r="P37" s="96">
        <f>AVERAGE(V37:Y37)</f>
        <v>0.44800000000000001</v>
      </c>
      <c r="Q37" s="94">
        <v>46</v>
      </c>
      <c r="R37" s="94">
        <v>204</v>
      </c>
      <c r="S37" s="10">
        <f>+Q37*P37</f>
        <v>20.608000000000001</v>
      </c>
      <c r="T37" s="10">
        <f>+R37*P37</f>
        <v>91.391999999999996</v>
      </c>
      <c r="U37" s="10"/>
      <c r="V37" s="95">
        <v>0.495</v>
      </c>
      <c r="W37" s="95">
        <v>0.61399999999999999</v>
      </c>
      <c r="X37" s="95">
        <v>0.379</v>
      </c>
      <c r="Y37" s="1">
        <v>0.30399999999999999</v>
      </c>
    </row>
    <row r="38" spans="2:26" ht="15.95" customHeight="1" x14ac:dyDescent="0.2">
      <c r="B38" s="174" t="str">
        <f t="shared" si="11"/>
        <v>Punto 41. Santa Isabel 1</v>
      </c>
      <c r="C38" s="174"/>
      <c r="D38" s="11">
        <f t="shared" si="2"/>
        <v>0.29408333333333331</v>
      </c>
      <c r="E38" s="9">
        <f t="shared" si="3"/>
        <v>61.756219892320772</v>
      </c>
      <c r="F38" s="9">
        <f t="shared" si="4"/>
        <v>304.13913289883823</v>
      </c>
      <c r="H38" s="1">
        <f t="shared" si="5"/>
        <v>211</v>
      </c>
      <c r="I38" s="1">
        <f t="shared" si="6"/>
        <v>2</v>
      </c>
      <c r="J38" s="1">
        <f t="shared" si="7"/>
        <v>217</v>
      </c>
      <c r="K38" s="1">
        <f t="shared" si="8"/>
        <v>2</v>
      </c>
      <c r="L38" s="1">
        <f t="shared" si="9"/>
        <v>5</v>
      </c>
      <c r="M38" s="1">
        <f t="shared" si="10"/>
        <v>6</v>
      </c>
      <c r="O38" s="10"/>
      <c r="P38" s="96">
        <f>AVERAGE(V38:Y38)</f>
        <v>0.31874999999999998</v>
      </c>
      <c r="Q38" s="94">
        <v>17.2</v>
      </c>
      <c r="R38" s="94">
        <v>171</v>
      </c>
      <c r="S38" s="10">
        <f>+Q38*P38</f>
        <v>5.482499999999999</v>
      </c>
      <c r="T38" s="10">
        <f>+R38*P38</f>
        <v>54.506249999999994</v>
      </c>
      <c r="U38" s="10"/>
      <c r="V38" s="95">
        <v>0.26300000000000001</v>
      </c>
      <c r="W38" s="95">
        <v>0.26200000000000001</v>
      </c>
      <c r="X38" s="95">
        <v>0.248</v>
      </c>
      <c r="Y38" s="1">
        <v>0.502</v>
      </c>
    </row>
    <row r="39" spans="2:26" ht="15.95" customHeight="1" x14ac:dyDescent="0.2">
      <c r="B39" s="174" t="str">
        <f t="shared" si="11"/>
        <v>Punto 42. Santa Isabel carrera 29</v>
      </c>
      <c r="C39" s="174"/>
      <c r="D39" s="11">
        <f t="shared" si="2"/>
        <v>0.30366666666666664</v>
      </c>
      <c r="E39" s="9">
        <f t="shared" si="3"/>
        <v>54.59895718990122</v>
      </c>
      <c r="F39" s="9">
        <f t="shared" si="4"/>
        <v>256.64215148188805</v>
      </c>
      <c r="H39" s="1">
        <f t="shared" si="5"/>
        <v>218</v>
      </c>
      <c r="I39" s="1">
        <f t="shared" si="6"/>
        <v>2</v>
      </c>
      <c r="J39" s="1">
        <f t="shared" si="7"/>
        <v>224</v>
      </c>
      <c r="K39" s="1">
        <f t="shared" si="8"/>
        <v>2</v>
      </c>
      <c r="L39" s="1">
        <f t="shared" si="9"/>
        <v>5</v>
      </c>
      <c r="M39" s="1">
        <f t="shared" si="10"/>
        <v>6</v>
      </c>
      <c r="O39" s="43" t="s">
        <v>36</v>
      </c>
      <c r="P39" s="10">
        <f>SUM(P36:P38)</f>
        <v>1.5257499999999999</v>
      </c>
      <c r="Q39" s="10">
        <f t="shared" ref="Q39:R39" si="18">SUM(Q36:Q38)</f>
        <v>100.5</v>
      </c>
      <c r="R39" s="10">
        <f t="shared" si="18"/>
        <v>518</v>
      </c>
      <c r="S39" s="42">
        <f>SUM(S36:S38)</f>
        <v>54.401200000000003</v>
      </c>
      <c r="T39" s="42">
        <f>SUM(T36:T38)</f>
        <v>254.43525000000002</v>
      </c>
      <c r="U39" s="10"/>
    </row>
    <row r="40" spans="2:26" ht="15.95" customHeight="1" x14ac:dyDescent="0.2">
      <c r="B40" s="174" t="str">
        <f t="shared" si="11"/>
        <v>Punto 43. Santa Isabel carrera 29</v>
      </c>
      <c r="C40" s="174"/>
      <c r="D40" s="11">
        <f t="shared" si="2"/>
        <v>0.53899999999999992</v>
      </c>
      <c r="E40" s="9">
        <f t="shared" si="3"/>
        <v>17.313945578231291</v>
      </c>
      <c r="F40" s="9">
        <f t="shared" si="4"/>
        <v>119.48082869511441</v>
      </c>
      <c r="H40" s="1">
        <f t="shared" si="5"/>
        <v>225</v>
      </c>
      <c r="I40" s="1">
        <f t="shared" si="6"/>
        <v>2</v>
      </c>
      <c r="J40" s="1">
        <f t="shared" si="7"/>
        <v>231</v>
      </c>
      <c r="K40" s="1">
        <f t="shared" si="8"/>
        <v>2</v>
      </c>
      <c r="L40" s="1">
        <f t="shared" si="9"/>
        <v>5</v>
      </c>
      <c r="M40" s="1">
        <f t="shared" si="10"/>
        <v>6</v>
      </c>
      <c r="O40" s="43" t="s">
        <v>37</v>
      </c>
      <c r="P40" s="44">
        <f t="shared" ref="P40:Q40" si="19">AVERAGE(P36:P38)</f>
        <v>0.50858333333333328</v>
      </c>
      <c r="Q40" s="44">
        <f t="shared" si="19"/>
        <v>33.5</v>
      </c>
      <c r="R40" s="44">
        <f>AVERAGE(R36:R38)</f>
        <v>172.66666666666666</v>
      </c>
      <c r="S40" s="45">
        <f>+S39/P39</f>
        <v>35.655382598721943</v>
      </c>
      <c r="T40" s="45">
        <f>+T39/P39</f>
        <v>166.76077339013602</v>
      </c>
      <c r="U40" s="10"/>
    </row>
    <row r="41" spans="2:26" ht="15.95" customHeight="1" x14ac:dyDescent="0.2">
      <c r="B41" s="174" t="str">
        <f t="shared" si="11"/>
        <v>Punto 44. Alagarobo 1 Santa Isabel</v>
      </c>
      <c r="C41" s="174"/>
      <c r="D41" s="11">
        <f t="shared" si="2"/>
        <v>0.63016666666666665</v>
      </c>
      <c r="E41" s="9">
        <f t="shared" si="3"/>
        <v>111.17297011372654</v>
      </c>
      <c r="F41" s="9">
        <f t="shared" si="4"/>
        <v>256.17878868024331</v>
      </c>
      <c r="H41" s="1">
        <f t="shared" si="5"/>
        <v>232</v>
      </c>
      <c r="I41" s="1">
        <f t="shared" si="6"/>
        <v>2</v>
      </c>
      <c r="J41" s="1">
        <f t="shared" si="7"/>
        <v>238</v>
      </c>
      <c r="K41" s="1">
        <f t="shared" si="8"/>
        <v>2</v>
      </c>
      <c r="L41" s="1">
        <f t="shared" si="9"/>
        <v>5</v>
      </c>
      <c r="M41" s="1">
        <f t="shared" si="10"/>
        <v>6</v>
      </c>
      <c r="P41" s="10"/>
      <c r="Q41" s="10"/>
      <c r="R41" s="10"/>
      <c r="S41" s="10"/>
      <c r="T41" s="10"/>
      <c r="U41" s="10"/>
    </row>
    <row r="42" spans="2:26" ht="15.95" customHeight="1" x14ac:dyDescent="0.2">
      <c r="B42" s="174" t="str">
        <f t="shared" si="11"/>
        <v>Punto 45. Algarobo 2 Santa Isabel</v>
      </c>
      <c r="C42" s="174"/>
      <c r="D42" s="11">
        <f t="shared" si="2"/>
        <v>0.77616666666666667</v>
      </c>
      <c r="E42" s="9">
        <f t="shared" si="3"/>
        <v>106.19540476701739</v>
      </c>
      <c r="F42" s="9">
        <f t="shared" si="4"/>
        <v>201.8975735452008</v>
      </c>
      <c r="H42" s="1">
        <f t="shared" si="5"/>
        <v>239</v>
      </c>
      <c r="I42" s="1">
        <f t="shared" si="6"/>
        <v>2</v>
      </c>
      <c r="J42" s="1">
        <f t="shared" si="7"/>
        <v>245</v>
      </c>
      <c r="K42" s="1">
        <f t="shared" si="8"/>
        <v>2</v>
      </c>
      <c r="L42" s="1">
        <f t="shared" si="9"/>
        <v>5</v>
      </c>
      <c r="M42" s="1">
        <f t="shared" si="10"/>
        <v>6</v>
      </c>
      <c r="O42" s="42">
        <f>+O34+1</f>
        <v>6</v>
      </c>
      <c r="P42" s="93" t="s">
        <v>530</v>
      </c>
      <c r="Q42" s="10"/>
      <c r="R42" s="10"/>
      <c r="S42" s="10"/>
      <c r="T42" s="10"/>
    </row>
    <row r="43" spans="2:26" ht="15.95" customHeight="1" x14ac:dyDescent="0.2">
      <c r="B43" s="174" t="str">
        <f t="shared" si="11"/>
        <v>Punto 46. La Paz Camino San Silvestre</v>
      </c>
      <c r="C43" s="174"/>
      <c r="D43" s="11">
        <f t="shared" si="2"/>
        <v>1.8960000000000001</v>
      </c>
      <c r="E43" s="9">
        <f t="shared" si="3"/>
        <v>63.263124120956398</v>
      </c>
      <c r="F43" s="9">
        <f t="shared" si="4"/>
        <v>196.73694620253164</v>
      </c>
      <c r="H43" s="1">
        <f t="shared" si="5"/>
        <v>246</v>
      </c>
      <c r="I43" s="1">
        <f t="shared" si="6"/>
        <v>2</v>
      </c>
      <c r="J43" s="1">
        <f t="shared" si="7"/>
        <v>252</v>
      </c>
      <c r="K43" s="1">
        <f t="shared" si="8"/>
        <v>2</v>
      </c>
      <c r="L43" s="1">
        <f t="shared" si="9"/>
        <v>5</v>
      </c>
      <c r="M43" s="1">
        <f t="shared" si="10"/>
        <v>6</v>
      </c>
      <c r="O43" s="10"/>
      <c r="P43" s="38" t="s">
        <v>433</v>
      </c>
      <c r="Q43" s="38" t="s">
        <v>0</v>
      </c>
      <c r="R43" s="38" t="s">
        <v>35</v>
      </c>
      <c r="S43" s="38" t="s">
        <v>0</v>
      </c>
      <c r="T43" s="38" t="s">
        <v>35</v>
      </c>
      <c r="U43" s="10"/>
    </row>
    <row r="44" spans="2:26" ht="15.95" customHeight="1" x14ac:dyDescent="0.2">
      <c r="B44" s="174" t="str">
        <f t="shared" si="11"/>
        <v>Punto 47. Box Coulvert San Judas</v>
      </c>
      <c r="C44" s="174"/>
      <c r="D44" s="11">
        <f t="shared" si="2"/>
        <v>0.47731666666666667</v>
      </c>
      <c r="E44" s="9">
        <f t="shared" si="3"/>
        <v>29.192377527148292</v>
      </c>
      <c r="F44" s="9">
        <f t="shared" si="4"/>
        <v>154.13303537134675</v>
      </c>
      <c r="H44" s="1">
        <f t="shared" si="5"/>
        <v>253</v>
      </c>
      <c r="I44" s="1">
        <f t="shared" si="6"/>
        <v>2</v>
      </c>
      <c r="J44" s="1">
        <f t="shared" si="7"/>
        <v>259</v>
      </c>
      <c r="K44" s="1">
        <f t="shared" si="8"/>
        <v>2</v>
      </c>
      <c r="L44" s="1">
        <f t="shared" si="9"/>
        <v>5</v>
      </c>
      <c r="M44" s="1">
        <f t="shared" si="10"/>
        <v>6</v>
      </c>
      <c r="O44" s="10"/>
      <c r="P44" s="96">
        <f>AVERAGE(V44:Z44)</f>
        <v>3.1840000000000002</v>
      </c>
      <c r="Q44" s="94">
        <v>10</v>
      </c>
      <c r="R44" s="94">
        <v>177</v>
      </c>
      <c r="S44" s="10">
        <f>+Q44*P44</f>
        <v>31.840000000000003</v>
      </c>
      <c r="T44" s="10">
        <f>+R44*P44</f>
        <v>563.56799999999998</v>
      </c>
      <c r="U44" s="10"/>
      <c r="V44" s="95">
        <v>2.62</v>
      </c>
      <c r="W44" s="95">
        <v>2.58</v>
      </c>
      <c r="X44" s="95">
        <v>3.42</v>
      </c>
      <c r="Y44" s="95">
        <v>4.25</v>
      </c>
      <c r="Z44" s="1">
        <v>3.05</v>
      </c>
    </row>
    <row r="45" spans="2:26" ht="15.95" customHeight="1" x14ac:dyDescent="0.2">
      <c r="B45" s="174" t="str">
        <f t="shared" si="11"/>
        <v>Punto 48. Pozo 624</v>
      </c>
      <c r="C45" s="174"/>
      <c r="D45" s="11">
        <f t="shared" si="2"/>
        <v>2.4384166666666665</v>
      </c>
      <c r="E45" s="9">
        <f t="shared" si="3"/>
        <v>70.375841563856326</v>
      </c>
      <c r="F45" s="9">
        <f t="shared" si="4"/>
        <v>283.6924575373364</v>
      </c>
      <c r="H45" s="1">
        <f t="shared" si="5"/>
        <v>260</v>
      </c>
      <c r="I45" s="1">
        <f t="shared" si="6"/>
        <v>2</v>
      </c>
      <c r="J45" s="1">
        <f t="shared" si="7"/>
        <v>266</v>
      </c>
      <c r="K45" s="1">
        <f t="shared" si="8"/>
        <v>2</v>
      </c>
      <c r="L45" s="1">
        <f t="shared" si="9"/>
        <v>5</v>
      </c>
      <c r="M45" s="1">
        <f t="shared" si="10"/>
        <v>6</v>
      </c>
      <c r="O45" s="10"/>
      <c r="P45" s="96">
        <f>AVERAGE(V45:Y45)</f>
        <v>2.3845000000000001</v>
      </c>
      <c r="Q45" s="94">
        <v>16.7</v>
      </c>
      <c r="R45" s="94">
        <v>182</v>
      </c>
      <c r="S45" s="10">
        <f>+Q45*P45</f>
        <v>39.821149999999996</v>
      </c>
      <c r="T45" s="10">
        <f>+R45*P45</f>
        <v>433.97899999999998</v>
      </c>
      <c r="U45" s="10"/>
      <c r="V45" s="95">
        <v>2.4079999999999999</v>
      </c>
      <c r="W45" s="95">
        <v>2.7149999999999999</v>
      </c>
      <c r="X45" s="95">
        <v>2.0499999999999998</v>
      </c>
      <c r="Y45" s="1">
        <v>2.3650000000000002</v>
      </c>
    </row>
    <row r="46" spans="2:26" ht="15.95" customHeight="1" x14ac:dyDescent="0.2">
      <c r="B46" s="174" t="str">
        <f t="shared" si="11"/>
        <v>Punto 49. Pinos 1</v>
      </c>
      <c r="C46" s="174"/>
      <c r="D46" s="11">
        <f t="shared" si="2"/>
        <v>0.1588333333333333</v>
      </c>
      <c r="E46" s="9">
        <f t="shared" si="3"/>
        <v>46.971353620146907</v>
      </c>
      <c r="F46" s="9">
        <f t="shared" si="4"/>
        <v>192.75131164742919</v>
      </c>
      <c r="H46" s="1">
        <f t="shared" si="5"/>
        <v>267</v>
      </c>
      <c r="I46" s="1">
        <f t="shared" si="6"/>
        <v>2</v>
      </c>
      <c r="J46" s="1">
        <f t="shared" si="7"/>
        <v>273</v>
      </c>
      <c r="K46" s="1">
        <f t="shared" si="8"/>
        <v>2</v>
      </c>
      <c r="L46" s="1">
        <f t="shared" si="9"/>
        <v>5</v>
      </c>
      <c r="M46" s="1">
        <f t="shared" si="10"/>
        <v>6</v>
      </c>
      <c r="O46" s="10"/>
      <c r="P46" s="96">
        <f>AVERAGE(V46:Y46)</f>
        <v>1.1737500000000001</v>
      </c>
      <c r="Q46" s="94">
        <v>71.900000000000006</v>
      </c>
      <c r="R46" s="94">
        <v>168</v>
      </c>
      <c r="S46" s="10">
        <f>+Q46*P46</f>
        <v>84.39262500000001</v>
      </c>
      <c r="T46" s="10">
        <f>+R46*P46</f>
        <v>197.19</v>
      </c>
      <c r="U46" s="10"/>
      <c r="V46" s="95">
        <v>0.95399999999999996</v>
      </c>
      <c r="W46" s="95">
        <v>0.66800000000000004</v>
      </c>
      <c r="X46" s="95">
        <v>1.101</v>
      </c>
      <c r="Y46" s="1">
        <v>1.972</v>
      </c>
    </row>
    <row r="47" spans="2:26" ht="15.95" customHeight="1" x14ac:dyDescent="0.2">
      <c r="B47" s="174" t="str">
        <f t="shared" si="11"/>
        <v>Punto 50. Pinos 1</v>
      </c>
      <c r="C47" s="174"/>
      <c r="D47" s="11">
        <f t="shared" si="2"/>
        <v>0.24041666666666664</v>
      </c>
      <c r="E47" s="9">
        <f t="shared" si="3"/>
        <v>40.829289428076258</v>
      </c>
      <c r="F47" s="9">
        <f t="shared" si="4"/>
        <v>136.8991334488735</v>
      </c>
      <c r="H47" s="1">
        <f t="shared" si="5"/>
        <v>274</v>
      </c>
      <c r="I47" s="1">
        <f t="shared" si="6"/>
        <v>2</v>
      </c>
      <c r="J47" s="1">
        <f t="shared" si="7"/>
        <v>280</v>
      </c>
      <c r="K47" s="1">
        <f t="shared" si="8"/>
        <v>2</v>
      </c>
      <c r="L47" s="1">
        <f t="shared" si="9"/>
        <v>5</v>
      </c>
      <c r="M47" s="1">
        <f t="shared" si="10"/>
        <v>6</v>
      </c>
      <c r="O47" s="43" t="s">
        <v>36</v>
      </c>
      <c r="P47" s="10">
        <f>SUM(P44:P46)</f>
        <v>6.7422500000000003</v>
      </c>
      <c r="Q47" s="10">
        <f t="shared" ref="Q47:R47" si="20">SUM(Q44:Q46)</f>
        <v>98.600000000000009</v>
      </c>
      <c r="R47" s="10">
        <f t="shared" si="20"/>
        <v>527</v>
      </c>
      <c r="S47" s="42">
        <f>SUM(S44:S46)</f>
        <v>156.053775</v>
      </c>
      <c r="T47" s="42">
        <f>SUM(T44:T46)</f>
        <v>1194.7370000000001</v>
      </c>
      <c r="U47" s="10"/>
    </row>
    <row r="48" spans="2:26" ht="15.95" customHeight="1" x14ac:dyDescent="0.2">
      <c r="B48" s="174" t="str">
        <f t="shared" si="11"/>
        <v>Punto 51. Pinos 2</v>
      </c>
      <c r="C48" s="174"/>
      <c r="D48" s="11">
        <f t="shared" si="2"/>
        <v>0.25650000000000001</v>
      </c>
      <c r="E48" s="9">
        <f t="shared" si="3"/>
        <v>50.869005847953218</v>
      </c>
      <c r="F48" s="9">
        <f t="shared" si="4"/>
        <v>217.30799220272903</v>
      </c>
      <c r="H48" s="1">
        <f t="shared" si="5"/>
        <v>281</v>
      </c>
      <c r="I48" s="1">
        <f t="shared" si="6"/>
        <v>2</v>
      </c>
      <c r="J48" s="1">
        <f t="shared" si="7"/>
        <v>287</v>
      </c>
      <c r="K48" s="1">
        <f t="shared" si="8"/>
        <v>2</v>
      </c>
      <c r="L48" s="1">
        <f t="shared" si="9"/>
        <v>5</v>
      </c>
      <c r="M48" s="1">
        <f t="shared" si="10"/>
        <v>6</v>
      </c>
      <c r="O48" s="43" t="s">
        <v>37</v>
      </c>
      <c r="P48" s="44">
        <f t="shared" ref="P48:Q48" si="21">AVERAGE(P44:P46)</f>
        <v>2.2474166666666666</v>
      </c>
      <c r="Q48" s="44">
        <f t="shared" si="21"/>
        <v>32.866666666666667</v>
      </c>
      <c r="R48" s="44">
        <f>AVERAGE(R44:R46)</f>
        <v>175.66666666666666</v>
      </c>
      <c r="S48" s="45">
        <f>+S47/P47</f>
        <v>23.145652415736585</v>
      </c>
      <c r="T48" s="45">
        <f>+T47/P47</f>
        <v>177.2015276799288</v>
      </c>
      <c r="U48" s="10"/>
    </row>
    <row r="49" spans="2:26" ht="15.95" customHeight="1" x14ac:dyDescent="0.2">
      <c r="B49" s="174" t="str">
        <f t="shared" si="11"/>
        <v>Punto 52. Barrio Las Brisas</v>
      </c>
      <c r="C49" s="174"/>
      <c r="D49" s="11">
        <f t="shared" si="2"/>
        <v>0.15425</v>
      </c>
      <c r="E49" s="9">
        <f t="shared" si="3"/>
        <v>71.339816315505118</v>
      </c>
      <c r="F49" s="9">
        <f t="shared" si="4"/>
        <v>149.2025931928687</v>
      </c>
      <c r="H49" s="1">
        <f t="shared" si="5"/>
        <v>288</v>
      </c>
      <c r="I49" s="1">
        <f t="shared" si="6"/>
        <v>2</v>
      </c>
      <c r="J49" s="1">
        <f t="shared" si="7"/>
        <v>294</v>
      </c>
      <c r="K49" s="1">
        <f t="shared" si="8"/>
        <v>2</v>
      </c>
      <c r="L49" s="1">
        <f t="shared" si="9"/>
        <v>5</v>
      </c>
      <c r="M49" s="1">
        <f t="shared" si="10"/>
        <v>6</v>
      </c>
    </row>
    <row r="50" spans="2:26" ht="15.95" customHeight="1" x14ac:dyDescent="0.2">
      <c r="B50" s="174" t="str">
        <f t="shared" si="11"/>
        <v>Punto 53. Santa Barbara 1</v>
      </c>
      <c r="C50" s="174"/>
      <c r="D50" s="11">
        <f t="shared" si="2"/>
        <v>0.74793333333333323</v>
      </c>
      <c r="E50" s="9">
        <f t="shared" si="3"/>
        <v>47.238737855423835</v>
      </c>
      <c r="F50" s="9">
        <f t="shared" si="4"/>
        <v>187.8633122381674</v>
      </c>
      <c r="H50" s="1">
        <f t="shared" si="5"/>
        <v>295</v>
      </c>
      <c r="I50" s="1">
        <f t="shared" si="6"/>
        <v>2</v>
      </c>
      <c r="J50" s="1">
        <f t="shared" si="7"/>
        <v>301</v>
      </c>
      <c r="K50" s="1">
        <f t="shared" si="8"/>
        <v>2</v>
      </c>
      <c r="L50" s="1">
        <f t="shared" si="9"/>
        <v>5</v>
      </c>
      <c r="M50" s="1">
        <f t="shared" si="10"/>
        <v>6</v>
      </c>
      <c r="O50" s="42">
        <f>+O42+1</f>
        <v>7</v>
      </c>
      <c r="P50" s="93" t="s">
        <v>531</v>
      </c>
      <c r="Q50" s="10"/>
      <c r="R50" s="10"/>
      <c r="S50" s="10"/>
      <c r="T50" s="10"/>
    </row>
    <row r="51" spans="2:26" ht="15.95" customHeight="1" x14ac:dyDescent="0.2">
      <c r="B51" s="174" t="str">
        <f t="shared" si="11"/>
        <v>Punto 55. Antonia Santos 1</v>
      </c>
      <c r="C51" s="174"/>
      <c r="D51" s="11">
        <f t="shared" si="2"/>
        <v>0.68656666666666666</v>
      </c>
      <c r="E51" s="9">
        <f t="shared" si="3"/>
        <v>58.22980531145312</v>
      </c>
      <c r="F51" s="9">
        <f t="shared" si="4"/>
        <v>115.1890566587367</v>
      </c>
      <c r="H51" s="1">
        <f t="shared" si="5"/>
        <v>302</v>
      </c>
      <c r="I51" s="1">
        <f t="shared" si="6"/>
        <v>2</v>
      </c>
      <c r="J51" s="1">
        <f t="shared" si="7"/>
        <v>308</v>
      </c>
      <c r="K51" s="1">
        <f t="shared" si="8"/>
        <v>2</v>
      </c>
      <c r="L51" s="1">
        <f t="shared" si="9"/>
        <v>5</v>
      </c>
      <c r="M51" s="1">
        <f t="shared" si="10"/>
        <v>6</v>
      </c>
      <c r="O51" s="10"/>
      <c r="P51" s="38" t="s">
        <v>433</v>
      </c>
      <c r="Q51" s="38" t="s">
        <v>0</v>
      </c>
      <c r="R51" s="38" t="s">
        <v>35</v>
      </c>
      <c r="S51" s="38" t="s">
        <v>0</v>
      </c>
      <c r="T51" s="38" t="s">
        <v>35</v>
      </c>
      <c r="U51" s="10"/>
    </row>
    <row r="52" spans="2:26" ht="15.95" customHeight="1" x14ac:dyDescent="0.2">
      <c r="B52" s="174" t="str">
        <f t="shared" si="11"/>
        <v>Punto 56. Antonia Santos 2</v>
      </c>
      <c r="C52" s="174"/>
      <c r="D52" s="11">
        <f t="shared" si="2"/>
        <v>0.74726666666666663</v>
      </c>
      <c r="E52" s="9">
        <f t="shared" si="3"/>
        <v>111.22786153983407</v>
      </c>
      <c r="F52" s="9">
        <f t="shared" si="4"/>
        <v>180.59835846195023</v>
      </c>
      <c r="H52" s="1">
        <f t="shared" si="5"/>
        <v>309</v>
      </c>
      <c r="I52" s="1">
        <f t="shared" si="6"/>
        <v>2</v>
      </c>
      <c r="J52" s="1">
        <f t="shared" si="7"/>
        <v>315</v>
      </c>
      <c r="K52" s="1">
        <f t="shared" si="8"/>
        <v>2</v>
      </c>
      <c r="L52" s="1">
        <f t="shared" si="9"/>
        <v>5</v>
      </c>
      <c r="M52" s="1">
        <f t="shared" si="10"/>
        <v>6</v>
      </c>
      <c r="O52" s="10"/>
      <c r="P52" s="96">
        <f>AVERAGE(V52:Z52)</f>
        <v>2.536</v>
      </c>
      <c r="Q52" s="94">
        <v>10</v>
      </c>
      <c r="R52" s="94">
        <v>42</v>
      </c>
      <c r="S52" s="10">
        <f>+Q52*P52</f>
        <v>25.36</v>
      </c>
      <c r="T52" s="10">
        <f>+R52*P52</f>
        <v>106.512</v>
      </c>
      <c r="U52" s="10"/>
      <c r="V52" s="95">
        <v>2.33</v>
      </c>
      <c r="W52" s="95">
        <v>2.4</v>
      </c>
      <c r="X52" s="95">
        <v>2.58</v>
      </c>
      <c r="Y52" s="95">
        <v>2.62</v>
      </c>
      <c r="Z52" s="1">
        <v>2.75</v>
      </c>
    </row>
    <row r="53" spans="2:26" ht="15.95" customHeight="1" x14ac:dyDescent="0.2">
      <c r="B53" s="174" t="str">
        <f t="shared" si="11"/>
        <v>Punto 58. Barrio El Refugio</v>
      </c>
      <c r="C53" s="174"/>
      <c r="D53" s="11">
        <f t="shared" si="2"/>
        <v>0.52683333333333338</v>
      </c>
      <c r="E53" s="9">
        <f t="shared" si="3"/>
        <v>16.393925972793419</v>
      </c>
      <c r="F53" s="9">
        <f t="shared" si="4"/>
        <v>135.5969629863967</v>
      </c>
      <c r="H53" s="1">
        <f t="shared" si="5"/>
        <v>316</v>
      </c>
      <c r="I53" s="1">
        <f t="shared" si="6"/>
        <v>2</v>
      </c>
      <c r="J53" s="1">
        <f t="shared" si="7"/>
        <v>322</v>
      </c>
      <c r="K53" s="1">
        <f t="shared" si="8"/>
        <v>2</v>
      </c>
      <c r="L53" s="1">
        <f t="shared" si="9"/>
        <v>5</v>
      </c>
      <c r="M53" s="1">
        <f t="shared" si="10"/>
        <v>6</v>
      </c>
      <c r="O53" s="10"/>
      <c r="P53" s="96">
        <f>AVERAGE(V53:Y53)</f>
        <v>2.3879999999999999</v>
      </c>
      <c r="Q53" s="94">
        <v>10</v>
      </c>
      <c r="R53" s="94">
        <v>66.599999999999994</v>
      </c>
      <c r="S53" s="10">
        <f>+Q53*P53</f>
        <v>23.88</v>
      </c>
      <c r="T53" s="10">
        <f>+R53*P53</f>
        <v>159.04079999999999</v>
      </c>
      <c r="U53" s="10"/>
      <c r="V53" s="95">
        <v>2.7370000000000001</v>
      </c>
      <c r="W53" s="95">
        <v>2.8759999999999999</v>
      </c>
      <c r="X53" s="95">
        <v>1.907</v>
      </c>
      <c r="Y53" s="1">
        <v>2.032</v>
      </c>
    </row>
    <row r="54" spans="2:26" ht="15.95" customHeight="1" x14ac:dyDescent="0.2">
      <c r="B54" s="174" t="str">
        <f t="shared" si="11"/>
        <v>Punto 59. Barrio El Refugio</v>
      </c>
      <c r="C54" s="174"/>
      <c r="D54" s="11">
        <f t="shared" si="2"/>
        <v>3.1794999999999995</v>
      </c>
      <c r="E54" s="9">
        <f t="shared" si="3"/>
        <v>30.87905855218326</v>
      </c>
      <c r="F54" s="9">
        <f t="shared" si="4"/>
        <v>150.08680610158831</v>
      </c>
      <c r="H54" s="1">
        <f t="shared" si="5"/>
        <v>323</v>
      </c>
      <c r="I54" s="1">
        <f t="shared" si="6"/>
        <v>2</v>
      </c>
      <c r="J54" s="1">
        <f t="shared" si="7"/>
        <v>329</v>
      </c>
      <c r="K54" s="1">
        <f t="shared" si="8"/>
        <v>2</v>
      </c>
      <c r="L54" s="1">
        <f t="shared" si="9"/>
        <v>5</v>
      </c>
      <c r="M54" s="1">
        <f t="shared" si="10"/>
        <v>6</v>
      </c>
      <c r="O54" s="10"/>
      <c r="P54" s="96">
        <f>AVERAGE(V54:Y54)</f>
        <v>2.2362500000000001</v>
      </c>
      <c r="Q54" s="94">
        <v>10</v>
      </c>
      <c r="R54" s="94">
        <v>48</v>
      </c>
      <c r="S54" s="10">
        <f>+Q54*P54</f>
        <v>22.362500000000001</v>
      </c>
      <c r="T54" s="10">
        <f>+R54*P54</f>
        <v>107.34</v>
      </c>
      <c r="U54" s="10"/>
      <c r="V54" s="95">
        <v>2.04</v>
      </c>
      <c r="W54" s="95">
        <v>1.9079999999999999</v>
      </c>
      <c r="X54" s="95">
        <v>2.323</v>
      </c>
      <c r="Y54" s="1">
        <v>2.6739999999999999</v>
      </c>
    </row>
    <row r="55" spans="2:26" ht="15.95" customHeight="1" x14ac:dyDescent="0.2">
      <c r="B55" s="174" t="str">
        <f t="shared" si="11"/>
        <v>Punto 60. Limonar</v>
      </c>
      <c r="C55" s="174"/>
      <c r="D55" s="11">
        <f t="shared" si="2"/>
        <v>1.3580500000000002</v>
      </c>
      <c r="E55" s="9">
        <f t="shared" si="3"/>
        <v>61.470169237755101</v>
      </c>
      <c r="F55" s="9">
        <f t="shared" si="4"/>
        <v>180.75059828430469</v>
      </c>
      <c r="H55" s="1">
        <f t="shared" si="5"/>
        <v>330</v>
      </c>
      <c r="I55" s="1">
        <f t="shared" si="6"/>
        <v>2</v>
      </c>
      <c r="J55" s="1">
        <f t="shared" si="7"/>
        <v>336</v>
      </c>
      <c r="K55" s="1">
        <f t="shared" si="8"/>
        <v>2</v>
      </c>
      <c r="L55" s="1">
        <f t="shared" si="9"/>
        <v>5</v>
      </c>
      <c r="M55" s="1">
        <f t="shared" si="10"/>
        <v>6</v>
      </c>
      <c r="O55" s="43" t="s">
        <v>36</v>
      </c>
      <c r="P55" s="10">
        <f>SUM(P52:P54)</f>
        <v>7.1602499999999996</v>
      </c>
      <c r="Q55" s="10">
        <f t="shared" ref="Q55:R55" si="22">SUM(Q52:Q54)</f>
        <v>30</v>
      </c>
      <c r="R55" s="10">
        <f t="shared" si="22"/>
        <v>156.6</v>
      </c>
      <c r="S55" s="42">
        <f>SUM(S52:S54)</f>
        <v>71.602499999999992</v>
      </c>
      <c r="T55" s="42">
        <f>SUM(T52:T54)</f>
        <v>372.89279999999997</v>
      </c>
      <c r="U55" s="10"/>
    </row>
    <row r="56" spans="2:26" ht="15.95" customHeight="1" x14ac:dyDescent="0.2">
      <c r="B56" s="174" t="str">
        <f t="shared" si="11"/>
        <v>Punto 61. Cincuentanario Autoconstrucción</v>
      </c>
      <c r="C56" s="174"/>
      <c r="D56" s="11">
        <f t="shared" si="2"/>
        <v>4.7773333333333334E-2</v>
      </c>
      <c r="E56" s="9">
        <f t="shared" si="3"/>
        <v>104.97627686296399</v>
      </c>
      <c r="F56" s="9">
        <f t="shared" si="4"/>
        <v>184.66536421992743</v>
      </c>
      <c r="H56" s="1">
        <f t="shared" si="5"/>
        <v>337</v>
      </c>
      <c r="I56" s="1">
        <f t="shared" si="6"/>
        <v>2</v>
      </c>
      <c r="J56" s="1">
        <f t="shared" si="7"/>
        <v>343</v>
      </c>
      <c r="K56" s="1">
        <f t="shared" si="8"/>
        <v>2</v>
      </c>
      <c r="L56" s="1">
        <f t="shared" si="9"/>
        <v>5</v>
      </c>
      <c r="M56" s="1">
        <f t="shared" si="10"/>
        <v>6</v>
      </c>
      <c r="O56" s="43" t="s">
        <v>37</v>
      </c>
      <c r="P56" s="44">
        <f t="shared" ref="P56:Q56" si="23">AVERAGE(P52:P54)</f>
        <v>2.3867499999999997</v>
      </c>
      <c r="Q56" s="44">
        <f t="shared" si="23"/>
        <v>10</v>
      </c>
      <c r="R56" s="44">
        <f>AVERAGE(R52:R54)</f>
        <v>52.199999999999996</v>
      </c>
      <c r="S56" s="45">
        <f>+S55/P55</f>
        <v>10</v>
      </c>
      <c r="T56" s="45">
        <f>+T55/P55</f>
        <v>52.078181627736463</v>
      </c>
      <c r="U56" s="10"/>
    </row>
    <row r="57" spans="2:26" ht="15.95" customHeight="1" x14ac:dyDescent="0.2">
      <c r="B57" s="174" t="str">
        <f t="shared" si="11"/>
        <v>Punto 62.Cincuentenario</v>
      </c>
      <c r="C57" s="174"/>
      <c r="D57" s="11">
        <f t="shared" si="2"/>
        <v>10.152650000000001</v>
      </c>
      <c r="E57" s="9">
        <f t="shared" si="3"/>
        <v>62.193473296791147</v>
      </c>
      <c r="F57" s="9">
        <f t="shared" si="4"/>
        <v>222.11220551612962</v>
      </c>
      <c r="H57" s="1">
        <f t="shared" si="5"/>
        <v>344</v>
      </c>
      <c r="I57" s="1">
        <f t="shared" si="6"/>
        <v>2</v>
      </c>
      <c r="J57" s="1">
        <f t="shared" si="7"/>
        <v>350</v>
      </c>
      <c r="K57" s="1">
        <f t="shared" si="8"/>
        <v>2</v>
      </c>
      <c r="L57" s="1">
        <f t="shared" si="9"/>
        <v>5</v>
      </c>
      <c r="M57" s="1">
        <f t="shared" si="10"/>
        <v>6</v>
      </c>
      <c r="P57" s="10"/>
      <c r="Q57" s="10"/>
      <c r="R57" s="10"/>
      <c r="S57" s="10"/>
      <c r="T57" s="10"/>
      <c r="U57" s="10"/>
    </row>
    <row r="58" spans="2:26" ht="15.95" customHeight="1" x14ac:dyDescent="0.2">
      <c r="B58" s="174" t="str">
        <f t="shared" si="11"/>
        <v>Punto 63. Peninsula</v>
      </c>
      <c r="C58" s="174"/>
      <c r="D58" s="11">
        <f t="shared" si="2"/>
        <v>3.1368333333333336</v>
      </c>
      <c r="E58" s="9">
        <f t="shared" si="3"/>
        <v>40.207496944901962</v>
      </c>
      <c r="F58" s="9">
        <f t="shared" si="4"/>
        <v>240.4689442643855</v>
      </c>
      <c r="H58" s="1">
        <f t="shared" si="5"/>
        <v>351</v>
      </c>
      <c r="I58" s="1">
        <f t="shared" si="6"/>
        <v>2</v>
      </c>
      <c r="J58" s="1">
        <f t="shared" si="7"/>
        <v>357</v>
      </c>
      <c r="K58" s="1">
        <f t="shared" si="8"/>
        <v>2</v>
      </c>
      <c r="L58" s="1">
        <f t="shared" si="9"/>
        <v>5</v>
      </c>
      <c r="M58" s="1">
        <f t="shared" si="10"/>
        <v>6</v>
      </c>
      <c r="O58" s="42">
        <f>+O50+1</f>
        <v>8</v>
      </c>
      <c r="P58" s="93" t="s">
        <v>532</v>
      </c>
      <c r="Q58" s="10"/>
      <c r="R58" s="10"/>
      <c r="S58" s="10"/>
      <c r="T58" s="10"/>
    </row>
    <row r="59" spans="2:26" ht="15.95" customHeight="1" x14ac:dyDescent="0.2">
      <c r="B59" s="174" t="str">
        <f t="shared" si="11"/>
        <v>Punto 64. Bellavista</v>
      </c>
      <c r="C59" s="174"/>
      <c r="D59" s="11">
        <f t="shared" si="2"/>
        <v>1.0958333333333332</v>
      </c>
      <c r="E59" s="9">
        <f t="shared" si="3"/>
        <v>51.151939163498106</v>
      </c>
      <c r="F59" s="9">
        <f t="shared" si="4"/>
        <v>175.07148288973386</v>
      </c>
      <c r="H59" s="1">
        <f t="shared" si="5"/>
        <v>358</v>
      </c>
      <c r="I59" s="1">
        <f t="shared" si="6"/>
        <v>2</v>
      </c>
      <c r="J59" s="1">
        <f t="shared" si="7"/>
        <v>364</v>
      </c>
      <c r="K59" s="1">
        <f t="shared" si="8"/>
        <v>2</v>
      </c>
      <c r="L59" s="1">
        <f t="shared" si="9"/>
        <v>5</v>
      </c>
      <c r="M59" s="1">
        <f t="shared" si="10"/>
        <v>6</v>
      </c>
      <c r="O59" s="10"/>
      <c r="P59" s="38" t="s">
        <v>433</v>
      </c>
      <c r="Q59" s="38" t="s">
        <v>0</v>
      </c>
      <c r="R59" s="38" t="s">
        <v>35</v>
      </c>
      <c r="S59" s="38" t="s">
        <v>0</v>
      </c>
      <c r="T59" s="38" t="s">
        <v>35</v>
      </c>
      <c r="U59" s="10"/>
    </row>
    <row r="60" spans="2:26" ht="15.95" customHeight="1" x14ac:dyDescent="0.2">
      <c r="B60" s="174" t="str">
        <f t="shared" si="11"/>
        <v>Punto 65. Bellavista Pozo Séptico</v>
      </c>
      <c r="C60" s="174"/>
      <c r="D60" s="11">
        <f t="shared" si="2"/>
        <v>0.20349999999999999</v>
      </c>
      <c r="E60" s="9">
        <f t="shared" si="3"/>
        <v>61.832760032760028</v>
      </c>
      <c r="F60" s="9">
        <f t="shared" si="4"/>
        <v>149.64291564291563</v>
      </c>
      <c r="H60" s="1">
        <f t="shared" si="5"/>
        <v>365</v>
      </c>
      <c r="I60" s="1">
        <f t="shared" si="6"/>
        <v>2</v>
      </c>
      <c r="J60" s="1">
        <f t="shared" si="7"/>
        <v>371</v>
      </c>
      <c r="K60" s="1">
        <f t="shared" si="8"/>
        <v>2</v>
      </c>
      <c r="L60" s="1">
        <f t="shared" si="9"/>
        <v>5</v>
      </c>
      <c r="M60" s="1">
        <f t="shared" si="10"/>
        <v>6</v>
      </c>
      <c r="O60" s="10"/>
      <c r="P60" s="96">
        <f>AVERAGE(V60:Z60)</f>
        <v>0.2016</v>
      </c>
      <c r="Q60" s="94">
        <v>21.5</v>
      </c>
      <c r="R60" s="94">
        <v>54.4</v>
      </c>
      <c r="S60" s="10">
        <f>+Q60*P60</f>
        <v>4.3344000000000005</v>
      </c>
      <c r="T60" s="10">
        <f>+R60*P60</f>
        <v>10.967039999999999</v>
      </c>
      <c r="U60" s="10"/>
      <c r="V60" s="95">
        <v>0.23</v>
      </c>
      <c r="W60" s="95">
        <v>0.186</v>
      </c>
      <c r="X60" s="95">
        <v>0.19700000000000001</v>
      </c>
      <c r="Y60" s="95">
        <v>0.20200000000000001</v>
      </c>
      <c r="Z60" s="1">
        <v>0.193</v>
      </c>
    </row>
    <row r="61" spans="2:26" ht="15.95" customHeight="1" x14ac:dyDescent="0.2">
      <c r="B61" s="174" t="str">
        <f t="shared" si="11"/>
        <v>Punto 66. La Colmena</v>
      </c>
      <c r="C61" s="174"/>
      <c r="D61" s="11">
        <f t="shared" si="2"/>
        <v>1.5001666666666666</v>
      </c>
      <c r="E61" s="9">
        <f t="shared" si="3"/>
        <v>27.776958115764916</v>
      </c>
      <c r="F61" s="9">
        <f t="shared" si="4"/>
        <v>162.58704588379069</v>
      </c>
      <c r="H61" s="1">
        <f t="shared" si="5"/>
        <v>372</v>
      </c>
      <c r="I61" s="1">
        <f t="shared" si="6"/>
        <v>2</v>
      </c>
      <c r="J61" s="1">
        <f t="shared" si="7"/>
        <v>378</v>
      </c>
      <c r="K61" s="1">
        <f t="shared" si="8"/>
        <v>2</v>
      </c>
      <c r="L61" s="1">
        <f t="shared" si="9"/>
        <v>5</v>
      </c>
      <c r="M61" s="1">
        <f t="shared" si="10"/>
        <v>6</v>
      </c>
      <c r="O61" s="10"/>
      <c r="P61" s="96">
        <f>AVERAGE(V61:Y61)</f>
        <v>0.23249999999999998</v>
      </c>
      <c r="Q61" s="94">
        <v>20.2</v>
      </c>
      <c r="R61" s="94">
        <v>63.2</v>
      </c>
      <c r="S61" s="10">
        <f>+Q61*P61</f>
        <v>4.6964999999999995</v>
      </c>
      <c r="T61" s="10">
        <f>+R61*P61</f>
        <v>14.693999999999999</v>
      </c>
      <c r="U61" s="10"/>
      <c r="V61" s="95">
        <v>0.22</v>
      </c>
      <c r="W61" s="95">
        <v>0.25</v>
      </c>
      <c r="X61" s="95">
        <v>0.27</v>
      </c>
      <c r="Y61" s="1">
        <v>0.19</v>
      </c>
    </row>
    <row r="62" spans="2:26" ht="15.95" customHeight="1" x14ac:dyDescent="0.2">
      <c r="B62" s="174" t="str">
        <f t="shared" si="11"/>
        <v>Punto 67. Liga</v>
      </c>
      <c r="C62" s="174"/>
      <c r="D62" s="11">
        <f t="shared" si="2"/>
        <v>0.54700000000000004</v>
      </c>
      <c r="E62" s="9">
        <f t="shared" si="3"/>
        <v>122.93022547227298</v>
      </c>
      <c r="F62" s="9">
        <f t="shared" si="4"/>
        <v>282.09932967702616</v>
      </c>
      <c r="H62" s="1">
        <f t="shared" si="5"/>
        <v>379</v>
      </c>
      <c r="I62" s="1">
        <f t="shared" si="6"/>
        <v>2</v>
      </c>
      <c r="J62" s="1">
        <f t="shared" si="7"/>
        <v>385</v>
      </c>
      <c r="K62" s="1">
        <f t="shared" si="8"/>
        <v>2</v>
      </c>
      <c r="L62" s="1">
        <f t="shared" si="9"/>
        <v>5</v>
      </c>
      <c r="M62" s="1">
        <f t="shared" si="10"/>
        <v>6</v>
      </c>
      <c r="O62" s="10"/>
      <c r="P62" s="96">
        <f>AVERAGE(V62:Y62)</f>
        <v>0.18675</v>
      </c>
      <c r="Q62" s="94">
        <v>12.3</v>
      </c>
      <c r="R62" s="94">
        <v>33.4</v>
      </c>
      <c r="S62" s="10">
        <f>+Q62*P62</f>
        <v>2.2970250000000001</v>
      </c>
      <c r="T62" s="10">
        <f>+R62*P62</f>
        <v>6.2374499999999999</v>
      </c>
      <c r="U62" s="10"/>
      <c r="V62" s="95">
        <v>0.153</v>
      </c>
      <c r="W62" s="95">
        <v>9.2999999999999999E-2</v>
      </c>
      <c r="X62" s="95">
        <v>0.19500000000000001</v>
      </c>
      <c r="Y62" s="1">
        <v>0.30599999999999999</v>
      </c>
    </row>
    <row r="63" spans="2:26" ht="15.95" customHeight="1" x14ac:dyDescent="0.2">
      <c r="B63" s="174" t="str">
        <f t="shared" si="11"/>
        <v>Punto 68. Buenavista 1</v>
      </c>
      <c r="C63" s="174"/>
      <c r="D63" s="11">
        <f t="shared" si="2"/>
        <v>3.3004999999999995</v>
      </c>
      <c r="E63" s="9">
        <f t="shared" si="3"/>
        <v>22.938428520931179</v>
      </c>
      <c r="F63" s="9">
        <f t="shared" si="4"/>
        <v>106.86100590819575</v>
      </c>
      <c r="H63" s="1">
        <f t="shared" si="5"/>
        <v>386</v>
      </c>
      <c r="I63" s="1">
        <f t="shared" si="6"/>
        <v>2</v>
      </c>
      <c r="J63" s="1">
        <f t="shared" si="7"/>
        <v>392</v>
      </c>
      <c r="K63" s="1">
        <f t="shared" si="8"/>
        <v>2</v>
      </c>
      <c r="L63" s="1">
        <f t="shared" si="9"/>
        <v>5</v>
      </c>
      <c r="M63" s="1">
        <f t="shared" si="10"/>
        <v>6</v>
      </c>
      <c r="O63" s="43" t="s">
        <v>36</v>
      </c>
      <c r="P63" s="10">
        <f>SUM(P60:P62)</f>
        <v>0.62085000000000001</v>
      </c>
      <c r="Q63" s="10">
        <f t="shared" ref="Q63:R63" si="24">SUM(Q60:Q62)</f>
        <v>54</v>
      </c>
      <c r="R63" s="10">
        <f t="shared" si="24"/>
        <v>151</v>
      </c>
      <c r="S63" s="42">
        <f>SUM(S60:S62)</f>
        <v>11.327924999999999</v>
      </c>
      <c r="T63" s="42">
        <f>SUM(T60:T62)</f>
        <v>31.898489999999999</v>
      </c>
      <c r="U63" s="10"/>
    </row>
    <row r="64" spans="2:26" ht="15.95" customHeight="1" x14ac:dyDescent="0.2">
      <c r="B64" s="174" t="str">
        <f t="shared" si="11"/>
        <v>Punto 69. Buenavista 2</v>
      </c>
      <c r="C64" s="174"/>
      <c r="D64" s="11">
        <f t="shared" si="2"/>
        <v>1.8165833333333332</v>
      </c>
      <c r="E64" s="9">
        <f t="shared" si="3"/>
        <v>32.157722831322538</v>
      </c>
      <c r="F64" s="9">
        <f t="shared" si="4"/>
        <v>102.17935226386533</v>
      </c>
      <c r="H64" s="1">
        <f t="shared" si="5"/>
        <v>393</v>
      </c>
      <c r="I64" s="1">
        <f t="shared" si="6"/>
        <v>2</v>
      </c>
      <c r="J64" s="1">
        <f t="shared" si="7"/>
        <v>399</v>
      </c>
      <c r="K64" s="1">
        <f t="shared" si="8"/>
        <v>2</v>
      </c>
      <c r="L64" s="1">
        <f t="shared" si="9"/>
        <v>5</v>
      </c>
      <c r="M64" s="1">
        <f t="shared" si="10"/>
        <v>6</v>
      </c>
      <c r="O64" s="43" t="s">
        <v>37</v>
      </c>
      <c r="P64" s="44">
        <f t="shared" ref="P64:Q64" si="25">AVERAGE(P60:P62)</f>
        <v>0.20695</v>
      </c>
      <c r="Q64" s="44">
        <f t="shared" si="25"/>
        <v>18</v>
      </c>
      <c r="R64" s="44">
        <f>AVERAGE(R60:R62)</f>
        <v>50.333333333333336</v>
      </c>
      <c r="S64" s="45">
        <f>+S63/P63</f>
        <v>18.245832326648948</v>
      </c>
      <c r="T64" s="45">
        <f>+T63/P63</f>
        <v>51.378738825803332</v>
      </c>
      <c r="U64" s="10"/>
    </row>
    <row r="65" spans="2:26" ht="15.95" customHeight="1" x14ac:dyDescent="0.2">
      <c r="B65" s="174" t="str">
        <f t="shared" si="11"/>
        <v>Punto 71. Los Lagos</v>
      </c>
      <c r="C65" s="174"/>
      <c r="D65" s="11">
        <f t="shared" si="2"/>
        <v>0.44816666666666666</v>
      </c>
      <c r="E65" s="9">
        <f t="shared" si="3"/>
        <v>67.440684269245068</v>
      </c>
      <c r="F65" s="9">
        <f t="shared" si="4"/>
        <v>142.70806991446634</v>
      </c>
      <c r="H65" s="1">
        <f t="shared" si="5"/>
        <v>400</v>
      </c>
      <c r="I65" s="1">
        <f t="shared" si="6"/>
        <v>2</v>
      </c>
      <c r="J65" s="1">
        <f t="shared" si="7"/>
        <v>406</v>
      </c>
      <c r="K65" s="1">
        <f t="shared" si="8"/>
        <v>2</v>
      </c>
      <c r="L65" s="1">
        <f t="shared" si="9"/>
        <v>5</v>
      </c>
      <c r="M65" s="1">
        <f t="shared" si="10"/>
        <v>6</v>
      </c>
      <c r="P65" s="10"/>
      <c r="Q65" s="10"/>
      <c r="R65" s="10"/>
      <c r="S65" s="10"/>
      <c r="T65" s="10"/>
      <c r="U65" s="10"/>
    </row>
    <row r="66" spans="2:26" ht="15.95" customHeight="1" x14ac:dyDescent="0.2">
      <c r="B66" s="174" t="str">
        <f t="shared" si="11"/>
        <v>Punot 75. El Palmar 2 Etapa</v>
      </c>
      <c r="C66" s="174"/>
      <c r="D66" s="11">
        <f t="shared" si="2"/>
        <v>0.41816666666666674</v>
      </c>
      <c r="E66" s="9">
        <f t="shared" si="3"/>
        <v>25.622160223196488</v>
      </c>
      <c r="F66" s="9">
        <f t="shared" si="4"/>
        <v>72.543882024711039</v>
      </c>
      <c r="H66" s="1">
        <f t="shared" si="5"/>
        <v>407</v>
      </c>
      <c r="I66" s="1">
        <f t="shared" si="6"/>
        <v>2</v>
      </c>
      <c r="J66" s="1">
        <f t="shared" si="7"/>
        <v>413</v>
      </c>
      <c r="K66" s="1">
        <f t="shared" si="8"/>
        <v>2</v>
      </c>
      <c r="L66" s="1">
        <f t="shared" si="9"/>
        <v>5</v>
      </c>
      <c r="M66" s="1">
        <f t="shared" si="10"/>
        <v>6</v>
      </c>
      <c r="O66" s="42">
        <f>+O58+1</f>
        <v>9</v>
      </c>
      <c r="P66" s="93" t="s">
        <v>533</v>
      </c>
      <c r="Q66" s="10"/>
      <c r="R66" s="10"/>
      <c r="S66" s="10"/>
      <c r="T66" s="10"/>
    </row>
    <row r="67" spans="2:26" ht="15.95" customHeight="1" x14ac:dyDescent="0.2">
      <c r="B67" s="174" t="str">
        <f t="shared" si="11"/>
        <v>Punto 76. El Palmar</v>
      </c>
      <c r="C67" s="174"/>
      <c r="D67" s="11">
        <f t="shared" si="2"/>
        <v>0.33466666666666667</v>
      </c>
      <c r="E67" s="9">
        <f t="shared" si="3"/>
        <v>85.697509960159366</v>
      </c>
      <c r="F67" s="9">
        <f t="shared" si="4"/>
        <v>250.71513944223108</v>
      </c>
      <c r="H67" s="1">
        <f t="shared" si="5"/>
        <v>414</v>
      </c>
      <c r="I67" s="1">
        <f t="shared" si="6"/>
        <v>2</v>
      </c>
      <c r="J67" s="1">
        <f t="shared" si="7"/>
        <v>420</v>
      </c>
      <c r="K67" s="1">
        <f t="shared" si="8"/>
        <v>2</v>
      </c>
      <c r="L67" s="1">
        <f t="shared" si="9"/>
        <v>5</v>
      </c>
      <c r="M67" s="1">
        <f t="shared" si="10"/>
        <v>6</v>
      </c>
      <c r="O67" s="10"/>
      <c r="P67" s="38" t="s">
        <v>433</v>
      </c>
      <c r="Q67" s="38" t="s">
        <v>0</v>
      </c>
      <c r="R67" s="38" t="s">
        <v>35</v>
      </c>
      <c r="S67" s="38" t="s">
        <v>0</v>
      </c>
      <c r="T67" s="38" t="s">
        <v>35</v>
      </c>
      <c r="U67" s="10"/>
    </row>
    <row r="68" spans="2:26" ht="15.95" customHeight="1" x14ac:dyDescent="0.2">
      <c r="B68" s="174" t="str">
        <f t="shared" si="11"/>
        <v>Punto 77. El Palmar Bomba Santander</v>
      </c>
      <c r="C68" s="174"/>
      <c r="D68" s="11">
        <f t="shared" si="2"/>
        <v>0.15571666666666664</v>
      </c>
      <c r="E68" s="9">
        <f t="shared" si="3"/>
        <v>79.093749331049978</v>
      </c>
      <c r="F68" s="9">
        <f t="shared" si="4"/>
        <v>245.61789575082952</v>
      </c>
      <c r="H68" s="1">
        <f t="shared" si="5"/>
        <v>421</v>
      </c>
      <c r="I68" s="1">
        <f t="shared" si="6"/>
        <v>2</v>
      </c>
      <c r="J68" s="1">
        <f t="shared" si="7"/>
        <v>427</v>
      </c>
      <c r="K68" s="1">
        <f t="shared" si="8"/>
        <v>2</v>
      </c>
      <c r="L68" s="1">
        <f t="shared" si="9"/>
        <v>5</v>
      </c>
      <c r="M68" s="1">
        <f t="shared" si="10"/>
        <v>6</v>
      </c>
      <c r="O68" s="10"/>
      <c r="P68" s="96">
        <f>AVERAGE(V68:Z68)</f>
        <v>0.29500000000000004</v>
      </c>
      <c r="Q68" s="94">
        <v>43.3</v>
      </c>
      <c r="R68" s="94">
        <v>82.3</v>
      </c>
      <c r="S68" s="10">
        <f>+Q68*P68</f>
        <v>12.7735</v>
      </c>
      <c r="T68" s="10">
        <f>+R68*P68</f>
        <v>24.278500000000001</v>
      </c>
      <c r="U68" s="10"/>
      <c r="V68" s="95">
        <v>0.35899999999999999</v>
      </c>
      <c r="W68" s="95">
        <v>0.29199999999999998</v>
      </c>
      <c r="X68" s="95">
        <v>0.28299999999999997</v>
      </c>
      <c r="Y68" s="95">
        <v>0.26800000000000002</v>
      </c>
      <c r="Z68" s="1">
        <v>0.27300000000000002</v>
      </c>
    </row>
    <row r="69" spans="2:26" ht="15.95" customHeight="1" x14ac:dyDescent="0.2">
      <c r="B69" s="174" t="str">
        <f t="shared" si="11"/>
        <v>Punto 79. Barranca</v>
      </c>
      <c r="C69" s="174"/>
      <c r="D69" s="11">
        <f t="shared" si="2"/>
        <v>2.2094166666666664</v>
      </c>
      <c r="E69" s="9">
        <f t="shared" si="3"/>
        <v>79.854644891185472</v>
      </c>
      <c r="F69" s="9">
        <f t="shared" si="4"/>
        <v>175.02753366273151</v>
      </c>
      <c r="H69" s="1">
        <f t="shared" si="5"/>
        <v>428</v>
      </c>
      <c r="I69" s="1">
        <f t="shared" si="6"/>
        <v>2</v>
      </c>
      <c r="J69" s="1">
        <f t="shared" si="7"/>
        <v>434</v>
      </c>
      <c r="K69" s="1">
        <f t="shared" si="8"/>
        <v>2</v>
      </c>
      <c r="L69" s="1">
        <f t="shared" si="9"/>
        <v>5</v>
      </c>
      <c r="M69" s="1">
        <f t="shared" si="10"/>
        <v>6</v>
      </c>
      <c r="O69" s="10"/>
      <c r="P69" s="96">
        <f>AVERAGE(V69:Y69)</f>
        <v>0.39750000000000002</v>
      </c>
      <c r="Q69" s="94">
        <v>25.6</v>
      </c>
      <c r="R69" s="94">
        <v>51</v>
      </c>
      <c r="S69" s="10">
        <f>+Q69*P69</f>
        <v>10.176000000000002</v>
      </c>
      <c r="T69" s="10">
        <f>+R69*P69</f>
        <v>20.272500000000001</v>
      </c>
      <c r="U69" s="10"/>
      <c r="V69" s="95">
        <v>0.55000000000000004</v>
      </c>
      <c r="W69" s="95">
        <v>0.38</v>
      </c>
      <c r="X69" s="95">
        <v>0.35</v>
      </c>
      <c r="Y69" s="1">
        <v>0.31</v>
      </c>
    </row>
    <row r="70" spans="2:26" ht="15.95" customHeight="1" x14ac:dyDescent="0.2">
      <c r="B70" s="174" t="str">
        <f t="shared" si="11"/>
        <v>Punto 80. Las Torres 1</v>
      </c>
      <c r="C70" s="174"/>
      <c r="D70" s="11">
        <f t="shared" si="2"/>
        <v>0.74973333333333336</v>
      </c>
      <c r="E70" s="9">
        <f t="shared" si="3"/>
        <v>58.693935621554324</v>
      </c>
      <c r="F70" s="9">
        <f t="shared" si="4"/>
        <v>197.68015294326872</v>
      </c>
      <c r="H70" s="1">
        <f t="shared" si="5"/>
        <v>435</v>
      </c>
      <c r="I70" s="1">
        <f t="shared" si="6"/>
        <v>2</v>
      </c>
      <c r="J70" s="1">
        <f t="shared" si="7"/>
        <v>441</v>
      </c>
      <c r="K70" s="1">
        <f t="shared" si="8"/>
        <v>2</v>
      </c>
      <c r="L70" s="1">
        <f t="shared" si="9"/>
        <v>5</v>
      </c>
      <c r="M70" s="1">
        <f t="shared" si="10"/>
        <v>6</v>
      </c>
      <c r="O70" s="10"/>
      <c r="P70" s="96">
        <f>AVERAGE(V70:Y70)</f>
        <v>0.29025000000000001</v>
      </c>
      <c r="Q70" s="94">
        <v>10</v>
      </c>
      <c r="R70" s="94">
        <v>67.599999999999994</v>
      </c>
      <c r="S70" s="10">
        <f>+Q70*P70</f>
        <v>2.9024999999999999</v>
      </c>
      <c r="T70" s="10">
        <f>+R70*P70</f>
        <v>19.620899999999999</v>
      </c>
      <c r="U70" s="10"/>
      <c r="V70" s="95">
        <v>0.26200000000000001</v>
      </c>
      <c r="W70" s="95">
        <v>0.23699999999999999</v>
      </c>
      <c r="X70" s="95">
        <v>0.22</v>
      </c>
      <c r="Y70" s="1">
        <v>0.442</v>
      </c>
    </row>
    <row r="71" spans="2:26" ht="15.95" customHeight="1" x14ac:dyDescent="0.2">
      <c r="B71" s="174" t="str">
        <f t="shared" si="11"/>
        <v>Punto 81. Las Torres 2</v>
      </c>
      <c r="C71" s="174"/>
      <c r="D71" s="11">
        <f t="shared" si="2"/>
        <v>0.37622222222222224</v>
      </c>
      <c r="E71" s="9">
        <f t="shared" si="3"/>
        <v>68.742173656231543</v>
      </c>
      <c r="F71" s="9">
        <f t="shared" si="4"/>
        <v>123.72008269344359</v>
      </c>
      <c r="H71" s="1">
        <f t="shared" si="5"/>
        <v>442</v>
      </c>
      <c r="I71" s="1">
        <f t="shared" si="6"/>
        <v>2</v>
      </c>
      <c r="J71" s="1">
        <f t="shared" si="7"/>
        <v>448</v>
      </c>
      <c r="K71" s="1">
        <f t="shared" si="8"/>
        <v>2</v>
      </c>
      <c r="L71" s="1">
        <f t="shared" si="9"/>
        <v>5</v>
      </c>
      <c r="M71" s="1">
        <f t="shared" si="10"/>
        <v>6</v>
      </c>
      <c r="O71" s="43" t="s">
        <v>36</v>
      </c>
      <c r="P71" s="10">
        <f>SUM(P68:P70)</f>
        <v>0.98275000000000012</v>
      </c>
      <c r="Q71" s="10">
        <f t="shared" ref="Q71:R71" si="26">SUM(Q68:Q70)</f>
        <v>78.900000000000006</v>
      </c>
      <c r="R71" s="10">
        <f t="shared" si="26"/>
        <v>200.9</v>
      </c>
      <c r="S71" s="42">
        <f>SUM(S68:S70)</f>
        <v>25.852</v>
      </c>
      <c r="T71" s="42">
        <f>SUM(T68:T70)</f>
        <v>64.171899999999994</v>
      </c>
      <c r="U71" s="10"/>
    </row>
    <row r="72" spans="2:26" ht="15.95" customHeight="1" x14ac:dyDescent="0.2">
      <c r="B72" s="174" t="str">
        <f t="shared" si="11"/>
        <v>Punto 82. Las Torres 3</v>
      </c>
      <c r="C72" s="174"/>
      <c r="D72" s="11">
        <f t="shared" si="2"/>
        <v>0.2161666666666667</v>
      </c>
      <c r="E72" s="9">
        <f t="shared" si="3"/>
        <v>129.18427139552816</v>
      </c>
      <c r="F72" s="9">
        <f t="shared" si="4"/>
        <v>279.59984579799533</v>
      </c>
      <c r="H72" s="1">
        <f t="shared" si="5"/>
        <v>449</v>
      </c>
      <c r="I72" s="1">
        <f t="shared" si="6"/>
        <v>2</v>
      </c>
      <c r="J72" s="1">
        <f t="shared" si="7"/>
        <v>455</v>
      </c>
      <c r="K72" s="1">
        <f t="shared" si="8"/>
        <v>2</v>
      </c>
      <c r="L72" s="1">
        <f t="shared" si="9"/>
        <v>5</v>
      </c>
      <c r="M72" s="1">
        <f t="shared" si="10"/>
        <v>6</v>
      </c>
      <c r="O72" s="43" t="s">
        <v>37</v>
      </c>
      <c r="P72" s="44">
        <f t="shared" ref="P72:Q72" si="27">AVERAGE(P68:P70)</f>
        <v>0.32758333333333339</v>
      </c>
      <c r="Q72" s="44">
        <f t="shared" si="27"/>
        <v>26.3</v>
      </c>
      <c r="R72" s="44">
        <f>AVERAGE(R68:R70)</f>
        <v>66.966666666666669</v>
      </c>
      <c r="S72" s="45">
        <f>+S71/P71</f>
        <v>26.305774612057998</v>
      </c>
      <c r="T72" s="45">
        <f>+T71/P71</f>
        <v>65.298295599084184</v>
      </c>
      <c r="U72" s="10"/>
    </row>
    <row r="73" spans="2:26" ht="15.95" customHeight="1" x14ac:dyDescent="0.2">
      <c r="B73" s="174" t="str">
        <f t="shared" si="11"/>
        <v>Punto 84. Barrio Chico 1</v>
      </c>
      <c r="C73" s="174"/>
      <c r="D73" s="11">
        <f t="shared" si="2"/>
        <v>0.23050000000000001</v>
      </c>
      <c r="E73" s="9">
        <f t="shared" si="3"/>
        <v>22.482357194504701</v>
      </c>
      <c r="F73" s="9">
        <f t="shared" si="4"/>
        <v>100.50882140274766</v>
      </c>
      <c r="H73" s="1">
        <f t="shared" si="5"/>
        <v>456</v>
      </c>
      <c r="I73" s="1">
        <f t="shared" si="6"/>
        <v>2</v>
      </c>
      <c r="J73" s="1">
        <f t="shared" si="7"/>
        <v>462</v>
      </c>
      <c r="K73" s="1">
        <f t="shared" si="8"/>
        <v>2</v>
      </c>
      <c r="L73" s="1">
        <f t="shared" si="9"/>
        <v>5</v>
      </c>
      <c r="M73" s="1">
        <f t="shared" si="10"/>
        <v>6</v>
      </c>
    </row>
    <row r="74" spans="2:26" ht="15.95" customHeight="1" x14ac:dyDescent="0.2">
      <c r="B74" s="174" t="str">
        <f t="shared" si="11"/>
        <v>Punto 88. Chico 6</v>
      </c>
      <c r="C74" s="174"/>
      <c r="D74" s="11">
        <f t="shared" ref="D74:D137" si="28">+INDEX(O68:Y1282,J74,K74)</f>
        <v>2.313333333333333</v>
      </c>
      <c r="E74" s="9">
        <f t="shared" ref="E74:E137" si="29">+INDEX(O68:Y1282,J74,L74)</f>
        <v>36.045605187319886</v>
      </c>
      <c r="F74" s="9">
        <f t="shared" ref="F74:F137" si="30">+INDEX(O68:Y1282,J74,M74)</f>
        <v>209.67471181556198</v>
      </c>
      <c r="H74" s="1">
        <f t="shared" ref="H74:H137" si="31">+H73+7</f>
        <v>463</v>
      </c>
      <c r="I74" s="1">
        <f t="shared" ref="I74:I137" si="32">+I73</f>
        <v>2</v>
      </c>
      <c r="J74" s="1">
        <f t="shared" ref="J74:J137" si="33">+J73+7</f>
        <v>469</v>
      </c>
      <c r="K74" s="1">
        <f t="shared" ref="K74:K137" si="34">+K73</f>
        <v>2</v>
      </c>
      <c r="L74" s="1">
        <f t="shared" ref="L74:L137" si="35">+L73</f>
        <v>5</v>
      </c>
      <c r="M74" s="1">
        <f t="shared" ref="M74:M137" si="36">+M73</f>
        <v>6</v>
      </c>
      <c r="O74" s="42">
        <f>+O66+1</f>
        <v>10</v>
      </c>
      <c r="P74" s="93" t="s">
        <v>534</v>
      </c>
      <c r="Q74" s="10"/>
      <c r="R74" s="10"/>
      <c r="S74" s="10"/>
      <c r="T74" s="10"/>
    </row>
    <row r="75" spans="2:26" ht="15.95" customHeight="1" x14ac:dyDescent="0.2">
      <c r="B75" s="174" t="str">
        <f t="shared" ref="B75:B138" si="37">+INDEX(O69:Y1283,H75,I75)</f>
        <v>Punto 89. Chapinero</v>
      </c>
      <c r="C75" s="174"/>
      <c r="D75" s="11">
        <f t="shared" si="28"/>
        <v>3.7866666666666667E-2</v>
      </c>
      <c r="E75" s="9">
        <f t="shared" si="29"/>
        <v>149.61575704225353</v>
      </c>
      <c r="F75" s="9">
        <f t="shared" si="30"/>
        <v>363.06690140845069</v>
      </c>
      <c r="H75" s="1">
        <f t="shared" si="31"/>
        <v>470</v>
      </c>
      <c r="I75" s="1">
        <f t="shared" si="32"/>
        <v>2</v>
      </c>
      <c r="J75" s="1">
        <f t="shared" si="33"/>
        <v>476</v>
      </c>
      <c r="K75" s="1">
        <f t="shared" si="34"/>
        <v>2</v>
      </c>
      <c r="L75" s="1">
        <f t="shared" si="35"/>
        <v>5</v>
      </c>
      <c r="M75" s="1">
        <f t="shared" si="36"/>
        <v>6</v>
      </c>
      <c r="O75" s="10"/>
      <c r="P75" s="38" t="s">
        <v>433</v>
      </c>
      <c r="Q75" s="38" t="s">
        <v>0</v>
      </c>
      <c r="R75" s="38" t="s">
        <v>35</v>
      </c>
      <c r="S75" s="38" t="s">
        <v>0</v>
      </c>
      <c r="T75" s="38" t="s">
        <v>35</v>
      </c>
      <c r="U75" s="10"/>
    </row>
    <row r="76" spans="2:26" ht="15.95" customHeight="1" x14ac:dyDescent="0.2">
      <c r="B76" s="174" t="str">
        <f t="shared" si="37"/>
        <v>Punto 90. Miraflores Granada 1</v>
      </c>
      <c r="C76" s="174"/>
      <c r="D76" s="11">
        <f t="shared" si="28"/>
        <v>0.34776666666666661</v>
      </c>
      <c r="E76" s="9">
        <f t="shared" si="29"/>
        <v>57.842907121633274</v>
      </c>
      <c r="F76" s="9">
        <f t="shared" si="30"/>
        <v>146.3506182306144</v>
      </c>
      <c r="H76" s="1">
        <f t="shared" si="31"/>
        <v>477</v>
      </c>
      <c r="I76" s="1">
        <f t="shared" si="32"/>
        <v>2</v>
      </c>
      <c r="J76" s="1">
        <f t="shared" si="33"/>
        <v>483</v>
      </c>
      <c r="K76" s="1">
        <f t="shared" si="34"/>
        <v>2</v>
      </c>
      <c r="L76" s="1">
        <f t="shared" si="35"/>
        <v>5</v>
      </c>
      <c r="M76" s="1">
        <f t="shared" si="36"/>
        <v>6</v>
      </c>
      <c r="O76" s="10"/>
      <c r="P76" s="96">
        <f>AVERAGE(V76:Z76)</f>
        <v>0.99600000000000011</v>
      </c>
      <c r="Q76" s="94">
        <v>57.7</v>
      </c>
      <c r="R76" s="94">
        <v>169</v>
      </c>
      <c r="S76" s="10">
        <f>+Q76*P76</f>
        <v>57.469200000000008</v>
      </c>
      <c r="T76" s="10">
        <f>+R76*P76</f>
        <v>168.32400000000001</v>
      </c>
      <c r="U76" s="10"/>
      <c r="V76" s="95">
        <v>1.08</v>
      </c>
      <c r="W76" s="95">
        <v>0.9</v>
      </c>
      <c r="X76" s="95">
        <v>1.06</v>
      </c>
      <c r="Y76" s="95">
        <v>1.03</v>
      </c>
      <c r="Z76" s="1">
        <v>0.91</v>
      </c>
    </row>
    <row r="77" spans="2:26" ht="15.95" customHeight="1" x14ac:dyDescent="0.2">
      <c r="B77" s="174" t="str">
        <f t="shared" si="37"/>
        <v>Punto 93. La Candelaria</v>
      </c>
      <c r="C77" s="174"/>
      <c r="D77" s="11">
        <f t="shared" si="28"/>
        <v>0.56058333333333332</v>
      </c>
      <c r="E77" s="9">
        <f t="shared" si="29"/>
        <v>23.504415043853129</v>
      </c>
      <c r="F77" s="9">
        <f t="shared" si="30"/>
        <v>64.705663743124717</v>
      </c>
      <c r="H77" s="1">
        <f t="shared" si="31"/>
        <v>484</v>
      </c>
      <c r="I77" s="1">
        <f t="shared" si="32"/>
        <v>2</v>
      </c>
      <c r="J77" s="1">
        <f t="shared" si="33"/>
        <v>490</v>
      </c>
      <c r="K77" s="1">
        <f t="shared" si="34"/>
        <v>2</v>
      </c>
      <c r="L77" s="1">
        <f t="shared" si="35"/>
        <v>5</v>
      </c>
      <c r="M77" s="1">
        <f t="shared" si="36"/>
        <v>6</v>
      </c>
      <c r="O77" s="10"/>
      <c r="P77" s="96">
        <f>AVERAGE(V77:Y77)</f>
        <v>0.89</v>
      </c>
      <c r="Q77" s="94">
        <v>17.8</v>
      </c>
      <c r="R77" s="94">
        <v>53.2</v>
      </c>
      <c r="S77" s="10">
        <f>+Q77*P77</f>
        <v>15.842000000000001</v>
      </c>
      <c r="T77" s="10">
        <f>+R77*P77</f>
        <v>47.348000000000006</v>
      </c>
      <c r="U77" s="10"/>
      <c r="V77" s="95">
        <v>0.98</v>
      </c>
      <c r="W77" s="95">
        <v>1.02</v>
      </c>
      <c r="X77" s="95">
        <v>0.88</v>
      </c>
      <c r="Y77" s="1">
        <v>0.68</v>
      </c>
    </row>
    <row r="78" spans="2:26" ht="15.95" customHeight="1" x14ac:dyDescent="0.2">
      <c r="B78" s="174" t="str">
        <f t="shared" si="37"/>
        <v>Punto 94. Puente Escuela La Candelaria</v>
      </c>
      <c r="C78" s="174"/>
      <c r="D78" s="11">
        <f t="shared" si="28"/>
        <v>1.00925</v>
      </c>
      <c r="E78" s="9">
        <f t="shared" si="29"/>
        <v>22.046511435884728</v>
      </c>
      <c r="F78" s="9">
        <f t="shared" si="30"/>
        <v>102.53031128725951</v>
      </c>
      <c r="H78" s="1">
        <f t="shared" si="31"/>
        <v>491</v>
      </c>
      <c r="I78" s="1">
        <f t="shared" si="32"/>
        <v>2</v>
      </c>
      <c r="J78" s="1">
        <f t="shared" si="33"/>
        <v>497</v>
      </c>
      <c r="K78" s="1">
        <f t="shared" si="34"/>
        <v>2</v>
      </c>
      <c r="L78" s="1">
        <f t="shared" si="35"/>
        <v>5</v>
      </c>
      <c r="M78" s="1">
        <f t="shared" si="36"/>
        <v>6</v>
      </c>
      <c r="O78" s="10"/>
      <c r="P78" s="96">
        <f>AVERAGE(V78:Y78)</f>
        <v>0.65274999999999994</v>
      </c>
      <c r="Q78" s="94">
        <v>11.2</v>
      </c>
      <c r="R78" s="94">
        <v>66</v>
      </c>
      <c r="S78" s="10">
        <f>+Q78*P78</f>
        <v>7.3107999999999986</v>
      </c>
      <c r="T78" s="10">
        <f>+R78*P78</f>
        <v>43.081499999999998</v>
      </c>
      <c r="U78" s="10"/>
      <c r="V78" s="95">
        <v>0.71</v>
      </c>
      <c r="W78" s="95">
        <v>0.51200000000000001</v>
      </c>
      <c r="X78" s="95">
        <v>0.45200000000000001</v>
      </c>
      <c r="Y78" s="1">
        <v>0.93700000000000006</v>
      </c>
    </row>
    <row r="79" spans="2:26" ht="15.95" customHeight="1" x14ac:dyDescent="0.2">
      <c r="B79" s="174" t="str">
        <f t="shared" si="37"/>
        <v>Punto 95. Santa Ana</v>
      </c>
      <c r="C79" s="174"/>
      <c r="D79" s="11">
        <f t="shared" si="28"/>
        <v>0.59166666666666667</v>
      </c>
      <c r="E79" s="9">
        <f t="shared" si="29"/>
        <v>32.155042253521131</v>
      </c>
      <c r="F79" s="9">
        <f t="shared" si="30"/>
        <v>45.853070422535218</v>
      </c>
      <c r="H79" s="1">
        <f t="shared" si="31"/>
        <v>498</v>
      </c>
      <c r="I79" s="1">
        <f t="shared" si="32"/>
        <v>2</v>
      </c>
      <c r="J79" s="1">
        <f t="shared" si="33"/>
        <v>504</v>
      </c>
      <c r="K79" s="1">
        <f t="shared" si="34"/>
        <v>2</v>
      </c>
      <c r="L79" s="1">
        <f t="shared" si="35"/>
        <v>5</v>
      </c>
      <c r="M79" s="1">
        <f t="shared" si="36"/>
        <v>6</v>
      </c>
      <c r="O79" s="43" t="s">
        <v>36</v>
      </c>
      <c r="P79" s="10">
        <f>SUM(P76:P78)</f>
        <v>2.5387500000000003</v>
      </c>
      <c r="Q79" s="10">
        <f t="shared" ref="Q79:R79" si="38">SUM(Q76:Q78)</f>
        <v>86.7</v>
      </c>
      <c r="R79" s="10">
        <f t="shared" si="38"/>
        <v>288.2</v>
      </c>
      <c r="S79" s="42">
        <f>SUM(S76:S78)</f>
        <v>80.622000000000014</v>
      </c>
      <c r="T79" s="42">
        <f>SUM(T76:T78)</f>
        <v>258.75350000000003</v>
      </c>
      <c r="U79" s="10"/>
    </row>
    <row r="80" spans="2:26" ht="15.95" customHeight="1" x14ac:dyDescent="0.2">
      <c r="B80" s="174" t="str">
        <f t="shared" si="37"/>
        <v>Punto 96. Simon Bolivar</v>
      </c>
      <c r="C80" s="174"/>
      <c r="D80" s="11">
        <f t="shared" si="28"/>
        <v>0.42023333333333329</v>
      </c>
      <c r="E80" s="9">
        <f t="shared" si="29"/>
        <v>40.708542873007062</v>
      </c>
      <c r="F80" s="9">
        <f t="shared" si="30"/>
        <v>196.18246212421673</v>
      </c>
      <c r="H80" s="1">
        <f t="shared" si="31"/>
        <v>505</v>
      </c>
      <c r="I80" s="1">
        <f t="shared" si="32"/>
        <v>2</v>
      </c>
      <c r="J80" s="1">
        <f t="shared" si="33"/>
        <v>511</v>
      </c>
      <c r="K80" s="1">
        <f t="shared" si="34"/>
        <v>2</v>
      </c>
      <c r="L80" s="1">
        <f t="shared" si="35"/>
        <v>5</v>
      </c>
      <c r="M80" s="1">
        <f t="shared" si="36"/>
        <v>6</v>
      </c>
      <c r="O80" s="43" t="s">
        <v>37</v>
      </c>
      <c r="P80" s="44">
        <f t="shared" ref="P80:Q80" si="39">AVERAGE(P76:P78)</f>
        <v>0.84625000000000006</v>
      </c>
      <c r="Q80" s="44">
        <f t="shared" si="39"/>
        <v>28.900000000000002</v>
      </c>
      <c r="R80" s="44">
        <f>AVERAGE(R76:R78)</f>
        <v>96.066666666666663</v>
      </c>
      <c r="S80" s="45">
        <f>+S79/P79</f>
        <v>31.756573116691285</v>
      </c>
      <c r="T80" s="45">
        <f>+T79/P79</f>
        <v>101.92161496799606</v>
      </c>
      <c r="U80" s="10"/>
    </row>
    <row r="81" spans="2:26" ht="15.95" customHeight="1" x14ac:dyDescent="0.2">
      <c r="B81" s="174" t="str">
        <f t="shared" si="37"/>
        <v>Punto 97. Simon Bolivar 2</v>
      </c>
      <c r="C81" s="174"/>
      <c r="D81" s="11">
        <f t="shared" si="28"/>
        <v>1.1355</v>
      </c>
      <c r="E81" s="9">
        <f t="shared" si="29"/>
        <v>32.763261412006457</v>
      </c>
      <c r="F81" s="9">
        <f t="shared" si="30"/>
        <v>134.65257595772786</v>
      </c>
      <c r="H81" s="1">
        <f t="shared" si="31"/>
        <v>512</v>
      </c>
      <c r="I81" s="1">
        <f t="shared" si="32"/>
        <v>2</v>
      </c>
      <c r="J81" s="1">
        <f t="shared" si="33"/>
        <v>518</v>
      </c>
      <c r="K81" s="1">
        <f t="shared" si="34"/>
        <v>2</v>
      </c>
      <c r="L81" s="1">
        <f t="shared" si="35"/>
        <v>5</v>
      </c>
      <c r="M81" s="1">
        <f t="shared" si="36"/>
        <v>6</v>
      </c>
      <c r="P81" s="10"/>
      <c r="Q81" s="10"/>
      <c r="R81" s="10"/>
      <c r="S81" s="10"/>
      <c r="T81" s="10"/>
      <c r="U81" s="10"/>
    </row>
    <row r="82" spans="2:26" ht="15.95" customHeight="1" x14ac:dyDescent="0.2">
      <c r="B82" s="174" t="str">
        <f t="shared" si="37"/>
        <v>Punto 101. Provivienda</v>
      </c>
      <c r="C82" s="174"/>
      <c r="D82" s="11">
        <f t="shared" si="28"/>
        <v>0.19391666666666665</v>
      </c>
      <c r="E82" s="9">
        <f t="shared" si="29"/>
        <v>15.703996562097121</v>
      </c>
      <c r="F82" s="9">
        <f t="shared" si="30"/>
        <v>114.23665663944992</v>
      </c>
      <c r="H82" s="1">
        <f t="shared" si="31"/>
        <v>519</v>
      </c>
      <c r="I82" s="1">
        <f t="shared" si="32"/>
        <v>2</v>
      </c>
      <c r="J82" s="1">
        <f t="shared" si="33"/>
        <v>525</v>
      </c>
      <c r="K82" s="1">
        <f t="shared" si="34"/>
        <v>2</v>
      </c>
      <c r="L82" s="1">
        <f t="shared" si="35"/>
        <v>5</v>
      </c>
      <c r="M82" s="1">
        <f t="shared" si="36"/>
        <v>6</v>
      </c>
      <c r="O82" s="42">
        <f>+O74+1</f>
        <v>11</v>
      </c>
      <c r="P82" s="93" t="s">
        <v>536</v>
      </c>
      <c r="Q82" s="10"/>
      <c r="R82" s="10"/>
      <c r="S82" s="10"/>
      <c r="T82" s="10"/>
    </row>
    <row r="83" spans="2:26" ht="15.95" customHeight="1" x14ac:dyDescent="0.2">
      <c r="B83" s="174" t="str">
        <f t="shared" si="37"/>
        <v>Punto 102. Las Camalias</v>
      </c>
      <c r="C83" s="174"/>
      <c r="D83" s="11">
        <f t="shared" si="28"/>
        <v>1.0633333333333332</v>
      </c>
      <c r="E83" s="9">
        <f t="shared" si="29"/>
        <v>76.057680250783704</v>
      </c>
      <c r="F83" s="9">
        <f t="shared" si="30"/>
        <v>255.89028213166142</v>
      </c>
      <c r="H83" s="1">
        <f t="shared" si="31"/>
        <v>526</v>
      </c>
      <c r="I83" s="1">
        <f t="shared" si="32"/>
        <v>2</v>
      </c>
      <c r="J83" s="1">
        <f t="shared" si="33"/>
        <v>532</v>
      </c>
      <c r="K83" s="1">
        <f t="shared" si="34"/>
        <v>2</v>
      </c>
      <c r="L83" s="1">
        <f t="shared" si="35"/>
        <v>5</v>
      </c>
      <c r="M83" s="1">
        <f t="shared" si="36"/>
        <v>6</v>
      </c>
      <c r="O83" s="10"/>
      <c r="P83" s="38" t="s">
        <v>433</v>
      </c>
      <c r="Q83" s="38" t="s">
        <v>0</v>
      </c>
      <c r="R83" s="38" t="s">
        <v>35</v>
      </c>
      <c r="S83" s="38" t="s">
        <v>0</v>
      </c>
      <c r="T83" s="38" t="s">
        <v>35</v>
      </c>
      <c r="U83" s="10"/>
    </row>
    <row r="84" spans="2:26" ht="15.95" customHeight="1" x14ac:dyDescent="0.2">
      <c r="B84" s="174" t="str">
        <f t="shared" si="37"/>
        <v>Punto 104. Entrada Barrio San Martin</v>
      </c>
      <c r="C84" s="174"/>
      <c r="D84" s="11">
        <f t="shared" si="28"/>
        <v>2.0268333333333333</v>
      </c>
      <c r="E84" s="9">
        <f t="shared" si="29"/>
        <v>93.452413452841043</v>
      </c>
      <c r="F84" s="9">
        <f t="shared" si="30"/>
        <v>188.90782008058548</v>
      </c>
      <c r="H84" s="1">
        <f t="shared" si="31"/>
        <v>533</v>
      </c>
      <c r="I84" s="1">
        <f t="shared" si="32"/>
        <v>2</v>
      </c>
      <c r="J84" s="1">
        <f t="shared" si="33"/>
        <v>539</v>
      </c>
      <c r="K84" s="1">
        <f t="shared" si="34"/>
        <v>2</v>
      </c>
      <c r="L84" s="1">
        <f t="shared" si="35"/>
        <v>5</v>
      </c>
      <c r="M84" s="1">
        <f t="shared" si="36"/>
        <v>6</v>
      </c>
      <c r="O84" s="10"/>
      <c r="P84" s="96">
        <f>AVERAGE(V84:Z84)</f>
        <v>1.0660000000000001</v>
      </c>
      <c r="Q84" s="94">
        <v>81.400000000000006</v>
      </c>
      <c r="R84" s="94">
        <v>258</v>
      </c>
      <c r="S84" s="10">
        <f>+Q84*P84</f>
        <v>86.772400000000005</v>
      </c>
      <c r="T84" s="10">
        <f>+R84*P84</f>
        <v>275.02800000000002</v>
      </c>
      <c r="U84" s="10"/>
      <c r="V84" s="95">
        <v>1.08</v>
      </c>
      <c r="W84" s="95">
        <v>0.92</v>
      </c>
      <c r="X84" s="95">
        <v>1.18</v>
      </c>
      <c r="Y84" s="95">
        <v>1.07</v>
      </c>
      <c r="Z84" s="1">
        <v>1.08</v>
      </c>
    </row>
    <row r="85" spans="2:26" ht="15.95" customHeight="1" x14ac:dyDescent="0.2">
      <c r="B85" s="174" t="str">
        <f t="shared" si="37"/>
        <v>Punto 105. Rafael Rangel 1</v>
      </c>
      <c r="C85" s="174"/>
      <c r="D85" s="11">
        <f t="shared" si="28"/>
        <v>1.7700833333333332</v>
      </c>
      <c r="E85" s="9">
        <f t="shared" si="29"/>
        <v>152.99081964125983</v>
      </c>
      <c r="F85" s="9">
        <f t="shared" si="30"/>
        <v>306.43651428840451</v>
      </c>
      <c r="H85" s="1">
        <f t="shared" si="31"/>
        <v>540</v>
      </c>
      <c r="I85" s="1">
        <f t="shared" si="32"/>
        <v>2</v>
      </c>
      <c r="J85" s="1">
        <f t="shared" si="33"/>
        <v>546</v>
      </c>
      <c r="K85" s="1">
        <f t="shared" si="34"/>
        <v>2</v>
      </c>
      <c r="L85" s="1">
        <f t="shared" si="35"/>
        <v>5</v>
      </c>
      <c r="M85" s="1">
        <f t="shared" si="36"/>
        <v>6</v>
      </c>
      <c r="O85" s="10"/>
      <c r="P85" s="96">
        <f>AVERAGE(V85:Y85)</f>
        <v>0.85</v>
      </c>
      <c r="Q85" s="94">
        <v>130</v>
      </c>
      <c r="R85" s="94">
        <v>198</v>
      </c>
      <c r="S85" s="10">
        <f>+Q85*P85</f>
        <v>110.5</v>
      </c>
      <c r="T85" s="10">
        <f>+R85*P85</f>
        <v>168.29999999999998</v>
      </c>
      <c r="U85" s="10"/>
      <c r="V85" s="95">
        <v>1.2</v>
      </c>
      <c r="W85" s="95">
        <v>0.93</v>
      </c>
      <c r="X85" s="95">
        <v>0.7</v>
      </c>
      <c r="Y85" s="1">
        <v>0.56999999999999995</v>
      </c>
    </row>
    <row r="86" spans="2:26" ht="15.95" customHeight="1" x14ac:dyDescent="0.2">
      <c r="B86" s="174" t="str">
        <f t="shared" si="37"/>
        <v>Punto 106. Rafael Rangel 2</v>
      </c>
      <c r="C86" s="174"/>
      <c r="D86" s="11">
        <f t="shared" si="28"/>
        <v>0.60941666666666672</v>
      </c>
      <c r="E86" s="9">
        <f t="shared" si="29"/>
        <v>170.93190209216465</v>
      </c>
      <c r="F86" s="9">
        <f t="shared" si="30"/>
        <v>353.8375495692602</v>
      </c>
      <c r="H86" s="1">
        <f t="shared" si="31"/>
        <v>547</v>
      </c>
      <c r="I86" s="1">
        <f t="shared" si="32"/>
        <v>2</v>
      </c>
      <c r="J86" s="1">
        <f t="shared" si="33"/>
        <v>553</v>
      </c>
      <c r="K86" s="1">
        <f t="shared" si="34"/>
        <v>2</v>
      </c>
      <c r="L86" s="1">
        <f t="shared" si="35"/>
        <v>5</v>
      </c>
      <c r="M86" s="1">
        <f t="shared" si="36"/>
        <v>6</v>
      </c>
      <c r="O86" s="10"/>
      <c r="P86" s="96">
        <f>AVERAGE(V86:Y86)</f>
        <v>0.53750000000000009</v>
      </c>
      <c r="Q86" s="94">
        <v>123</v>
      </c>
      <c r="R86" s="94">
        <v>214</v>
      </c>
      <c r="S86" s="10">
        <f>+Q86*P86</f>
        <v>66.112500000000011</v>
      </c>
      <c r="T86" s="10">
        <f>+R86*P86</f>
        <v>115.02500000000002</v>
      </c>
      <c r="U86" s="10"/>
      <c r="V86" s="95">
        <v>0.52500000000000002</v>
      </c>
      <c r="W86" s="95">
        <v>0.46800000000000003</v>
      </c>
      <c r="X86" s="95">
        <v>0.61799999999999999</v>
      </c>
      <c r="Y86" s="1">
        <v>0.53900000000000003</v>
      </c>
    </row>
    <row r="87" spans="2:26" ht="15.95" customHeight="1" x14ac:dyDescent="0.2">
      <c r="B87" s="174" t="str">
        <f t="shared" si="37"/>
        <v>Punto 107. Romboi Ferticol 1</v>
      </c>
      <c r="C87" s="174"/>
      <c r="D87" s="11">
        <f t="shared" si="28"/>
        <v>15.847916666666665</v>
      </c>
      <c r="E87" s="9">
        <f t="shared" si="29"/>
        <v>44.966735901143686</v>
      </c>
      <c r="F87" s="9">
        <f t="shared" si="30"/>
        <v>148.83770211647169</v>
      </c>
      <c r="H87" s="1">
        <f t="shared" si="31"/>
        <v>554</v>
      </c>
      <c r="I87" s="1">
        <f t="shared" si="32"/>
        <v>2</v>
      </c>
      <c r="J87" s="1">
        <f t="shared" si="33"/>
        <v>560</v>
      </c>
      <c r="K87" s="1">
        <f t="shared" si="34"/>
        <v>2</v>
      </c>
      <c r="L87" s="1">
        <f t="shared" si="35"/>
        <v>5</v>
      </c>
      <c r="M87" s="1">
        <f t="shared" si="36"/>
        <v>6</v>
      </c>
      <c r="O87" s="43" t="s">
        <v>36</v>
      </c>
      <c r="P87" s="10">
        <f>SUM(P84:P86)</f>
        <v>2.4535</v>
      </c>
      <c r="Q87" s="10">
        <f t="shared" ref="Q87:R87" si="40">SUM(Q84:Q86)</f>
        <v>334.4</v>
      </c>
      <c r="R87" s="10">
        <f t="shared" si="40"/>
        <v>670</v>
      </c>
      <c r="S87" s="42">
        <f>SUM(S84:S86)</f>
        <v>263.38490000000002</v>
      </c>
      <c r="T87" s="42">
        <f>SUM(T84:T86)</f>
        <v>558.35299999999995</v>
      </c>
      <c r="U87" s="10"/>
    </row>
    <row r="88" spans="2:26" ht="15.95" customHeight="1" x14ac:dyDescent="0.2">
      <c r="B88" s="174" t="str">
        <f t="shared" si="37"/>
        <v>Punto 110. Pozo 7 Barrio Kenedy</v>
      </c>
      <c r="C88" s="174"/>
      <c r="D88" s="11">
        <f t="shared" si="28"/>
        <v>1.1584166666666667</v>
      </c>
      <c r="E88" s="9">
        <f t="shared" si="29"/>
        <v>75.496525429825184</v>
      </c>
      <c r="F88" s="9">
        <f t="shared" si="30"/>
        <v>245.02402704841381</v>
      </c>
      <c r="H88" s="1">
        <f t="shared" si="31"/>
        <v>561</v>
      </c>
      <c r="I88" s="1">
        <f t="shared" si="32"/>
        <v>2</v>
      </c>
      <c r="J88" s="1">
        <f t="shared" si="33"/>
        <v>567</v>
      </c>
      <c r="K88" s="1">
        <f t="shared" si="34"/>
        <v>2</v>
      </c>
      <c r="L88" s="1">
        <f t="shared" si="35"/>
        <v>5</v>
      </c>
      <c r="M88" s="1">
        <f t="shared" si="36"/>
        <v>6</v>
      </c>
      <c r="O88" s="43" t="s">
        <v>37</v>
      </c>
      <c r="P88" s="44">
        <f t="shared" ref="P88:Q88" si="41">AVERAGE(P84:P86)</f>
        <v>0.8178333333333333</v>
      </c>
      <c r="Q88" s="44">
        <f t="shared" si="41"/>
        <v>111.46666666666665</v>
      </c>
      <c r="R88" s="44">
        <f>AVERAGE(R84:R86)</f>
        <v>223.33333333333334</v>
      </c>
      <c r="S88" s="45">
        <f>+S87/P87</f>
        <v>107.35068269818628</v>
      </c>
      <c r="T88" s="45">
        <f>+T87/P87</f>
        <v>227.57407784797226</v>
      </c>
      <c r="U88" s="10"/>
    </row>
    <row r="89" spans="2:26" ht="15.95" customHeight="1" x14ac:dyDescent="0.2">
      <c r="B89" s="174" t="str">
        <f t="shared" si="37"/>
        <v>Punto 112. Pozo 7 Oro Negro Etapa 1</v>
      </c>
      <c r="C89" s="174"/>
      <c r="D89" s="11">
        <f t="shared" si="28"/>
        <v>0.17366666666666666</v>
      </c>
      <c r="E89" s="9">
        <f t="shared" si="29"/>
        <v>29.251823416506717</v>
      </c>
      <c r="F89" s="9">
        <f t="shared" si="30"/>
        <v>59.987715930902105</v>
      </c>
      <c r="H89" s="1">
        <f t="shared" si="31"/>
        <v>568</v>
      </c>
      <c r="I89" s="1">
        <f t="shared" si="32"/>
        <v>2</v>
      </c>
      <c r="J89" s="1">
        <f t="shared" si="33"/>
        <v>574</v>
      </c>
      <c r="K89" s="1">
        <f t="shared" si="34"/>
        <v>2</v>
      </c>
      <c r="L89" s="1">
        <f t="shared" si="35"/>
        <v>5</v>
      </c>
      <c r="M89" s="1">
        <f t="shared" si="36"/>
        <v>6</v>
      </c>
      <c r="P89" s="10"/>
      <c r="Q89" s="10"/>
      <c r="R89" s="10"/>
      <c r="S89" s="10"/>
      <c r="T89" s="10"/>
      <c r="U89" s="10"/>
    </row>
    <row r="90" spans="2:26" ht="15.95" customHeight="1" x14ac:dyDescent="0.2">
      <c r="B90" s="174" t="str">
        <f t="shared" si="37"/>
        <v>Punto 113. Oro Negro 3 Etapa 1</v>
      </c>
      <c r="C90" s="174"/>
      <c r="D90" s="11">
        <f t="shared" si="28"/>
        <v>1.3880666666666663</v>
      </c>
      <c r="E90" s="9">
        <f t="shared" si="29"/>
        <v>40.020767494356669</v>
      </c>
      <c r="F90" s="9">
        <f t="shared" si="30"/>
        <v>105.82753950338603</v>
      </c>
      <c r="H90" s="1">
        <f t="shared" si="31"/>
        <v>575</v>
      </c>
      <c r="I90" s="1">
        <f t="shared" si="32"/>
        <v>2</v>
      </c>
      <c r="J90" s="1">
        <f t="shared" si="33"/>
        <v>581</v>
      </c>
      <c r="K90" s="1">
        <f t="shared" si="34"/>
        <v>2</v>
      </c>
      <c r="L90" s="1">
        <f t="shared" si="35"/>
        <v>5</v>
      </c>
      <c r="M90" s="1">
        <f t="shared" si="36"/>
        <v>6</v>
      </c>
      <c r="O90" s="42">
        <f>+O82+1</f>
        <v>12</v>
      </c>
      <c r="P90" s="93" t="s">
        <v>535</v>
      </c>
      <c r="Q90" s="10"/>
      <c r="R90" s="10"/>
      <c r="S90" s="10"/>
      <c r="T90" s="10"/>
    </row>
    <row r="91" spans="2:26" ht="15.95" customHeight="1" x14ac:dyDescent="0.2">
      <c r="B91" s="174" t="str">
        <f t="shared" si="37"/>
        <v>Punto 114. Oro Negro 3 Etapa 3</v>
      </c>
      <c r="C91" s="174"/>
      <c r="D91" s="11">
        <f t="shared" si="28"/>
        <v>0.16983333333333331</v>
      </c>
      <c r="E91" s="9">
        <f t="shared" si="29"/>
        <v>53.566241413150145</v>
      </c>
      <c r="F91" s="9">
        <f t="shared" si="30"/>
        <v>187.71933267909716</v>
      </c>
      <c r="H91" s="1">
        <f t="shared" si="31"/>
        <v>582</v>
      </c>
      <c r="I91" s="1">
        <f t="shared" si="32"/>
        <v>2</v>
      </c>
      <c r="J91" s="1">
        <f t="shared" si="33"/>
        <v>588</v>
      </c>
      <c r="K91" s="1">
        <f t="shared" si="34"/>
        <v>2</v>
      </c>
      <c r="L91" s="1">
        <f t="shared" si="35"/>
        <v>5</v>
      </c>
      <c r="M91" s="1">
        <f t="shared" si="36"/>
        <v>6</v>
      </c>
      <c r="O91" s="10"/>
      <c r="P91" s="38" t="s">
        <v>433</v>
      </c>
      <c r="Q91" s="38" t="s">
        <v>0</v>
      </c>
      <c r="R91" s="38" t="s">
        <v>35</v>
      </c>
      <c r="S91" s="38" t="s">
        <v>0</v>
      </c>
      <c r="T91" s="38" t="s">
        <v>35</v>
      </c>
      <c r="U91" s="10"/>
    </row>
    <row r="92" spans="2:26" ht="15.95" customHeight="1" x14ac:dyDescent="0.2">
      <c r="B92" s="174" t="str">
        <f t="shared" si="37"/>
        <v>Punto 115. Oro Negro Etapa</v>
      </c>
      <c r="C92" s="174"/>
      <c r="D92" s="11">
        <f t="shared" si="28"/>
        <v>0.26396666666666668</v>
      </c>
      <c r="E92" s="9">
        <f t="shared" si="29"/>
        <v>13.758681651723704</v>
      </c>
      <c r="F92" s="9">
        <f t="shared" si="30"/>
        <v>75.565980553100147</v>
      </c>
      <c r="H92" s="1">
        <f t="shared" si="31"/>
        <v>589</v>
      </c>
      <c r="I92" s="1">
        <f t="shared" si="32"/>
        <v>2</v>
      </c>
      <c r="J92" s="1">
        <f t="shared" si="33"/>
        <v>595</v>
      </c>
      <c r="K92" s="1">
        <f t="shared" si="34"/>
        <v>2</v>
      </c>
      <c r="L92" s="1">
        <f t="shared" si="35"/>
        <v>5</v>
      </c>
      <c r="M92" s="1">
        <f t="shared" si="36"/>
        <v>6</v>
      </c>
      <c r="O92" s="10"/>
      <c r="P92" s="96">
        <f>AVERAGE(V92:Z92)</f>
        <v>0.378</v>
      </c>
      <c r="Q92" s="94">
        <v>440</v>
      </c>
      <c r="R92" s="94">
        <v>361</v>
      </c>
      <c r="S92" s="10">
        <f>+Q92*P92</f>
        <v>166.32</v>
      </c>
      <c r="T92" s="10">
        <f>+R92*P92</f>
        <v>136.458</v>
      </c>
      <c r="U92" s="10"/>
      <c r="V92" s="95">
        <v>0.28000000000000003</v>
      </c>
      <c r="W92" s="95">
        <v>0.22</v>
      </c>
      <c r="X92" s="95">
        <v>0.77</v>
      </c>
      <c r="Y92" s="95">
        <v>0.33</v>
      </c>
      <c r="Z92" s="1">
        <v>0.28999999999999998</v>
      </c>
    </row>
    <row r="93" spans="2:26" ht="15.95" customHeight="1" x14ac:dyDescent="0.2">
      <c r="B93" s="174" t="str">
        <f t="shared" si="37"/>
        <v>Punto 117. Oro Negro 2 Etapa</v>
      </c>
      <c r="C93" s="174"/>
      <c r="D93" s="11">
        <f t="shared" si="28"/>
        <v>1.4090333333333334</v>
      </c>
      <c r="E93" s="9">
        <f t="shared" si="29"/>
        <v>25.54155331078044</v>
      </c>
      <c r="F93" s="9">
        <f t="shared" si="30"/>
        <v>73.617302642473561</v>
      </c>
      <c r="H93" s="1">
        <f t="shared" si="31"/>
        <v>596</v>
      </c>
      <c r="I93" s="1">
        <f t="shared" si="32"/>
        <v>2</v>
      </c>
      <c r="J93" s="1">
        <f t="shared" si="33"/>
        <v>602</v>
      </c>
      <c r="K93" s="1">
        <f t="shared" si="34"/>
        <v>2</v>
      </c>
      <c r="L93" s="1">
        <f t="shared" si="35"/>
        <v>5</v>
      </c>
      <c r="M93" s="1">
        <f t="shared" si="36"/>
        <v>6</v>
      </c>
      <c r="O93" s="10"/>
      <c r="P93" s="96">
        <f>AVERAGE(V93:Y93)</f>
        <v>0.23749999999999999</v>
      </c>
      <c r="Q93" s="94">
        <v>90.9</v>
      </c>
      <c r="R93" s="94">
        <v>416</v>
      </c>
      <c r="S93" s="10">
        <f>+Q93*P93</f>
        <v>21.588750000000001</v>
      </c>
      <c r="T93" s="10">
        <f>+R93*P93</f>
        <v>98.8</v>
      </c>
      <c r="U93" s="10"/>
      <c r="V93" s="95">
        <v>0.57999999999999996</v>
      </c>
      <c r="W93" s="95">
        <v>0.37</v>
      </c>
      <c r="X93" s="95">
        <v>0</v>
      </c>
      <c r="Y93" s="1">
        <v>0</v>
      </c>
    </row>
    <row r="94" spans="2:26" ht="15.95" customHeight="1" x14ac:dyDescent="0.2">
      <c r="B94" s="174" t="str">
        <f t="shared" si="37"/>
        <v>Punto 118. Progreso 42 B</v>
      </c>
      <c r="C94" s="174"/>
      <c r="D94" s="11">
        <f t="shared" si="28"/>
        <v>2.1908333333333334</v>
      </c>
      <c r="E94" s="9">
        <f t="shared" si="29"/>
        <v>42.78425256751617</v>
      </c>
      <c r="F94" s="9">
        <f t="shared" si="30"/>
        <v>124.2598706732598</v>
      </c>
      <c r="H94" s="1">
        <f t="shared" si="31"/>
        <v>603</v>
      </c>
      <c r="I94" s="1">
        <f t="shared" si="32"/>
        <v>2</v>
      </c>
      <c r="J94" s="1">
        <f t="shared" si="33"/>
        <v>609</v>
      </c>
      <c r="K94" s="1">
        <f t="shared" si="34"/>
        <v>2</v>
      </c>
      <c r="L94" s="1">
        <f t="shared" si="35"/>
        <v>5</v>
      </c>
      <c r="M94" s="1">
        <f t="shared" si="36"/>
        <v>6</v>
      </c>
      <c r="O94" s="10"/>
      <c r="P94" s="96">
        <f>AVERAGE(V94:Y94)</f>
        <v>8.7499999999999994E-2</v>
      </c>
      <c r="Q94" s="94">
        <v>110</v>
      </c>
      <c r="R94" s="94">
        <v>384</v>
      </c>
      <c r="S94" s="10">
        <f>+Q94*P94</f>
        <v>9.625</v>
      </c>
      <c r="T94" s="10">
        <f>+R94*P94</f>
        <v>33.599999999999994</v>
      </c>
      <c r="U94" s="10"/>
      <c r="V94" s="95">
        <v>0</v>
      </c>
      <c r="W94" s="95">
        <v>9.8000000000000004E-2</v>
      </c>
      <c r="X94" s="95">
        <v>0.13300000000000001</v>
      </c>
      <c r="Y94" s="1">
        <v>0.11899999999999999</v>
      </c>
    </row>
    <row r="95" spans="2:26" ht="15.95" customHeight="1" x14ac:dyDescent="0.2">
      <c r="B95" s="174" t="str">
        <f t="shared" si="37"/>
        <v>Punto 119. Progreso 42 C</v>
      </c>
      <c r="C95" s="174"/>
      <c r="D95" s="11">
        <f t="shared" si="28"/>
        <v>0.32600000000000001</v>
      </c>
      <c r="E95" s="9">
        <f t="shared" si="29"/>
        <v>153.96733128834356</v>
      </c>
      <c r="F95" s="9">
        <f t="shared" si="30"/>
        <v>309.60378323108387</v>
      </c>
      <c r="H95" s="1">
        <f t="shared" si="31"/>
        <v>610</v>
      </c>
      <c r="I95" s="1">
        <f t="shared" si="32"/>
        <v>2</v>
      </c>
      <c r="J95" s="1">
        <f t="shared" si="33"/>
        <v>616</v>
      </c>
      <c r="K95" s="1">
        <f t="shared" si="34"/>
        <v>2</v>
      </c>
      <c r="L95" s="1">
        <f t="shared" si="35"/>
        <v>5</v>
      </c>
      <c r="M95" s="1">
        <f t="shared" si="36"/>
        <v>6</v>
      </c>
      <c r="O95" s="43" t="s">
        <v>36</v>
      </c>
      <c r="P95" s="10">
        <f>SUM(P92:P94)</f>
        <v>0.70299999999999996</v>
      </c>
      <c r="Q95" s="10">
        <f t="shared" ref="Q95:R95" si="42">SUM(Q92:Q94)</f>
        <v>640.9</v>
      </c>
      <c r="R95" s="10">
        <f t="shared" si="42"/>
        <v>1161</v>
      </c>
      <c r="S95" s="42">
        <f>SUM(S92:S94)</f>
        <v>197.53375</v>
      </c>
      <c r="T95" s="42">
        <f>SUM(T92:T94)</f>
        <v>268.85799999999995</v>
      </c>
      <c r="U95" s="10"/>
    </row>
    <row r="96" spans="2:26" ht="15.95" customHeight="1" x14ac:dyDescent="0.2">
      <c r="B96" s="174" t="str">
        <f t="shared" si="37"/>
        <v>Punto 120. Progreso 42 A</v>
      </c>
      <c r="C96" s="174"/>
      <c r="D96" s="11">
        <f t="shared" si="28"/>
        <v>0.34358333333333335</v>
      </c>
      <c r="E96" s="9">
        <f t="shared" si="29"/>
        <v>373.862963861266</v>
      </c>
      <c r="F96" s="9">
        <f t="shared" si="30"/>
        <v>552.49696822701912</v>
      </c>
      <c r="H96" s="1">
        <f t="shared" si="31"/>
        <v>617</v>
      </c>
      <c r="I96" s="1">
        <f t="shared" si="32"/>
        <v>2</v>
      </c>
      <c r="J96" s="1">
        <f t="shared" si="33"/>
        <v>623</v>
      </c>
      <c r="K96" s="1">
        <f t="shared" si="34"/>
        <v>2</v>
      </c>
      <c r="L96" s="1">
        <f t="shared" si="35"/>
        <v>5</v>
      </c>
      <c r="M96" s="1">
        <f t="shared" si="36"/>
        <v>6</v>
      </c>
      <c r="O96" s="43" t="s">
        <v>37</v>
      </c>
      <c r="P96" s="44">
        <f t="shared" ref="P96:Q96" si="43">AVERAGE(P92:P94)</f>
        <v>0.23433333333333331</v>
      </c>
      <c r="Q96" s="44">
        <f t="shared" si="43"/>
        <v>213.63333333333333</v>
      </c>
      <c r="R96" s="44">
        <f>AVERAGE(R92:R94)</f>
        <v>387</v>
      </c>
      <c r="S96" s="45">
        <f>+S95/P95</f>
        <v>280.98684210526318</v>
      </c>
      <c r="T96" s="45">
        <f>+T95/P95</f>
        <v>382.44381223328588</v>
      </c>
      <c r="U96" s="10"/>
    </row>
    <row r="97" spans="2:26" ht="15.95" customHeight="1" x14ac:dyDescent="0.2">
      <c r="B97" s="174" t="str">
        <f t="shared" si="37"/>
        <v>Punto 122. Barrio Minas del Paraiso</v>
      </c>
      <c r="C97" s="174"/>
      <c r="D97" s="11">
        <f t="shared" si="28"/>
        <v>3.6010833333333334</v>
      </c>
      <c r="E97" s="9">
        <f t="shared" si="29"/>
        <v>49.875842917640519</v>
      </c>
      <c r="F97" s="9">
        <f t="shared" si="30"/>
        <v>195.60294355865133</v>
      </c>
      <c r="H97" s="1">
        <f t="shared" si="31"/>
        <v>624</v>
      </c>
      <c r="I97" s="1">
        <f t="shared" si="32"/>
        <v>2</v>
      </c>
      <c r="J97" s="1">
        <f t="shared" si="33"/>
        <v>630</v>
      </c>
      <c r="K97" s="1">
        <f t="shared" si="34"/>
        <v>2</v>
      </c>
      <c r="L97" s="1">
        <f t="shared" si="35"/>
        <v>5</v>
      </c>
      <c r="M97" s="1">
        <f t="shared" si="36"/>
        <v>6</v>
      </c>
    </row>
    <row r="98" spans="2:26" ht="15.95" customHeight="1" x14ac:dyDescent="0.2">
      <c r="B98" s="174" t="str">
        <f t="shared" si="37"/>
        <v>Punto 123. Los Corales</v>
      </c>
      <c r="C98" s="174"/>
      <c r="D98" s="11">
        <f t="shared" si="28"/>
        <v>0.27383333333333332</v>
      </c>
      <c r="E98" s="9">
        <f t="shared" si="29"/>
        <v>60.805538648813155</v>
      </c>
      <c r="F98" s="9">
        <f t="shared" si="30"/>
        <v>197.51612903225808</v>
      </c>
      <c r="H98" s="1">
        <f t="shared" si="31"/>
        <v>631</v>
      </c>
      <c r="I98" s="1">
        <f t="shared" si="32"/>
        <v>2</v>
      </c>
      <c r="J98" s="1">
        <f t="shared" si="33"/>
        <v>637</v>
      </c>
      <c r="K98" s="1">
        <f t="shared" si="34"/>
        <v>2</v>
      </c>
      <c r="L98" s="1">
        <f t="shared" si="35"/>
        <v>5</v>
      </c>
      <c r="M98" s="1">
        <f t="shared" si="36"/>
        <v>6</v>
      </c>
      <c r="O98" s="42">
        <f>+O90+1</f>
        <v>13</v>
      </c>
      <c r="P98" s="93" t="s">
        <v>537</v>
      </c>
      <c r="Q98" s="10"/>
      <c r="R98" s="10"/>
      <c r="S98" s="10"/>
      <c r="T98" s="10"/>
    </row>
    <row r="99" spans="2:26" ht="15.95" customHeight="1" x14ac:dyDescent="0.2">
      <c r="B99" s="174" t="str">
        <f t="shared" si="37"/>
        <v>Punto 124. María Eugenia</v>
      </c>
      <c r="C99" s="174"/>
      <c r="D99" s="11">
        <f t="shared" si="28"/>
        <v>0.32808333333333334</v>
      </c>
      <c r="E99" s="9">
        <f t="shared" si="29"/>
        <v>151.1070866141732</v>
      </c>
      <c r="F99" s="9">
        <f t="shared" si="30"/>
        <v>309.64500889001783</v>
      </c>
      <c r="H99" s="1">
        <f t="shared" si="31"/>
        <v>638</v>
      </c>
      <c r="I99" s="1">
        <f t="shared" si="32"/>
        <v>2</v>
      </c>
      <c r="J99" s="1">
        <f t="shared" si="33"/>
        <v>644</v>
      </c>
      <c r="K99" s="1">
        <f t="shared" si="34"/>
        <v>2</v>
      </c>
      <c r="L99" s="1">
        <f t="shared" si="35"/>
        <v>5</v>
      </c>
      <c r="M99" s="1">
        <f t="shared" si="36"/>
        <v>6</v>
      </c>
      <c r="O99" s="10"/>
      <c r="P99" s="38" t="s">
        <v>433</v>
      </c>
      <c r="Q99" s="38" t="s">
        <v>0</v>
      </c>
      <c r="R99" s="38" t="s">
        <v>35</v>
      </c>
      <c r="S99" s="38" t="s">
        <v>0</v>
      </c>
      <c r="T99" s="38" t="s">
        <v>35</v>
      </c>
      <c r="U99" s="10"/>
    </row>
    <row r="100" spans="2:26" ht="15.95" customHeight="1" x14ac:dyDescent="0.2">
      <c r="B100" s="174" t="str">
        <f t="shared" si="37"/>
        <v>Punto 125. María Eugenia Rabo Largo</v>
      </c>
      <c r="C100" s="174"/>
      <c r="D100" s="11">
        <f t="shared" si="28"/>
        <v>0.99741666666666662</v>
      </c>
      <c r="E100" s="9">
        <f t="shared" si="29"/>
        <v>62.766563622691962</v>
      </c>
      <c r="F100" s="9">
        <f t="shared" si="30"/>
        <v>234.56629626535221</v>
      </c>
      <c r="H100" s="1">
        <f t="shared" si="31"/>
        <v>645</v>
      </c>
      <c r="I100" s="1">
        <f t="shared" si="32"/>
        <v>2</v>
      </c>
      <c r="J100" s="1">
        <f t="shared" si="33"/>
        <v>651</v>
      </c>
      <c r="K100" s="1">
        <f t="shared" si="34"/>
        <v>2</v>
      </c>
      <c r="L100" s="1">
        <f t="shared" si="35"/>
        <v>5</v>
      </c>
      <c r="M100" s="1">
        <f t="shared" si="36"/>
        <v>6</v>
      </c>
      <c r="O100" s="10"/>
      <c r="P100" s="96">
        <f>AVERAGE(V100:Z100)</f>
        <v>0.11100000000000002</v>
      </c>
      <c r="Q100" s="94">
        <v>230</v>
      </c>
      <c r="R100" s="94">
        <v>400</v>
      </c>
      <c r="S100" s="10">
        <f>+Q100*P100</f>
        <v>25.530000000000005</v>
      </c>
      <c r="T100" s="10">
        <f>+R100*P100</f>
        <v>44.400000000000006</v>
      </c>
      <c r="U100" s="10"/>
      <c r="V100" s="95">
        <v>0.10100000000000001</v>
      </c>
      <c r="W100" s="95">
        <v>0.113</v>
      </c>
      <c r="X100" s="95">
        <v>0.13</v>
      </c>
      <c r="Y100" s="95">
        <v>9.8000000000000004E-2</v>
      </c>
      <c r="Z100" s="1">
        <v>0.113</v>
      </c>
    </row>
    <row r="101" spans="2:26" ht="15.95" customHeight="1" x14ac:dyDescent="0.2">
      <c r="B101" s="174" t="str">
        <f t="shared" si="37"/>
        <v>Punto 126. Barrio Villarelis Etapa 2</v>
      </c>
      <c r="C101" s="174"/>
      <c r="D101" s="11">
        <f t="shared" si="28"/>
        <v>3.3185833333333341</v>
      </c>
      <c r="E101" s="9">
        <f t="shared" si="29"/>
        <v>130.52401878311525</v>
      </c>
      <c r="F101" s="9">
        <f t="shared" si="30"/>
        <v>293.29854606634353</v>
      </c>
      <c r="H101" s="1">
        <f t="shared" si="31"/>
        <v>652</v>
      </c>
      <c r="I101" s="1">
        <f t="shared" si="32"/>
        <v>2</v>
      </c>
      <c r="J101" s="1">
        <f t="shared" si="33"/>
        <v>658</v>
      </c>
      <c r="K101" s="1">
        <f t="shared" si="34"/>
        <v>2</v>
      </c>
      <c r="L101" s="1">
        <f t="shared" si="35"/>
        <v>5</v>
      </c>
      <c r="M101" s="1">
        <f t="shared" si="36"/>
        <v>6</v>
      </c>
      <c r="O101" s="10"/>
      <c r="P101" s="96">
        <f>AVERAGE(V101:Y101)</f>
        <v>8.2500000000000004E-2</v>
      </c>
      <c r="Q101" s="94">
        <v>65.400000000000006</v>
      </c>
      <c r="R101" s="94">
        <v>245</v>
      </c>
      <c r="S101" s="10">
        <f>+Q101*P101</f>
        <v>5.3955000000000011</v>
      </c>
      <c r="T101" s="10">
        <f>+R101*P101</f>
        <v>20.212500000000002</v>
      </c>
      <c r="U101" s="10"/>
      <c r="V101" s="95">
        <v>0.115</v>
      </c>
      <c r="W101" s="95">
        <v>8.5000000000000006E-2</v>
      </c>
      <c r="X101" s="95">
        <v>6.8000000000000005E-2</v>
      </c>
      <c r="Y101" s="1">
        <v>6.2E-2</v>
      </c>
    </row>
    <row r="102" spans="2:26" ht="15.95" customHeight="1" x14ac:dyDescent="0.2">
      <c r="B102" s="174" t="str">
        <f t="shared" si="37"/>
        <v>Punto 127. Carrera 50 Barrio Villarelis Etapa 2</v>
      </c>
      <c r="C102" s="174"/>
      <c r="D102" s="11">
        <f t="shared" si="28"/>
        <v>2.2018333333333335</v>
      </c>
      <c r="E102" s="9">
        <f t="shared" si="29"/>
        <v>37.893164786919996</v>
      </c>
      <c r="F102" s="9">
        <f t="shared" si="30"/>
        <v>184.44069336159262</v>
      </c>
      <c r="H102" s="1">
        <f t="shared" si="31"/>
        <v>659</v>
      </c>
      <c r="I102" s="1">
        <f t="shared" si="32"/>
        <v>2</v>
      </c>
      <c r="J102" s="1">
        <f t="shared" si="33"/>
        <v>665</v>
      </c>
      <c r="K102" s="1">
        <f t="shared" si="34"/>
        <v>2</v>
      </c>
      <c r="L102" s="1">
        <f t="shared" si="35"/>
        <v>5</v>
      </c>
      <c r="M102" s="1">
        <f t="shared" si="36"/>
        <v>6</v>
      </c>
      <c r="O102" s="10"/>
      <c r="P102" s="96">
        <f>AVERAGE(V102:Y102)</f>
        <v>8.4000000000000005E-2</v>
      </c>
      <c r="Q102" s="94">
        <v>41.5</v>
      </c>
      <c r="R102" s="94">
        <v>270</v>
      </c>
      <c r="S102" s="10">
        <f>+Q102*P102</f>
        <v>3.4860000000000002</v>
      </c>
      <c r="T102" s="10">
        <f>+R102*P102</f>
        <v>22.68</v>
      </c>
      <c r="U102" s="10"/>
      <c r="V102" s="95">
        <v>6.3E-2</v>
      </c>
      <c r="W102" s="95">
        <v>6.8000000000000005E-2</v>
      </c>
      <c r="X102" s="95">
        <v>9.9000000000000005E-2</v>
      </c>
      <c r="Y102" s="1">
        <v>0.106</v>
      </c>
    </row>
    <row r="103" spans="2:26" ht="15.95" customHeight="1" x14ac:dyDescent="0.2">
      <c r="B103" s="174" t="str">
        <f t="shared" si="37"/>
        <v>Punto 128. Carrera 48A  Barrio Villarelis La Independendencia</v>
      </c>
      <c r="C103" s="174"/>
      <c r="D103" s="11">
        <f t="shared" si="28"/>
        <v>0.3785</v>
      </c>
      <c r="E103" s="9">
        <f t="shared" si="29"/>
        <v>61.933509467195073</v>
      </c>
      <c r="F103" s="9">
        <f t="shared" si="30"/>
        <v>246.28885953324527</v>
      </c>
      <c r="H103" s="1">
        <f t="shared" si="31"/>
        <v>666</v>
      </c>
      <c r="I103" s="1">
        <f t="shared" si="32"/>
        <v>2</v>
      </c>
      <c r="J103" s="1">
        <f t="shared" si="33"/>
        <v>672</v>
      </c>
      <c r="K103" s="1">
        <f t="shared" si="34"/>
        <v>2</v>
      </c>
      <c r="L103" s="1">
        <f t="shared" si="35"/>
        <v>5</v>
      </c>
      <c r="M103" s="1">
        <f t="shared" si="36"/>
        <v>6</v>
      </c>
      <c r="O103" s="43" t="s">
        <v>36</v>
      </c>
      <c r="P103" s="10">
        <f>SUM(P100:P102)</f>
        <v>0.27750000000000002</v>
      </c>
      <c r="Q103" s="10">
        <f t="shared" ref="Q103:R103" si="44">SUM(Q100:Q102)</f>
        <v>336.9</v>
      </c>
      <c r="R103" s="10">
        <f t="shared" si="44"/>
        <v>915</v>
      </c>
      <c r="S103" s="42">
        <f>SUM(S100:S102)</f>
        <v>34.411500000000004</v>
      </c>
      <c r="T103" s="42">
        <f>SUM(T100:T102)</f>
        <v>87.292500000000018</v>
      </c>
      <c r="U103" s="10"/>
    </row>
    <row r="104" spans="2:26" ht="15.95" customHeight="1" x14ac:dyDescent="0.2">
      <c r="B104" s="174" t="str">
        <f t="shared" si="37"/>
        <v>Punto 129. Lotes 185 -186</v>
      </c>
      <c r="C104" s="174"/>
      <c r="D104" s="11">
        <f t="shared" si="28"/>
        <v>0.26808333333333328</v>
      </c>
      <c r="E104" s="9">
        <f t="shared" si="29"/>
        <v>111.53012123096055</v>
      </c>
      <c r="F104" s="9">
        <f t="shared" si="30"/>
        <v>298.19956481193663</v>
      </c>
      <c r="H104" s="1">
        <f t="shared" si="31"/>
        <v>673</v>
      </c>
      <c r="I104" s="1">
        <f t="shared" si="32"/>
        <v>2</v>
      </c>
      <c r="J104" s="1">
        <f t="shared" si="33"/>
        <v>679</v>
      </c>
      <c r="K104" s="1">
        <f t="shared" si="34"/>
        <v>2</v>
      </c>
      <c r="L104" s="1">
        <f t="shared" si="35"/>
        <v>5</v>
      </c>
      <c r="M104" s="1">
        <f t="shared" si="36"/>
        <v>6</v>
      </c>
      <c r="O104" s="43" t="s">
        <v>37</v>
      </c>
      <c r="P104" s="44">
        <f t="shared" ref="P104:Q104" si="45">AVERAGE(P100:P102)</f>
        <v>9.2500000000000013E-2</v>
      </c>
      <c r="Q104" s="44">
        <f t="shared" si="45"/>
        <v>112.3</v>
      </c>
      <c r="R104" s="44">
        <f>AVERAGE(R100:R102)</f>
        <v>305</v>
      </c>
      <c r="S104" s="45">
        <f>+S103/P103</f>
        <v>124.00540540540541</v>
      </c>
      <c r="T104" s="45">
        <f>+T103/P103</f>
        <v>314.56756756756761</v>
      </c>
      <c r="U104" s="10"/>
    </row>
    <row r="105" spans="2:26" ht="15.95" customHeight="1" x14ac:dyDescent="0.2">
      <c r="B105" s="174" t="str">
        <f t="shared" si="37"/>
        <v>Punto 130. Barrio Villarelis</v>
      </c>
      <c r="C105" s="174"/>
      <c r="D105" s="11">
        <f t="shared" si="28"/>
        <v>0.13144999999999998</v>
      </c>
      <c r="E105" s="9">
        <f t="shared" si="29"/>
        <v>165.08190693546345</v>
      </c>
      <c r="F105" s="9">
        <f t="shared" si="30"/>
        <v>287.69291238747303</v>
      </c>
      <c r="H105" s="1">
        <f t="shared" si="31"/>
        <v>680</v>
      </c>
      <c r="I105" s="1">
        <f t="shared" si="32"/>
        <v>2</v>
      </c>
      <c r="J105" s="1">
        <f t="shared" si="33"/>
        <v>686</v>
      </c>
      <c r="K105" s="1">
        <f t="shared" si="34"/>
        <v>2</v>
      </c>
      <c r="L105" s="1">
        <f t="shared" si="35"/>
        <v>5</v>
      </c>
      <c r="M105" s="1">
        <f t="shared" si="36"/>
        <v>6</v>
      </c>
      <c r="P105" s="10"/>
      <c r="Q105" s="10"/>
      <c r="R105" s="10"/>
      <c r="S105" s="10"/>
      <c r="T105" s="10"/>
      <c r="U105" s="10"/>
    </row>
    <row r="106" spans="2:26" ht="15.95" customHeight="1" x14ac:dyDescent="0.2">
      <c r="B106" s="174" t="str">
        <f t="shared" si="37"/>
        <v>Punto 132. Cincuentanario Etapa 7</v>
      </c>
      <c r="C106" s="174"/>
      <c r="D106" s="11">
        <f t="shared" si="28"/>
        <v>0.28829999999999995</v>
      </c>
      <c r="E106" s="9">
        <f t="shared" si="29"/>
        <v>86.140767718811446</v>
      </c>
      <c r="F106" s="9">
        <f t="shared" si="30"/>
        <v>200.08717770840559</v>
      </c>
      <c r="H106" s="1">
        <f t="shared" si="31"/>
        <v>687</v>
      </c>
      <c r="I106" s="1">
        <f t="shared" si="32"/>
        <v>2</v>
      </c>
      <c r="J106" s="1">
        <f t="shared" si="33"/>
        <v>693</v>
      </c>
      <c r="K106" s="1">
        <f t="shared" si="34"/>
        <v>2</v>
      </c>
      <c r="L106" s="1">
        <f t="shared" si="35"/>
        <v>5</v>
      </c>
      <c r="M106" s="1">
        <f t="shared" si="36"/>
        <v>6</v>
      </c>
      <c r="O106" s="42">
        <f>+O98+1</f>
        <v>14</v>
      </c>
      <c r="P106" s="93" t="s">
        <v>538</v>
      </c>
      <c r="Q106" s="10"/>
      <c r="R106" s="10"/>
      <c r="S106" s="10"/>
      <c r="T106" s="10"/>
    </row>
    <row r="107" spans="2:26" ht="15.95" customHeight="1" x14ac:dyDescent="0.2">
      <c r="B107" s="174" t="str">
        <f t="shared" si="37"/>
        <v>PTAP</v>
      </c>
      <c r="C107" s="174"/>
      <c r="D107" s="11">
        <f>+P799</f>
        <v>40.590000000000003</v>
      </c>
      <c r="E107" s="9">
        <f t="shared" si="29"/>
        <v>1636.991869918699</v>
      </c>
      <c r="F107" s="9">
        <f t="shared" si="30"/>
        <v>30.731571815718159</v>
      </c>
      <c r="H107" s="1">
        <f t="shared" si="31"/>
        <v>694</v>
      </c>
      <c r="I107" s="1">
        <f t="shared" si="32"/>
        <v>2</v>
      </c>
      <c r="J107" s="1">
        <f t="shared" si="33"/>
        <v>700</v>
      </c>
      <c r="K107" s="1">
        <f t="shared" si="34"/>
        <v>2</v>
      </c>
      <c r="L107" s="1">
        <f t="shared" si="35"/>
        <v>5</v>
      </c>
      <c r="M107" s="1">
        <f t="shared" si="36"/>
        <v>6</v>
      </c>
      <c r="O107" s="10"/>
      <c r="P107" s="38" t="s">
        <v>433</v>
      </c>
      <c r="Q107" s="38" t="s">
        <v>0</v>
      </c>
      <c r="R107" s="38" t="s">
        <v>35</v>
      </c>
      <c r="S107" s="38" t="s">
        <v>0</v>
      </c>
      <c r="T107" s="38" t="s">
        <v>35</v>
      </c>
      <c r="U107" s="10"/>
    </row>
    <row r="108" spans="2:26" ht="15.95" customHeight="1" x14ac:dyDescent="0.2">
      <c r="B108" s="174" t="str">
        <f t="shared" si="37"/>
        <v xml:space="preserve">PTAR Marsella </v>
      </c>
      <c r="C108" s="174"/>
      <c r="D108" s="11">
        <f t="shared" si="28"/>
        <v>0.62770000000000004</v>
      </c>
      <c r="E108" s="9">
        <f t="shared" si="29"/>
        <v>29.484514895650786</v>
      </c>
      <c r="F108" s="9">
        <f t="shared" si="30"/>
        <v>102.04450108863047</v>
      </c>
      <c r="H108" s="1">
        <f t="shared" si="31"/>
        <v>701</v>
      </c>
      <c r="I108" s="1">
        <f t="shared" si="32"/>
        <v>2</v>
      </c>
      <c r="J108" s="1">
        <f t="shared" si="33"/>
        <v>707</v>
      </c>
      <c r="K108" s="1">
        <f t="shared" si="34"/>
        <v>2</v>
      </c>
      <c r="L108" s="1">
        <f t="shared" si="35"/>
        <v>5</v>
      </c>
      <c r="M108" s="1">
        <f t="shared" si="36"/>
        <v>6</v>
      </c>
      <c r="O108" s="10"/>
      <c r="P108" s="96">
        <f>AVERAGE(V108:Z108)</f>
        <v>45.305999999999997</v>
      </c>
      <c r="Q108" s="94">
        <v>44.6</v>
      </c>
      <c r="R108" s="94">
        <v>89.2</v>
      </c>
      <c r="S108" s="10">
        <f>+Q108*P108</f>
        <v>2020.6476</v>
      </c>
      <c r="T108" s="10">
        <f>+R108*P108</f>
        <v>4041.2952</v>
      </c>
      <c r="U108" s="10"/>
      <c r="V108" s="95">
        <v>33.68</v>
      </c>
      <c r="W108" s="95">
        <v>30.85</v>
      </c>
      <c r="X108" s="95">
        <v>52</v>
      </c>
      <c r="Y108" s="95">
        <v>60</v>
      </c>
      <c r="Z108" s="1">
        <v>50</v>
      </c>
    </row>
    <row r="109" spans="2:26" ht="15.95" customHeight="1" x14ac:dyDescent="0.2">
      <c r="B109" s="174" t="str">
        <f t="shared" si="37"/>
        <v>PTAR Altos de Cañaveral</v>
      </c>
      <c r="C109" s="174"/>
      <c r="D109" s="11">
        <f t="shared" si="28"/>
        <v>0.34433333333333332</v>
      </c>
      <c r="E109" s="9">
        <f t="shared" si="29"/>
        <v>208.09293320425942</v>
      </c>
      <c r="F109" s="9">
        <f t="shared" si="30"/>
        <v>178.65053242981608</v>
      </c>
      <c r="H109" s="1">
        <f t="shared" si="31"/>
        <v>708</v>
      </c>
      <c r="I109" s="1">
        <f t="shared" si="32"/>
        <v>2</v>
      </c>
      <c r="J109" s="1">
        <f t="shared" si="33"/>
        <v>714</v>
      </c>
      <c r="K109" s="1">
        <f t="shared" si="34"/>
        <v>2</v>
      </c>
      <c r="L109" s="1">
        <f t="shared" si="35"/>
        <v>5</v>
      </c>
      <c r="M109" s="1">
        <f t="shared" si="36"/>
        <v>6</v>
      </c>
      <c r="O109" s="10"/>
      <c r="P109" s="96">
        <f>AVERAGE(V109:Y109)</f>
        <v>54.797499999999999</v>
      </c>
      <c r="Q109" s="94">
        <v>58.4</v>
      </c>
      <c r="R109" s="94">
        <v>115</v>
      </c>
      <c r="S109" s="10">
        <f>+Q109*P109</f>
        <v>3200.174</v>
      </c>
      <c r="T109" s="10">
        <f>+R109*P109</f>
        <v>6301.7124999999996</v>
      </c>
      <c r="U109" s="10"/>
      <c r="V109" s="95">
        <v>48.1</v>
      </c>
      <c r="W109" s="95">
        <v>60.25</v>
      </c>
      <c r="X109" s="95">
        <v>58.22</v>
      </c>
      <c r="Y109" s="1">
        <v>52.62</v>
      </c>
    </row>
    <row r="110" spans="2:26" ht="15.95" customHeight="1" x14ac:dyDescent="0.2">
      <c r="B110" s="174" t="str">
        <f t="shared" si="37"/>
        <v>PTAR ASOPRADOS</v>
      </c>
      <c r="C110" s="174"/>
      <c r="D110" s="11">
        <f t="shared" si="28"/>
        <v>0.58283333333333331</v>
      </c>
      <c r="E110" s="9">
        <f t="shared" si="29"/>
        <v>87.263940520446113</v>
      </c>
      <c r="F110" s="9">
        <f t="shared" si="30"/>
        <v>60.188847583643117</v>
      </c>
      <c r="H110" s="1">
        <f t="shared" si="31"/>
        <v>715</v>
      </c>
      <c r="I110" s="1">
        <f t="shared" si="32"/>
        <v>2</v>
      </c>
      <c r="J110" s="1">
        <f t="shared" si="33"/>
        <v>721</v>
      </c>
      <c r="K110" s="1">
        <f t="shared" si="34"/>
        <v>2</v>
      </c>
      <c r="L110" s="1">
        <f t="shared" si="35"/>
        <v>5</v>
      </c>
      <c r="M110" s="1">
        <f t="shared" si="36"/>
        <v>6</v>
      </c>
      <c r="O110" s="10"/>
      <c r="P110" s="96">
        <f>AVERAGE(V110:Y110)</f>
        <v>44.585000000000001</v>
      </c>
      <c r="Q110" s="94">
        <v>118</v>
      </c>
      <c r="R110" s="94">
        <v>62.7</v>
      </c>
      <c r="S110" s="10">
        <f>+Q110*P110</f>
        <v>5261.03</v>
      </c>
      <c r="T110" s="10">
        <f>+R110*P110</f>
        <v>2795.4795000000004</v>
      </c>
      <c r="U110" s="10"/>
      <c r="V110" s="95">
        <v>50.75</v>
      </c>
      <c r="W110" s="95">
        <v>24.89</v>
      </c>
      <c r="X110" s="95">
        <v>40.85</v>
      </c>
      <c r="Y110" s="1">
        <v>61.85</v>
      </c>
    </row>
    <row r="111" spans="2:26" ht="15.95" customHeight="1" x14ac:dyDescent="0.2">
      <c r="B111" s="174" t="str">
        <f t="shared" si="37"/>
        <v>PTAR Altos del Centenario</v>
      </c>
      <c r="C111" s="174"/>
      <c r="D111" s="11">
        <f t="shared" si="28"/>
        <v>1.6206666666666665</v>
      </c>
      <c r="E111" s="9">
        <f t="shared" si="29"/>
        <v>53.109694227341294</v>
      </c>
      <c r="F111" s="9">
        <f t="shared" si="30"/>
        <v>52.36751679692857</v>
      </c>
      <c r="H111" s="1">
        <f t="shared" si="31"/>
        <v>722</v>
      </c>
      <c r="I111" s="1">
        <f t="shared" si="32"/>
        <v>2</v>
      </c>
      <c r="J111" s="1">
        <f t="shared" si="33"/>
        <v>728</v>
      </c>
      <c r="K111" s="1">
        <f t="shared" si="34"/>
        <v>2</v>
      </c>
      <c r="L111" s="1">
        <f t="shared" si="35"/>
        <v>5</v>
      </c>
      <c r="M111" s="1">
        <f t="shared" si="36"/>
        <v>6</v>
      </c>
      <c r="O111" s="43" t="s">
        <v>36</v>
      </c>
      <c r="P111" s="10">
        <f>SUM(P108:P110)</f>
        <v>144.6885</v>
      </c>
      <c r="Q111" s="10">
        <f t="shared" ref="Q111:R111" si="46">SUM(Q108:Q110)</f>
        <v>221</v>
      </c>
      <c r="R111" s="10">
        <f t="shared" si="46"/>
        <v>266.89999999999998</v>
      </c>
      <c r="S111" s="42">
        <f>SUM(S108:S110)</f>
        <v>10481.8516</v>
      </c>
      <c r="T111" s="42">
        <f>SUM(T108:T110)</f>
        <v>13138.4872</v>
      </c>
      <c r="U111" s="10"/>
    </row>
    <row r="112" spans="2:26" ht="15.95" customHeight="1" x14ac:dyDescent="0.2">
      <c r="B112" s="174" t="str">
        <f t="shared" si="37"/>
        <v>PTAR Almendros</v>
      </c>
      <c r="C112" s="174"/>
      <c r="D112" s="11">
        <f t="shared" si="28"/>
        <v>0.95916666666666661</v>
      </c>
      <c r="E112" s="9">
        <f t="shared" si="29"/>
        <v>112.21894005212859</v>
      </c>
      <c r="F112" s="9">
        <f t="shared" si="30"/>
        <v>233.40834057341445</v>
      </c>
      <c r="H112" s="1">
        <f t="shared" si="31"/>
        <v>729</v>
      </c>
      <c r="I112" s="1">
        <f t="shared" si="32"/>
        <v>2</v>
      </c>
      <c r="J112" s="1">
        <f t="shared" si="33"/>
        <v>735</v>
      </c>
      <c r="K112" s="1">
        <f t="shared" si="34"/>
        <v>2</v>
      </c>
      <c r="L112" s="1">
        <f t="shared" si="35"/>
        <v>5</v>
      </c>
      <c r="M112" s="1">
        <f t="shared" si="36"/>
        <v>6</v>
      </c>
      <c r="O112" s="43" t="s">
        <v>37</v>
      </c>
      <c r="P112" s="44">
        <f t="shared" ref="P112:Q112" si="47">AVERAGE(P108:P110)</f>
        <v>48.229500000000002</v>
      </c>
      <c r="Q112" s="44">
        <f t="shared" si="47"/>
        <v>73.666666666666671</v>
      </c>
      <c r="R112" s="44">
        <f>AVERAGE(R108:R110)</f>
        <v>88.966666666666654</v>
      </c>
      <c r="S112" s="45">
        <f>+S111/P111</f>
        <v>72.444261983502486</v>
      </c>
      <c r="T112" s="45">
        <f>+T111/P111</f>
        <v>90.805331453432714</v>
      </c>
      <c r="U112" s="10"/>
    </row>
    <row r="113" spans="2:25" ht="15.95" customHeight="1" x14ac:dyDescent="0.2">
      <c r="B113" s="174" t="str">
        <f t="shared" si="37"/>
        <v>PTAR Tamarindos</v>
      </c>
      <c r="C113" s="174"/>
      <c r="D113" s="11">
        <f t="shared" si="28"/>
        <v>0.17408333333333334</v>
      </c>
      <c r="E113" s="9">
        <f t="shared" si="29"/>
        <v>15.114121589277167</v>
      </c>
      <c r="F113" s="9">
        <f t="shared" si="30"/>
        <v>90.503015797032077</v>
      </c>
      <c r="H113" s="1">
        <f t="shared" si="31"/>
        <v>736</v>
      </c>
      <c r="I113" s="1">
        <f t="shared" si="32"/>
        <v>2</v>
      </c>
      <c r="J113" s="1">
        <f t="shared" si="33"/>
        <v>742</v>
      </c>
      <c r="K113" s="1">
        <f t="shared" si="34"/>
        <v>2</v>
      </c>
      <c r="L113" s="1">
        <f t="shared" si="35"/>
        <v>5</v>
      </c>
      <c r="M113" s="1">
        <f t="shared" si="36"/>
        <v>6</v>
      </c>
      <c r="P113" s="10"/>
      <c r="Q113" s="10"/>
      <c r="R113" s="10"/>
      <c r="S113" s="10"/>
      <c r="T113" s="10"/>
      <c r="U113" s="10"/>
    </row>
    <row r="114" spans="2:25" ht="15.95" customHeight="1" x14ac:dyDescent="0.2">
      <c r="B114" s="174" t="str">
        <f t="shared" si="37"/>
        <v>PTAR Villa Rosa</v>
      </c>
      <c r="C114" s="174"/>
      <c r="D114" s="11">
        <f t="shared" si="28"/>
        <v>0.59541666666666671</v>
      </c>
      <c r="E114" s="9">
        <f t="shared" si="29"/>
        <v>65.439468159552135</v>
      </c>
      <c r="F114" s="9">
        <f t="shared" si="30"/>
        <v>192.99860041987404</v>
      </c>
      <c r="H114" s="1">
        <f t="shared" si="31"/>
        <v>743</v>
      </c>
      <c r="I114" s="1">
        <f t="shared" si="32"/>
        <v>2</v>
      </c>
      <c r="J114" s="1">
        <f t="shared" si="33"/>
        <v>749</v>
      </c>
      <c r="K114" s="1">
        <f t="shared" si="34"/>
        <v>2</v>
      </c>
      <c r="L114" s="1">
        <f t="shared" si="35"/>
        <v>5</v>
      </c>
      <c r="M114" s="1">
        <f t="shared" si="36"/>
        <v>6</v>
      </c>
      <c r="O114" s="42">
        <f>+O106+1</f>
        <v>15</v>
      </c>
      <c r="P114" s="93" t="s">
        <v>539</v>
      </c>
      <c r="Q114" s="10"/>
      <c r="R114" s="10"/>
      <c r="S114" s="10"/>
      <c r="T114" s="10"/>
    </row>
    <row r="115" spans="2:25" ht="15.95" customHeight="1" x14ac:dyDescent="0.2">
      <c r="B115" s="174" t="str">
        <f t="shared" si="37"/>
        <v>PTAR Bosques de la Cira</v>
      </c>
      <c r="C115" s="174"/>
      <c r="D115" s="11">
        <f t="shared" si="28"/>
        <v>1.7224999999999999</v>
      </c>
      <c r="E115" s="9">
        <f t="shared" si="29"/>
        <v>50.169375907111757</v>
      </c>
      <c r="F115" s="9">
        <f t="shared" si="30"/>
        <v>79.898693759071122</v>
      </c>
      <c r="H115" s="1">
        <f t="shared" si="31"/>
        <v>750</v>
      </c>
      <c r="I115" s="1">
        <f t="shared" si="32"/>
        <v>2</v>
      </c>
      <c r="J115" s="1">
        <f t="shared" si="33"/>
        <v>756</v>
      </c>
      <c r="K115" s="1">
        <f t="shared" si="34"/>
        <v>2</v>
      </c>
      <c r="L115" s="1">
        <f t="shared" si="35"/>
        <v>5</v>
      </c>
      <c r="M115" s="1">
        <f t="shared" si="36"/>
        <v>6</v>
      </c>
      <c r="O115" s="10"/>
      <c r="P115" s="38" t="s">
        <v>433</v>
      </c>
      <c r="Q115" s="38" t="s">
        <v>0</v>
      </c>
      <c r="R115" s="38" t="s">
        <v>35</v>
      </c>
      <c r="S115" s="38" t="s">
        <v>0</v>
      </c>
      <c r="T115" s="38" t="s">
        <v>35</v>
      </c>
      <c r="U115" s="10"/>
    </row>
    <row r="116" spans="2:25" ht="15.95" customHeight="1" x14ac:dyDescent="0.2">
      <c r="B116" s="174" t="str">
        <f t="shared" si="37"/>
        <v>PTAR Paraiso</v>
      </c>
      <c r="C116" s="174"/>
      <c r="D116" s="11">
        <f t="shared" si="28"/>
        <v>0.41943333333333332</v>
      </c>
      <c r="E116" s="9">
        <f t="shared" si="29"/>
        <v>149.3503139156004</v>
      </c>
      <c r="F116" s="9">
        <f t="shared" si="30"/>
        <v>522.04482237940078</v>
      </c>
      <c r="H116" s="1">
        <f t="shared" si="31"/>
        <v>757</v>
      </c>
      <c r="I116" s="1">
        <f t="shared" si="32"/>
        <v>2</v>
      </c>
      <c r="J116" s="1">
        <f t="shared" si="33"/>
        <v>763</v>
      </c>
      <c r="K116" s="1">
        <f t="shared" si="34"/>
        <v>2</v>
      </c>
      <c r="L116" s="1">
        <f t="shared" si="35"/>
        <v>5</v>
      </c>
      <c r="M116" s="1">
        <f t="shared" si="36"/>
        <v>6</v>
      </c>
      <c r="O116" s="10"/>
      <c r="P116" s="96">
        <f>AVERAGE(V116:Z116)</f>
        <v>0.315</v>
      </c>
      <c r="Q116" s="94">
        <v>11.1</v>
      </c>
      <c r="R116" s="94">
        <v>102</v>
      </c>
      <c r="S116" s="10">
        <f>+Q116*P116</f>
        <v>3.4964999999999997</v>
      </c>
      <c r="T116" s="10">
        <f>+R116*P116</f>
        <v>32.130000000000003</v>
      </c>
      <c r="U116" s="10"/>
      <c r="V116" s="95">
        <v>0.36</v>
      </c>
      <c r="W116" s="95">
        <v>0.38</v>
      </c>
      <c r="X116" s="95">
        <v>0.34</v>
      </c>
      <c r="Y116" s="95">
        <v>0.18</v>
      </c>
    </row>
    <row r="117" spans="2:25" ht="15.95" customHeight="1" x14ac:dyDescent="0.2">
      <c r="B117" s="174" t="str">
        <f t="shared" si="37"/>
        <v>PTAR Isla del Zapato</v>
      </c>
      <c r="C117" s="174"/>
      <c r="D117" s="11">
        <f t="shared" si="28"/>
        <v>1.361</v>
      </c>
      <c r="E117" s="9">
        <f t="shared" si="29"/>
        <v>51.219911829537111</v>
      </c>
      <c r="F117" s="9">
        <f t="shared" si="30"/>
        <v>246.5900073475386</v>
      </c>
      <c r="H117" s="1">
        <f t="shared" si="31"/>
        <v>764</v>
      </c>
      <c r="I117" s="1">
        <f t="shared" si="32"/>
        <v>2</v>
      </c>
      <c r="J117" s="1">
        <f t="shared" si="33"/>
        <v>770</v>
      </c>
      <c r="K117" s="1">
        <f t="shared" si="34"/>
        <v>2</v>
      </c>
      <c r="L117" s="1">
        <f t="shared" si="35"/>
        <v>5</v>
      </c>
      <c r="M117" s="1">
        <f t="shared" si="36"/>
        <v>6</v>
      </c>
      <c r="O117" s="10"/>
      <c r="P117" s="96">
        <f>AVERAGE(V117:Y117)</f>
        <v>7.5000000000000011E-2</v>
      </c>
      <c r="Q117" s="94">
        <v>37.1</v>
      </c>
      <c r="R117" s="94">
        <v>197</v>
      </c>
      <c r="S117" s="10">
        <f>+Q117*P117</f>
        <v>2.7825000000000006</v>
      </c>
      <c r="T117" s="10">
        <f>+R117*P117</f>
        <v>14.775000000000002</v>
      </c>
      <c r="U117" s="10"/>
      <c r="V117" s="95">
        <v>0.09</v>
      </c>
      <c r="W117" s="95">
        <v>0.03</v>
      </c>
      <c r="X117" s="95">
        <v>0.04</v>
      </c>
      <c r="Y117" s="1">
        <v>0.14000000000000001</v>
      </c>
    </row>
    <row r="118" spans="2:25" ht="15.95" customHeight="1" x14ac:dyDescent="0.2">
      <c r="B118" s="174" t="str">
        <f t="shared" si="37"/>
        <v>PTAR La Liga</v>
      </c>
      <c r="C118" s="174"/>
      <c r="D118" s="11">
        <f t="shared" si="28"/>
        <v>1.6138333333333332</v>
      </c>
      <c r="E118" s="9">
        <f t="shared" si="29"/>
        <v>28.023546421563562</v>
      </c>
      <c r="F118" s="9">
        <f t="shared" si="30"/>
        <v>197.46153051740163</v>
      </c>
      <c r="H118" s="1">
        <f t="shared" si="31"/>
        <v>771</v>
      </c>
      <c r="I118" s="1">
        <f t="shared" si="32"/>
        <v>2</v>
      </c>
      <c r="J118" s="1">
        <f t="shared" si="33"/>
        <v>777</v>
      </c>
      <c r="K118" s="1">
        <f t="shared" si="34"/>
        <v>2</v>
      </c>
      <c r="L118" s="1">
        <f t="shared" si="35"/>
        <v>5</v>
      </c>
      <c r="M118" s="1">
        <f t="shared" si="36"/>
        <v>6</v>
      </c>
      <c r="O118" s="10"/>
      <c r="P118" s="96">
        <f>AVERAGE(V118:Y118)</f>
        <v>0.24824999999999997</v>
      </c>
      <c r="Q118" s="94">
        <v>12.8</v>
      </c>
      <c r="R118" s="94">
        <v>89</v>
      </c>
      <c r="S118" s="10">
        <f>+Q118*P118</f>
        <v>3.1776</v>
      </c>
      <c r="T118" s="10">
        <f>+R118*P118</f>
        <v>22.094249999999999</v>
      </c>
      <c r="U118" s="10"/>
      <c r="V118" s="95">
        <v>0.26700000000000002</v>
      </c>
      <c r="W118" s="95">
        <v>0.24199999999999999</v>
      </c>
      <c r="X118" s="95">
        <v>0.193</v>
      </c>
      <c r="Y118" s="1">
        <v>0.29099999999999998</v>
      </c>
    </row>
    <row r="119" spans="2:25" ht="15.95" customHeight="1" x14ac:dyDescent="0.2">
      <c r="B119" s="174" t="str">
        <f t="shared" si="37"/>
        <v>PTAR Boston</v>
      </c>
      <c r="C119" s="174"/>
      <c r="D119" s="11">
        <f t="shared" si="28"/>
        <v>2.4291666666666667</v>
      </c>
      <c r="E119" s="9">
        <f t="shared" si="29"/>
        <v>52.147433962264159</v>
      </c>
      <c r="F119" s="9">
        <f t="shared" si="30"/>
        <v>177.65797598627788</v>
      </c>
      <c r="H119" s="1">
        <f t="shared" si="31"/>
        <v>778</v>
      </c>
      <c r="I119" s="1">
        <f t="shared" si="32"/>
        <v>2</v>
      </c>
      <c r="J119" s="1">
        <f t="shared" si="33"/>
        <v>784</v>
      </c>
      <c r="K119" s="1">
        <f t="shared" si="34"/>
        <v>2</v>
      </c>
      <c r="L119" s="1">
        <f t="shared" si="35"/>
        <v>5</v>
      </c>
      <c r="M119" s="1">
        <f t="shared" si="36"/>
        <v>6</v>
      </c>
      <c r="O119" s="43" t="s">
        <v>36</v>
      </c>
      <c r="P119" s="10">
        <f>SUM(P116:P118)</f>
        <v>0.63824999999999998</v>
      </c>
      <c r="Q119" s="10">
        <f t="shared" ref="Q119:R119" si="48">SUM(Q116:Q118)</f>
        <v>61</v>
      </c>
      <c r="R119" s="10">
        <f t="shared" si="48"/>
        <v>388</v>
      </c>
      <c r="S119" s="42">
        <f>SUM(S116:S118)</f>
        <v>9.4565999999999999</v>
      </c>
      <c r="T119" s="42">
        <f>SUM(T116:T118)</f>
        <v>68.999250000000004</v>
      </c>
      <c r="U119" s="10"/>
    </row>
    <row r="120" spans="2:25" ht="15.95" customHeight="1" x14ac:dyDescent="0.2">
      <c r="B120" s="174" t="str">
        <f t="shared" si="37"/>
        <v>PTAR Nuevo Horizonte</v>
      </c>
      <c r="C120" s="174"/>
      <c r="D120" s="11">
        <f t="shared" si="28"/>
        <v>0.88933333333333342</v>
      </c>
      <c r="E120" s="9">
        <f t="shared" si="29"/>
        <v>44.948856821589203</v>
      </c>
      <c r="F120" s="9">
        <f t="shared" si="30"/>
        <v>131.05196776611695</v>
      </c>
      <c r="H120" s="1">
        <f t="shared" si="31"/>
        <v>785</v>
      </c>
      <c r="I120" s="1">
        <f t="shared" si="32"/>
        <v>2</v>
      </c>
      <c r="J120" s="1">
        <f t="shared" si="33"/>
        <v>791</v>
      </c>
      <c r="K120" s="1">
        <f t="shared" si="34"/>
        <v>2</v>
      </c>
      <c r="L120" s="1">
        <f t="shared" si="35"/>
        <v>5</v>
      </c>
      <c r="M120" s="1">
        <f t="shared" si="36"/>
        <v>6</v>
      </c>
      <c r="O120" s="43" t="s">
        <v>37</v>
      </c>
      <c r="P120" s="44">
        <f t="shared" ref="P120:Q120" si="49">AVERAGE(P116:P118)</f>
        <v>0.21274999999999999</v>
      </c>
      <c r="Q120" s="44">
        <f t="shared" si="49"/>
        <v>20.333333333333332</v>
      </c>
      <c r="R120" s="44">
        <f>AVERAGE(R116:R118)</f>
        <v>129.33333333333334</v>
      </c>
      <c r="S120" s="45">
        <f>+S119/P119</f>
        <v>14.816451233842539</v>
      </c>
      <c r="T120" s="45">
        <f>+T119/P119</f>
        <v>108.10693301997651</v>
      </c>
      <c r="U120" s="10"/>
    </row>
    <row r="121" spans="2:25" ht="15.95" customHeight="1" x14ac:dyDescent="0.2">
      <c r="B121" s="174" t="str">
        <f t="shared" si="37"/>
        <v xml:space="preserve">PTAR Torres del Campestre </v>
      </c>
      <c r="C121" s="174"/>
      <c r="D121" s="11">
        <f t="shared" si="28"/>
        <v>1.4909999999999999</v>
      </c>
      <c r="E121" s="9">
        <f t="shared" si="29"/>
        <v>33.309959758551308</v>
      </c>
      <c r="F121" s="9">
        <f t="shared" si="30"/>
        <v>63.787771070869674</v>
      </c>
      <c r="H121" s="1">
        <f t="shared" si="31"/>
        <v>792</v>
      </c>
      <c r="I121" s="1">
        <f t="shared" si="32"/>
        <v>2</v>
      </c>
      <c r="J121" s="1">
        <f t="shared" si="33"/>
        <v>798</v>
      </c>
      <c r="K121" s="1">
        <f t="shared" si="34"/>
        <v>2</v>
      </c>
      <c r="L121" s="1">
        <f t="shared" si="35"/>
        <v>5</v>
      </c>
      <c r="M121" s="1">
        <f t="shared" si="36"/>
        <v>6</v>
      </c>
    </row>
    <row r="122" spans="2:25" ht="15.95" customHeight="1" x14ac:dyDescent="0.2">
      <c r="B122" s="174" t="str">
        <f t="shared" si="37"/>
        <v>PTAR Los Naranjos</v>
      </c>
      <c r="C122" s="174"/>
      <c r="D122" s="11">
        <f t="shared" si="28"/>
        <v>0.64741666666666664</v>
      </c>
      <c r="E122" s="9">
        <f t="shared" si="29"/>
        <v>33.542206204144684</v>
      </c>
      <c r="F122" s="9">
        <f t="shared" si="30"/>
        <v>111.44992920581799</v>
      </c>
      <c r="H122" s="1">
        <f t="shared" si="31"/>
        <v>799</v>
      </c>
      <c r="I122" s="1">
        <f t="shared" si="32"/>
        <v>2</v>
      </c>
      <c r="J122" s="1">
        <f t="shared" si="33"/>
        <v>805</v>
      </c>
      <c r="K122" s="1">
        <f t="shared" si="34"/>
        <v>2</v>
      </c>
      <c r="L122" s="1">
        <f t="shared" si="35"/>
        <v>5</v>
      </c>
      <c r="M122" s="1">
        <f t="shared" si="36"/>
        <v>6</v>
      </c>
      <c r="O122" s="42">
        <f>+O114+1</f>
        <v>16</v>
      </c>
      <c r="P122" s="93" t="s">
        <v>540</v>
      </c>
      <c r="Q122" s="10"/>
      <c r="R122" s="10"/>
      <c r="S122" s="10"/>
      <c r="T122" s="10"/>
    </row>
    <row r="123" spans="2:25" ht="15.95" customHeight="1" x14ac:dyDescent="0.2">
      <c r="B123" s="174">
        <f t="shared" si="37"/>
        <v>0</v>
      </c>
      <c r="C123" s="174"/>
      <c r="D123" s="11" t="e">
        <f t="shared" si="28"/>
        <v>#DIV/0!</v>
      </c>
      <c r="E123" s="9" t="e">
        <f t="shared" si="29"/>
        <v>#DIV/0!</v>
      </c>
      <c r="F123" s="9" t="e">
        <f t="shared" si="30"/>
        <v>#DIV/0!</v>
      </c>
      <c r="H123" s="1">
        <f t="shared" si="31"/>
        <v>806</v>
      </c>
      <c r="I123" s="1">
        <f t="shared" si="32"/>
        <v>2</v>
      </c>
      <c r="J123" s="1">
        <f t="shared" si="33"/>
        <v>812</v>
      </c>
      <c r="K123" s="1">
        <f t="shared" si="34"/>
        <v>2</v>
      </c>
      <c r="L123" s="1">
        <f t="shared" si="35"/>
        <v>5</v>
      </c>
      <c r="M123" s="1">
        <f t="shared" si="36"/>
        <v>6</v>
      </c>
      <c r="O123" s="10"/>
      <c r="P123" s="38" t="s">
        <v>433</v>
      </c>
      <c r="Q123" s="38" t="s">
        <v>0</v>
      </c>
      <c r="R123" s="38" t="s">
        <v>35</v>
      </c>
      <c r="S123" s="38" t="s">
        <v>0</v>
      </c>
      <c r="T123" s="38" t="s">
        <v>35</v>
      </c>
      <c r="U123" s="10"/>
    </row>
    <row r="124" spans="2:25" ht="15.95" customHeight="1" x14ac:dyDescent="0.2">
      <c r="B124" s="174">
        <f t="shared" si="37"/>
        <v>0</v>
      </c>
      <c r="C124" s="174"/>
      <c r="D124" s="11" t="e">
        <f t="shared" si="28"/>
        <v>#DIV/0!</v>
      </c>
      <c r="E124" s="9" t="e">
        <f t="shared" si="29"/>
        <v>#DIV/0!</v>
      </c>
      <c r="F124" s="9" t="e">
        <f t="shared" si="30"/>
        <v>#DIV/0!</v>
      </c>
      <c r="H124" s="1">
        <f t="shared" si="31"/>
        <v>813</v>
      </c>
      <c r="I124" s="1">
        <f t="shared" si="32"/>
        <v>2</v>
      </c>
      <c r="J124" s="1">
        <f t="shared" si="33"/>
        <v>819</v>
      </c>
      <c r="K124" s="1">
        <f t="shared" si="34"/>
        <v>2</v>
      </c>
      <c r="L124" s="1">
        <f t="shared" si="35"/>
        <v>5</v>
      </c>
      <c r="M124" s="1">
        <f t="shared" si="36"/>
        <v>6</v>
      </c>
      <c r="O124" s="10"/>
      <c r="P124" s="96">
        <f>AVERAGE(V124:Z124)</f>
        <v>2.3749999999999999E-3</v>
      </c>
      <c r="Q124" s="94">
        <v>125</v>
      </c>
      <c r="R124" s="94">
        <v>324</v>
      </c>
      <c r="S124" s="10">
        <f>+Q124*P124</f>
        <v>0.296875</v>
      </c>
      <c r="T124" s="10">
        <f>+R124*P124</f>
        <v>0.76949999999999996</v>
      </c>
      <c r="U124" s="10"/>
      <c r="V124" s="95">
        <v>2.3999999999999998E-3</v>
      </c>
      <c r="W124" s="95">
        <v>2.3999999999999998E-3</v>
      </c>
      <c r="X124" s="95">
        <v>2.7000000000000001E-3</v>
      </c>
      <c r="Y124" s="95">
        <v>2E-3</v>
      </c>
    </row>
    <row r="125" spans="2:25" ht="15.95" customHeight="1" x14ac:dyDescent="0.2">
      <c r="B125" s="174">
        <f t="shared" si="37"/>
        <v>0</v>
      </c>
      <c r="C125" s="174"/>
      <c r="D125" s="11" t="e">
        <f t="shared" si="28"/>
        <v>#DIV/0!</v>
      </c>
      <c r="E125" s="9" t="e">
        <f t="shared" si="29"/>
        <v>#DIV/0!</v>
      </c>
      <c r="F125" s="9" t="e">
        <f t="shared" si="30"/>
        <v>#DIV/0!</v>
      </c>
      <c r="H125" s="1">
        <f t="shared" si="31"/>
        <v>820</v>
      </c>
      <c r="I125" s="1">
        <f t="shared" si="32"/>
        <v>2</v>
      </c>
      <c r="J125" s="1">
        <f t="shared" si="33"/>
        <v>826</v>
      </c>
      <c r="K125" s="1">
        <f t="shared" si="34"/>
        <v>2</v>
      </c>
      <c r="L125" s="1">
        <f t="shared" si="35"/>
        <v>5</v>
      </c>
      <c r="M125" s="1">
        <f t="shared" si="36"/>
        <v>6</v>
      </c>
      <c r="O125" s="10"/>
      <c r="P125" s="96">
        <f>AVERAGE(V125:Y125)</f>
        <v>1.25E-3</v>
      </c>
      <c r="Q125" s="94">
        <v>384</v>
      </c>
      <c r="R125" s="94">
        <v>667</v>
      </c>
      <c r="S125" s="10">
        <f>+Q125*P125</f>
        <v>0.48</v>
      </c>
      <c r="T125" s="10">
        <f>+R125*P125</f>
        <v>0.83374999999999999</v>
      </c>
      <c r="U125" s="10"/>
      <c r="V125" s="95">
        <v>2E-3</v>
      </c>
      <c r="W125" s="95">
        <v>3.0000000000000001E-3</v>
      </c>
      <c r="X125" s="95">
        <v>0</v>
      </c>
      <c r="Y125" s="1">
        <v>0</v>
      </c>
    </row>
    <row r="126" spans="2:25" ht="15.95" customHeight="1" x14ac:dyDescent="0.2">
      <c r="B126" s="174">
        <f t="shared" si="37"/>
        <v>0</v>
      </c>
      <c r="C126" s="174"/>
      <c r="D126" s="11" t="e">
        <f t="shared" si="28"/>
        <v>#DIV/0!</v>
      </c>
      <c r="E126" s="9" t="e">
        <f t="shared" si="29"/>
        <v>#DIV/0!</v>
      </c>
      <c r="F126" s="9" t="e">
        <f t="shared" si="30"/>
        <v>#DIV/0!</v>
      </c>
      <c r="H126" s="1">
        <f t="shared" si="31"/>
        <v>827</v>
      </c>
      <c r="I126" s="1">
        <f t="shared" si="32"/>
        <v>2</v>
      </c>
      <c r="J126" s="1">
        <f t="shared" si="33"/>
        <v>833</v>
      </c>
      <c r="K126" s="1">
        <f t="shared" si="34"/>
        <v>2</v>
      </c>
      <c r="L126" s="1">
        <f t="shared" si="35"/>
        <v>5</v>
      </c>
      <c r="M126" s="1">
        <f t="shared" si="36"/>
        <v>6</v>
      </c>
      <c r="O126" s="10"/>
      <c r="P126" s="96">
        <f>AVERAGE(V126:Y126)</f>
        <v>0</v>
      </c>
      <c r="Q126" s="94"/>
      <c r="R126" s="94"/>
      <c r="S126" s="10">
        <f>+Q126*P126</f>
        <v>0</v>
      </c>
      <c r="T126" s="10">
        <f>+R126*P126</f>
        <v>0</v>
      </c>
      <c r="U126" s="10"/>
      <c r="V126" s="95">
        <v>0</v>
      </c>
      <c r="W126" s="95">
        <v>0</v>
      </c>
      <c r="X126" s="95">
        <v>0</v>
      </c>
      <c r="Y126" s="1">
        <v>0</v>
      </c>
    </row>
    <row r="127" spans="2:25" ht="15.95" customHeight="1" x14ac:dyDescent="0.2">
      <c r="B127" s="174">
        <f t="shared" si="37"/>
        <v>0</v>
      </c>
      <c r="C127" s="174"/>
      <c r="D127" s="11" t="e">
        <f t="shared" si="28"/>
        <v>#DIV/0!</v>
      </c>
      <c r="E127" s="9" t="e">
        <f t="shared" si="29"/>
        <v>#DIV/0!</v>
      </c>
      <c r="F127" s="9" t="e">
        <f t="shared" si="30"/>
        <v>#DIV/0!</v>
      </c>
      <c r="H127" s="1">
        <f t="shared" si="31"/>
        <v>834</v>
      </c>
      <c r="I127" s="1">
        <f t="shared" si="32"/>
        <v>2</v>
      </c>
      <c r="J127" s="1">
        <f t="shared" si="33"/>
        <v>840</v>
      </c>
      <c r="K127" s="1">
        <f t="shared" si="34"/>
        <v>2</v>
      </c>
      <c r="L127" s="1">
        <f t="shared" si="35"/>
        <v>5</v>
      </c>
      <c r="M127" s="1">
        <f t="shared" si="36"/>
        <v>6</v>
      </c>
      <c r="O127" s="43" t="s">
        <v>36</v>
      </c>
      <c r="P127" s="10">
        <f>SUM(P124:P126)</f>
        <v>3.6249999999999998E-3</v>
      </c>
      <c r="Q127" s="10">
        <f t="shared" ref="Q127:R127" si="50">SUM(Q124:Q126)</f>
        <v>509</v>
      </c>
      <c r="R127" s="10">
        <f t="shared" si="50"/>
        <v>991</v>
      </c>
      <c r="S127" s="42">
        <f>SUM(S124:S126)</f>
        <v>0.77687499999999998</v>
      </c>
      <c r="T127" s="42">
        <f>SUM(T124:T126)</f>
        <v>1.6032500000000001</v>
      </c>
      <c r="U127" s="10"/>
    </row>
    <row r="128" spans="2:25" ht="15.95" customHeight="1" x14ac:dyDescent="0.2">
      <c r="B128" s="174">
        <f t="shared" si="37"/>
        <v>0</v>
      </c>
      <c r="C128" s="174"/>
      <c r="D128" s="11" t="e">
        <f t="shared" si="28"/>
        <v>#DIV/0!</v>
      </c>
      <c r="E128" s="9" t="e">
        <f t="shared" si="29"/>
        <v>#DIV/0!</v>
      </c>
      <c r="F128" s="9" t="e">
        <f t="shared" si="30"/>
        <v>#DIV/0!</v>
      </c>
      <c r="H128" s="1">
        <f t="shared" si="31"/>
        <v>841</v>
      </c>
      <c r="I128" s="1">
        <f t="shared" si="32"/>
        <v>2</v>
      </c>
      <c r="J128" s="1">
        <f t="shared" si="33"/>
        <v>847</v>
      </c>
      <c r="K128" s="1">
        <f t="shared" si="34"/>
        <v>2</v>
      </c>
      <c r="L128" s="1">
        <f t="shared" si="35"/>
        <v>5</v>
      </c>
      <c r="M128" s="1">
        <f t="shared" si="36"/>
        <v>6</v>
      </c>
      <c r="O128" s="43" t="s">
        <v>37</v>
      </c>
      <c r="P128" s="65">
        <f t="shared" ref="P128:Q128" si="51">AVERAGE(P124:P126)</f>
        <v>1.2083333333333332E-3</v>
      </c>
      <c r="Q128" s="44">
        <f t="shared" si="51"/>
        <v>254.5</v>
      </c>
      <c r="R128" s="44">
        <f>AVERAGE(R124:R126)</f>
        <v>495.5</v>
      </c>
      <c r="S128" s="45">
        <f>+S127/P127</f>
        <v>214.31034482758622</v>
      </c>
      <c r="T128" s="45">
        <f>+T127/P127</f>
        <v>442.27586206896558</v>
      </c>
      <c r="U128" s="10"/>
    </row>
    <row r="129" spans="2:26" ht="15.95" customHeight="1" x14ac:dyDescent="0.2">
      <c r="B129" s="174">
        <f t="shared" si="37"/>
        <v>0</v>
      </c>
      <c r="C129" s="174"/>
      <c r="D129" s="11" t="e">
        <f t="shared" si="28"/>
        <v>#DIV/0!</v>
      </c>
      <c r="E129" s="9" t="e">
        <f t="shared" si="29"/>
        <v>#DIV/0!</v>
      </c>
      <c r="F129" s="9" t="e">
        <f t="shared" si="30"/>
        <v>#DIV/0!</v>
      </c>
      <c r="H129" s="1">
        <f t="shared" si="31"/>
        <v>848</v>
      </c>
      <c r="I129" s="1">
        <f t="shared" si="32"/>
        <v>2</v>
      </c>
      <c r="J129" s="1">
        <f t="shared" si="33"/>
        <v>854</v>
      </c>
      <c r="K129" s="1">
        <f t="shared" si="34"/>
        <v>2</v>
      </c>
      <c r="L129" s="1">
        <f t="shared" si="35"/>
        <v>5</v>
      </c>
      <c r="M129" s="1">
        <f t="shared" si="36"/>
        <v>6</v>
      </c>
      <c r="P129" s="10"/>
      <c r="Q129" s="10"/>
      <c r="R129" s="10"/>
      <c r="S129" s="10"/>
      <c r="T129" s="10"/>
      <c r="U129" s="10"/>
    </row>
    <row r="130" spans="2:26" ht="15.95" customHeight="1" x14ac:dyDescent="0.2">
      <c r="B130" s="174">
        <f t="shared" si="37"/>
        <v>0</v>
      </c>
      <c r="C130" s="174"/>
      <c r="D130" s="11" t="e">
        <f t="shared" si="28"/>
        <v>#DIV/0!</v>
      </c>
      <c r="E130" s="9" t="e">
        <f t="shared" si="29"/>
        <v>#DIV/0!</v>
      </c>
      <c r="F130" s="9" t="e">
        <f t="shared" si="30"/>
        <v>#DIV/0!</v>
      </c>
      <c r="H130" s="1">
        <f t="shared" si="31"/>
        <v>855</v>
      </c>
      <c r="I130" s="1">
        <f t="shared" si="32"/>
        <v>2</v>
      </c>
      <c r="J130" s="1">
        <f t="shared" si="33"/>
        <v>861</v>
      </c>
      <c r="K130" s="1">
        <f t="shared" si="34"/>
        <v>2</v>
      </c>
      <c r="L130" s="1">
        <f t="shared" si="35"/>
        <v>5</v>
      </c>
      <c r="M130" s="1">
        <f t="shared" si="36"/>
        <v>6</v>
      </c>
      <c r="O130" s="42">
        <f>+O122+1</f>
        <v>17</v>
      </c>
      <c r="P130" s="93" t="s">
        <v>541</v>
      </c>
      <c r="Q130" s="10"/>
      <c r="R130" s="10"/>
      <c r="S130" s="10"/>
      <c r="T130" s="10"/>
    </row>
    <row r="131" spans="2:26" ht="15.95" customHeight="1" x14ac:dyDescent="0.2">
      <c r="B131" s="174">
        <f t="shared" si="37"/>
        <v>0</v>
      </c>
      <c r="C131" s="174"/>
      <c r="D131" s="11" t="e">
        <f t="shared" si="28"/>
        <v>#DIV/0!</v>
      </c>
      <c r="E131" s="9" t="e">
        <f t="shared" si="29"/>
        <v>#DIV/0!</v>
      </c>
      <c r="F131" s="9" t="e">
        <f t="shared" si="30"/>
        <v>#DIV/0!</v>
      </c>
      <c r="H131" s="1">
        <f t="shared" si="31"/>
        <v>862</v>
      </c>
      <c r="I131" s="1">
        <f t="shared" si="32"/>
        <v>2</v>
      </c>
      <c r="J131" s="1">
        <f t="shared" si="33"/>
        <v>868</v>
      </c>
      <c r="K131" s="1">
        <f t="shared" si="34"/>
        <v>2</v>
      </c>
      <c r="L131" s="1">
        <f t="shared" si="35"/>
        <v>5</v>
      </c>
      <c r="M131" s="1">
        <f t="shared" si="36"/>
        <v>6</v>
      </c>
      <c r="O131" s="10"/>
      <c r="P131" s="38" t="s">
        <v>433</v>
      </c>
      <c r="Q131" s="38" t="s">
        <v>0</v>
      </c>
      <c r="R131" s="38" t="s">
        <v>35</v>
      </c>
      <c r="S131" s="38" t="s">
        <v>0</v>
      </c>
      <c r="T131" s="38" t="s">
        <v>35</v>
      </c>
      <c r="U131" s="10"/>
    </row>
    <row r="132" spans="2:26" ht="15.95" customHeight="1" x14ac:dyDescent="0.2">
      <c r="B132" s="174">
        <f t="shared" si="37"/>
        <v>0</v>
      </c>
      <c r="C132" s="174"/>
      <c r="D132" s="11" t="e">
        <f t="shared" si="28"/>
        <v>#DIV/0!</v>
      </c>
      <c r="E132" s="9" t="e">
        <f t="shared" si="29"/>
        <v>#DIV/0!</v>
      </c>
      <c r="F132" s="9" t="e">
        <f t="shared" si="30"/>
        <v>#DIV/0!</v>
      </c>
      <c r="H132" s="1">
        <f t="shared" si="31"/>
        <v>869</v>
      </c>
      <c r="I132" s="1">
        <f t="shared" si="32"/>
        <v>2</v>
      </c>
      <c r="J132" s="1">
        <f t="shared" si="33"/>
        <v>875</v>
      </c>
      <c r="K132" s="1">
        <f t="shared" si="34"/>
        <v>2</v>
      </c>
      <c r="L132" s="1">
        <f t="shared" si="35"/>
        <v>5</v>
      </c>
      <c r="M132" s="1">
        <f t="shared" si="36"/>
        <v>6</v>
      </c>
      <c r="O132" s="10"/>
      <c r="P132" s="96">
        <f>AVERAGE(V132:Z132)</f>
        <v>2.23</v>
      </c>
      <c r="Q132" s="94">
        <v>57.1</v>
      </c>
      <c r="R132" s="94">
        <v>171</v>
      </c>
      <c r="S132" s="10">
        <f>+Q132*P132</f>
        <v>127.333</v>
      </c>
      <c r="T132" s="10">
        <f>+R132*P132</f>
        <v>381.33</v>
      </c>
      <c r="U132" s="10"/>
      <c r="V132" s="95">
        <v>2.2400000000000002</v>
      </c>
      <c r="W132" s="95">
        <v>2.4</v>
      </c>
      <c r="X132" s="95">
        <v>1.94</v>
      </c>
      <c r="Y132" s="95">
        <v>2.34</v>
      </c>
    </row>
    <row r="133" spans="2:26" ht="15.95" customHeight="1" x14ac:dyDescent="0.2">
      <c r="B133" s="174">
        <f t="shared" si="37"/>
        <v>0</v>
      </c>
      <c r="C133" s="174"/>
      <c r="D133" s="11" t="e">
        <f t="shared" si="28"/>
        <v>#DIV/0!</v>
      </c>
      <c r="E133" s="9" t="e">
        <f t="shared" si="29"/>
        <v>#DIV/0!</v>
      </c>
      <c r="F133" s="9" t="e">
        <f t="shared" si="30"/>
        <v>#DIV/0!</v>
      </c>
      <c r="H133" s="1">
        <f t="shared" si="31"/>
        <v>876</v>
      </c>
      <c r="I133" s="1">
        <f t="shared" si="32"/>
        <v>2</v>
      </c>
      <c r="J133" s="1">
        <f t="shared" si="33"/>
        <v>882</v>
      </c>
      <c r="K133" s="1">
        <f t="shared" si="34"/>
        <v>2</v>
      </c>
      <c r="L133" s="1">
        <f t="shared" si="35"/>
        <v>5</v>
      </c>
      <c r="M133" s="1">
        <f t="shared" si="36"/>
        <v>6</v>
      </c>
      <c r="O133" s="10"/>
      <c r="P133" s="96">
        <f>AVERAGE(V133:Y133)</f>
        <v>1.8775000000000002</v>
      </c>
      <c r="Q133" s="94">
        <v>25.2</v>
      </c>
      <c r="R133" s="94">
        <v>127</v>
      </c>
      <c r="S133" s="10">
        <f>+Q133*P133</f>
        <v>47.313000000000002</v>
      </c>
      <c r="T133" s="10">
        <f>+R133*P133</f>
        <v>238.44250000000002</v>
      </c>
      <c r="U133" s="10"/>
      <c r="V133" s="95">
        <v>2.16</v>
      </c>
      <c r="W133" s="95">
        <v>2.17</v>
      </c>
      <c r="X133" s="95">
        <v>1.9</v>
      </c>
      <c r="Y133" s="1">
        <v>1.28</v>
      </c>
    </row>
    <row r="134" spans="2:26" ht="15.95" customHeight="1" x14ac:dyDescent="0.2">
      <c r="B134" s="174">
        <f t="shared" si="37"/>
        <v>0</v>
      </c>
      <c r="C134" s="174"/>
      <c r="D134" s="11" t="e">
        <f t="shared" si="28"/>
        <v>#DIV/0!</v>
      </c>
      <c r="E134" s="9" t="e">
        <f t="shared" si="29"/>
        <v>#DIV/0!</v>
      </c>
      <c r="F134" s="9" t="e">
        <f t="shared" si="30"/>
        <v>#DIV/0!</v>
      </c>
      <c r="H134" s="1">
        <f t="shared" si="31"/>
        <v>883</v>
      </c>
      <c r="I134" s="1">
        <f t="shared" si="32"/>
        <v>2</v>
      </c>
      <c r="J134" s="1">
        <f t="shared" si="33"/>
        <v>889</v>
      </c>
      <c r="K134" s="1">
        <f t="shared" si="34"/>
        <v>2</v>
      </c>
      <c r="L134" s="1">
        <f t="shared" si="35"/>
        <v>5</v>
      </c>
      <c r="M134" s="1">
        <f t="shared" si="36"/>
        <v>6</v>
      </c>
      <c r="O134" s="10"/>
      <c r="P134" s="96">
        <f>AVERAGE(V134:Y134)</f>
        <v>0.86749999999999994</v>
      </c>
      <c r="Q134" s="94">
        <v>15.2</v>
      </c>
      <c r="R134" s="94">
        <v>88.5</v>
      </c>
      <c r="S134" s="10">
        <f>+Q134*P134</f>
        <v>13.185999999999998</v>
      </c>
      <c r="T134" s="10">
        <f>+R134*P134</f>
        <v>76.773749999999993</v>
      </c>
      <c r="U134" s="10"/>
      <c r="V134" s="95">
        <v>0.95</v>
      </c>
      <c r="W134" s="95">
        <v>0.75</v>
      </c>
      <c r="X134" s="95">
        <v>0.68</v>
      </c>
      <c r="Y134" s="1">
        <v>1.0900000000000001</v>
      </c>
    </row>
    <row r="135" spans="2:26" ht="15.95" customHeight="1" x14ac:dyDescent="0.2">
      <c r="B135" s="174">
        <f t="shared" si="37"/>
        <v>0</v>
      </c>
      <c r="C135" s="174"/>
      <c r="D135" s="11" t="e">
        <f t="shared" si="28"/>
        <v>#DIV/0!</v>
      </c>
      <c r="E135" s="9" t="e">
        <f t="shared" si="29"/>
        <v>#DIV/0!</v>
      </c>
      <c r="F135" s="9" t="e">
        <f t="shared" si="30"/>
        <v>#DIV/0!</v>
      </c>
      <c r="H135" s="1">
        <f t="shared" si="31"/>
        <v>890</v>
      </c>
      <c r="I135" s="1">
        <f t="shared" si="32"/>
        <v>2</v>
      </c>
      <c r="J135" s="1">
        <f t="shared" si="33"/>
        <v>896</v>
      </c>
      <c r="K135" s="1">
        <f t="shared" si="34"/>
        <v>2</v>
      </c>
      <c r="L135" s="1">
        <f t="shared" si="35"/>
        <v>5</v>
      </c>
      <c r="M135" s="1">
        <f t="shared" si="36"/>
        <v>6</v>
      </c>
      <c r="O135" s="43" t="s">
        <v>36</v>
      </c>
      <c r="P135" s="10">
        <f>SUM(P132:P134)</f>
        <v>4.9749999999999996</v>
      </c>
      <c r="Q135" s="10">
        <f t="shared" ref="Q135:R135" si="52">SUM(Q132:Q134)</f>
        <v>97.5</v>
      </c>
      <c r="R135" s="10">
        <f t="shared" si="52"/>
        <v>386.5</v>
      </c>
      <c r="S135" s="42">
        <f>SUM(S132:S134)</f>
        <v>187.83200000000002</v>
      </c>
      <c r="T135" s="42">
        <f>SUM(T132:T134)</f>
        <v>696.54624999999999</v>
      </c>
      <c r="U135" s="10"/>
    </row>
    <row r="136" spans="2:26" ht="15.95" customHeight="1" x14ac:dyDescent="0.2">
      <c r="B136" s="174">
        <f t="shared" si="37"/>
        <v>0</v>
      </c>
      <c r="C136" s="174"/>
      <c r="D136" s="11" t="e">
        <f t="shared" si="28"/>
        <v>#DIV/0!</v>
      </c>
      <c r="E136" s="9" t="e">
        <f t="shared" si="29"/>
        <v>#DIV/0!</v>
      </c>
      <c r="F136" s="9" t="e">
        <f t="shared" si="30"/>
        <v>#DIV/0!</v>
      </c>
      <c r="H136" s="1">
        <f t="shared" si="31"/>
        <v>897</v>
      </c>
      <c r="I136" s="1">
        <f t="shared" si="32"/>
        <v>2</v>
      </c>
      <c r="J136" s="1">
        <f t="shared" si="33"/>
        <v>903</v>
      </c>
      <c r="K136" s="1">
        <f t="shared" si="34"/>
        <v>2</v>
      </c>
      <c r="L136" s="1">
        <f t="shared" si="35"/>
        <v>5</v>
      </c>
      <c r="M136" s="1">
        <f t="shared" si="36"/>
        <v>6</v>
      </c>
      <c r="O136" s="43" t="s">
        <v>37</v>
      </c>
      <c r="P136" s="44">
        <f t="shared" ref="P136:Q136" si="53">AVERAGE(P132:P134)</f>
        <v>1.6583333333333332</v>
      </c>
      <c r="Q136" s="44">
        <f t="shared" si="53"/>
        <v>32.5</v>
      </c>
      <c r="R136" s="44">
        <f>AVERAGE(R132:R134)</f>
        <v>128.83333333333334</v>
      </c>
      <c r="S136" s="45">
        <f>+S135/P135</f>
        <v>37.755175879396994</v>
      </c>
      <c r="T136" s="45">
        <f>+T135/P135</f>
        <v>140.00929648241205</v>
      </c>
      <c r="U136" s="10"/>
    </row>
    <row r="137" spans="2:26" ht="15.95" customHeight="1" x14ac:dyDescent="0.2">
      <c r="B137" s="174">
        <f t="shared" si="37"/>
        <v>0</v>
      </c>
      <c r="C137" s="174"/>
      <c r="D137" s="11" t="e">
        <f t="shared" si="28"/>
        <v>#DIV/0!</v>
      </c>
      <c r="E137" s="9" t="e">
        <f t="shared" si="29"/>
        <v>#DIV/0!</v>
      </c>
      <c r="F137" s="9" t="e">
        <f t="shared" si="30"/>
        <v>#DIV/0!</v>
      </c>
      <c r="H137" s="1">
        <f t="shared" si="31"/>
        <v>904</v>
      </c>
      <c r="I137" s="1">
        <f t="shared" si="32"/>
        <v>2</v>
      </c>
      <c r="J137" s="1">
        <f t="shared" si="33"/>
        <v>910</v>
      </c>
      <c r="K137" s="1">
        <f t="shared" si="34"/>
        <v>2</v>
      </c>
      <c r="L137" s="1">
        <f t="shared" si="35"/>
        <v>5</v>
      </c>
      <c r="M137" s="1">
        <f t="shared" si="36"/>
        <v>6</v>
      </c>
      <c r="P137" s="10"/>
      <c r="Q137" s="10"/>
      <c r="R137" s="10"/>
      <c r="S137" s="10"/>
      <c r="T137" s="10"/>
      <c r="U137" s="10"/>
    </row>
    <row r="138" spans="2:26" ht="15.95" customHeight="1" x14ac:dyDescent="0.2">
      <c r="B138" s="174">
        <f t="shared" si="37"/>
        <v>0</v>
      </c>
      <c r="C138" s="174"/>
      <c r="D138" s="11" t="e">
        <f t="shared" ref="D138:D154" si="54">+INDEX(O132:Y1346,J138,K138)</f>
        <v>#DIV/0!</v>
      </c>
      <c r="E138" s="9" t="e">
        <f t="shared" ref="E138:E154" si="55">+INDEX(O132:Y1346,J138,L138)</f>
        <v>#DIV/0!</v>
      </c>
      <c r="F138" s="9" t="e">
        <f t="shared" ref="F138:F154" si="56">+INDEX(O132:Y1346,J138,M138)</f>
        <v>#DIV/0!</v>
      </c>
      <c r="H138" s="1">
        <f t="shared" ref="H138:H154" si="57">+H137+7</f>
        <v>911</v>
      </c>
      <c r="I138" s="1">
        <f t="shared" ref="I138:I154" si="58">+I137</f>
        <v>2</v>
      </c>
      <c r="J138" s="1">
        <f t="shared" ref="J138:J154" si="59">+J137+7</f>
        <v>917</v>
      </c>
      <c r="K138" s="1">
        <f t="shared" ref="K138:K154" si="60">+K137</f>
        <v>2</v>
      </c>
      <c r="L138" s="1">
        <f t="shared" ref="L138:L154" si="61">+L137</f>
        <v>5</v>
      </c>
      <c r="M138" s="1">
        <f t="shared" ref="M138:M154" si="62">+M137</f>
        <v>6</v>
      </c>
      <c r="O138" s="42">
        <f>+O130+1</f>
        <v>18</v>
      </c>
      <c r="P138" s="93" t="s">
        <v>542</v>
      </c>
      <c r="Q138" s="10"/>
      <c r="R138" s="10"/>
      <c r="S138" s="10"/>
      <c r="T138" s="10"/>
    </row>
    <row r="139" spans="2:26" ht="15.95" customHeight="1" x14ac:dyDescent="0.2">
      <c r="B139" s="174">
        <f t="shared" ref="B139:B154" si="63">+INDEX(O133:Y1347,H139,I139)</f>
        <v>0</v>
      </c>
      <c r="C139" s="174"/>
      <c r="D139" s="11" t="e">
        <f t="shared" si="54"/>
        <v>#DIV/0!</v>
      </c>
      <c r="E139" s="9" t="e">
        <f t="shared" si="55"/>
        <v>#DIV/0!</v>
      </c>
      <c r="F139" s="9" t="e">
        <f t="shared" si="56"/>
        <v>#DIV/0!</v>
      </c>
      <c r="H139" s="1">
        <f t="shared" si="57"/>
        <v>918</v>
      </c>
      <c r="I139" s="1">
        <f t="shared" si="58"/>
        <v>2</v>
      </c>
      <c r="J139" s="1">
        <f t="shared" si="59"/>
        <v>924</v>
      </c>
      <c r="K139" s="1">
        <f t="shared" si="60"/>
        <v>2</v>
      </c>
      <c r="L139" s="1">
        <f t="shared" si="61"/>
        <v>5</v>
      </c>
      <c r="M139" s="1">
        <f t="shared" si="62"/>
        <v>6</v>
      </c>
      <c r="O139" s="10"/>
      <c r="P139" s="38" t="s">
        <v>433</v>
      </c>
      <c r="Q139" s="38" t="s">
        <v>0</v>
      </c>
      <c r="R139" s="38" t="s">
        <v>35</v>
      </c>
      <c r="S139" s="38" t="s">
        <v>0</v>
      </c>
      <c r="T139" s="38" t="s">
        <v>35</v>
      </c>
      <c r="U139" s="10"/>
    </row>
    <row r="140" spans="2:26" ht="15.95" customHeight="1" x14ac:dyDescent="0.2">
      <c r="B140" s="174">
        <f t="shared" si="63"/>
        <v>0</v>
      </c>
      <c r="C140" s="174"/>
      <c r="D140" s="11" t="e">
        <f t="shared" si="54"/>
        <v>#DIV/0!</v>
      </c>
      <c r="E140" s="9" t="e">
        <f t="shared" si="55"/>
        <v>#DIV/0!</v>
      </c>
      <c r="F140" s="9" t="e">
        <f t="shared" si="56"/>
        <v>#DIV/0!</v>
      </c>
      <c r="H140" s="1">
        <f t="shared" si="57"/>
        <v>925</v>
      </c>
      <c r="I140" s="1">
        <f t="shared" si="58"/>
        <v>2</v>
      </c>
      <c r="J140" s="1">
        <f t="shared" si="59"/>
        <v>931</v>
      </c>
      <c r="K140" s="1">
        <f t="shared" si="60"/>
        <v>2</v>
      </c>
      <c r="L140" s="1">
        <f t="shared" si="61"/>
        <v>5</v>
      </c>
      <c r="M140" s="1">
        <f t="shared" si="62"/>
        <v>6</v>
      </c>
      <c r="O140" s="10"/>
      <c r="P140" s="96">
        <f>AVERAGE(V140:Z140)</f>
        <v>0.47660000000000002</v>
      </c>
      <c r="Q140" s="94">
        <v>15</v>
      </c>
      <c r="R140" s="94">
        <v>154</v>
      </c>
      <c r="S140" s="10">
        <f>+Q140*P140</f>
        <v>7.149</v>
      </c>
      <c r="T140" s="10">
        <f>+R140*P140</f>
        <v>73.3964</v>
      </c>
      <c r="U140" s="10"/>
      <c r="V140" s="95">
        <v>0.64300000000000002</v>
      </c>
      <c r="W140" s="95">
        <v>0.45700000000000002</v>
      </c>
      <c r="X140" s="95">
        <v>0.47</v>
      </c>
      <c r="Y140" s="95">
        <v>0.38600000000000001</v>
      </c>
      <c r="Z140" s="1">
        <v>0.42699999999999999</v>
      </c>
    </row>
    <row r="141" spans="2:26" ht="15.95" customHeight="1" x14ac:dyDescent="0.2">
      <c r="B141" s="174">
        <f t="shared" si="63"/>
        <v>0</v>
      </c>
      <c r="C141" s="174"/>
      <c r="D141" s="11" t="e">
        <f t="shared" si="54"/>
        <v>#DIV/0!</v>
      </c>
      <c r="E141" s="9" t="e">
        <f t="shared" si="55"/>
        <v>#DIV/0!</v>
      </c>
      <c r="F141" s="9" t="e">
        <f t="shared" si="56"/>
        <v>#DIV/0!</v>
      </c>
      <c r="H141" s="1">
        <f t="shared" si="57"/>
        <v>932</v>
      </c>
      <c r="I141" s="1">
        <f t="shared" si="58"/>
        <v>2</v>
      </c>
      <c r="J141" s="1">
        <f t="shared" si="59"/>
        <v>938</v>
      </c>
      <c r="K141" s="1">
        <f t="shared" si="60"/>
        <v>2</v>
      </c>
      <c r="L141" s="1">
        <f t="shared" si="61"/>
        <v>5</v>
      </c>
      <c r="M141" s="1">
        <f t="shared" si="62"/>
        <v>6</v>
      </c>
      <c r="O141" s="10"/>
      <c r="P141" s="96">
        <f>AVERAGE(V141:Y141)</f>
        <v>0.33700000000000002</v>
      </c>
      <c r="Q141" s="94">
        <v>10</v>
      </c>
      <c r="R141" s="94">
        <v>199</v>
      </c>
      <c r="S141" s="10">
        <f>+Q141*P141</f>
        <v>3.37</v>
      </c>
      <c r="T141" s="10">
        <f>+R141*P141</f>
        <v>67.063000000000002</v>
      </c>
      <c r="U141" s="10"/>
      <c r="V141" s="95">
        <v>0.36</v>
      </c>
      <c r="W141" s="95">
        <v>0.37</v>
      </c>
      <c r="X141" s="95">
        <v>0.32800000000000001</v>
      </c>
      <c r="Y141" s="1">
        <v>0.28999999999999998</v>
      </c>
    </row>
    <row r="142" spans="2:26" ht="15.95" customHeight="1" x14ac:dyDescent="0.2">
      <c r="B142" s="174">
        <f t="shared" si="63"/>
        <v>0</v>
      </c>
      <c r="C142" s="174"/>
      <c r="D142" s="11" t="e">
        <f t="shared" si="54"/>
        <v>#DIV/0!</v>
      </c>
      <c r="E142" s="9" t="e">
        <f t="shared" si="55"/>
        <v>#DIV/0!</v>
      </c>
      <c r="F142" s="9" t="e">
        <f t="shared" si="56"/>
        <v>#DIV/0!</v>
      </c>
      <c r="H142" s="1">
        <f t="shared" si="57"/>
        <v>939</v>
      </c>
      <c r="I142" s="1">
        <f t="shared" si="58"/>
        <v>2</v>
      </c>
      <c r="J142" s="1">
        <f t="shared" si="59"/>
        <v>945</v>
      </c>
      <c r="K142" s="1">
        <f t="shared" si="60"/>
        <v>2</v>
      </c>
      <c r="L142" s="1">
        <f t="shared" si="61"/>
        <v>5</v>
      </c>
      <c r="M142" s="1">
        <f t="shared" si="62"/>
        <v>6</v>
      </c>
      <c r="O142" s="10"/>
      <c r="P142" s="96">
        <f>AVERAGE(V142:Y142)</f>
        <v>0.37150000000000005</v>
      </c>
      <c r="Q142" s="94">
        <v>20</v>
      </c>
      <c r="R142" s="94">
        <v>192</v>
      </c>
      <c r="S142" s="10">
        <f>+Q142*P142</f>
        <v>7.4300000000000015</v>
      </c>
      <c r="T142" s="10">
        <f>+R142*P142</f>
        <v>71.328000000000003</v>
      </c>
      <c r="U142" s="10"/>
      <c r="V142" s="95">
        <v>0.26400000000000001</v>
      </c>
      <c r="W142" s="95">
        <v>0.22700000000000001</v>
      </c>
      <c r="X142" s="95">
        <v>0.33700000000000002</v>
      </c>
      <c r="Y142" s="1">
        <v>0.65800000000000003</v>
      </c>
    </row>
    <row r="143" spans="2:26" ht="15.95" customHeight="1" x14ac:dyDescent="0.2">
      <c r="B143" s="174">
        <f t="shared" si="63"/>
        <v>0</v>
      </c>
      <c r="C143" s="174"/>
      <c r="D143" s="11" t="e">
        <f t="shared" si="54"/>
        <v>#DIV/0!</v>
      </c>
      <c r="E143" s="9" t="e">
        <f t="shared" si="55"/>
        <v>#DIV/0!</v>
      </c>
      <c r="F143" s="9" t="e">
        <f t="shared" si="56"/>
        <v>#DIV/0!</v>
      </c>
      <c r="H143" s="1">
        <f t="shared" si="57"/>
        <v>946</v>
      </c>
      <c r="I143" s="1">
        <f t="shared" si="58"/>
        <v>2</v>
      </c>
      <c r="J143" s="1">
        <f t="shared" si="59"/>
        <v>952</v>
      </c>
      <c r="K143" s="1">
        <f t="shared" si="60"/>
        <v>2</v>
      </c>
      <c r="L143" s="1">
        <f t="shared" si="61"/>
        <v>5</v>
      </c>
      <c r="M143" s="1">
        <f t="shared" si="62"/>
        <v>6</v>
      </c>
      <c r="O143" s="43" t="s">
        <v>36</v>
      </c>
      <c r="P143" s="10">
        <f>SUM(P140:P142)</f>
        <v>1.1851000000000003</v>
      </c>
      <c r="Q143" s="10">
        <f t="shared" ref="Q143:R143" si="64">SUM(Q140:Q142)</f>
        <v>45</v>
      </c>
      <c r="R143" s="10">
        <f t="shared" si="64"/>
        <v>545</v>
      </c>
      <c r="S143" s="42">
        <f>SUM(S140:S142)</f>
        <v>17.949000000000002</v>
      </c>
      <c r="T143" s="42">
        <f>SUM(T140:T142)</f>
        <v>211.78740000000002</v>
      </c>
      <c r="U143" s="10"/>
    </row>
    <row r="144" spans="2:26" ht="15.95" customHeight="1" x14ac:dyDescent="0.2">
      <c r="B144" s="174">
        <f t="shared" si="63"/>
        <v>0</v>
      </c>
      <c r="C144" s="174"/>
      <c r="D144" s="11" t="e">
        <f t="shared" si="54"/>
        <v>#DIV/0!</v>
      </c>
      <c r="E144" s="9" t="e">
        <f t="shared" si="55"/>
        <v>#DIV/0!</v>
      </c>
      <c r="F144" s="9" t="e">
        <f t="shared" si="56"/>
        <v>#DIV/0!</v>
      </c>
      <c r="H144" s="1">
        <f t="shared" si="57"/>
        <v>953</v>
      </c>
      <c r="I144" s="1">
        <f t="shared" si="58"/>
        <v>2</v>
      </c>
      <c r="J144" s="1">
        <f t="shared" si="59"/>
        <v>959</v>
      </c>
      <c r="K144" s="1">
        <f t="shared" si="60"/>
        <v>2</v>
      </c>
      <c r="L144" s="1">
        <f t="shared" si="61"/>
        <v>5</v>
      </c>
      <c r="M144" s="1">
        <f t="shared" si="62"/>
        <v>6</v>
      </c>
      <c r="O144" s="43" t="s">
        <v>37</v>
      </c>
      <c r="P144" s="44">
        <f t="shared" ref="P144:Q144" si="65">AVERAGE(P140:P142)</f>
        <v>0.3950333333333334</v>
      </c>
      <c r="Q144" s="44">
        <f t="shared" si="65"/>
        <v>15</v>
      </c>
      <c r="R144" s="44">
        <f>AVERAGE(R140:R142)</f>
        <v>181.66666666666666</v>
      </c>
      <c r="S144" s="45">
        <f>+S143/P143</f>
        <v>15.145557336933591</v>
      </c>
      <c r="T144" s="45">
        <f>+T143/P143</f>
        <v>178.70846342080836</v>
      </c>
      <c r="U144" s="10"/>
    </row>
    <row r="145" spans="1:26" ht="15.95" customHeight="1" x14ac:dyDescent="0.2">
      <c r="B145" s="174">
        <f t="shared" si="63"/>
        <v>0</v>
      </c>
      <c r="C145" s="174"/>
      <c r="D145" s="11" t="e">
        <f t="shared" si="54"/>
        <v>#DIV/0!</v>
      </c>
      <c r="E145" s="9" t="e">
        <f t="shared" si="55"/>
        <v>#DIV/0!</v>
      </c>
      <c r="F145" s="9" t="e">
        <f t="shared" si="56"/>
        <v>#DIV/0!</v>
      </c>
      <c r="H145" s="1">
        <f t="shared" si="57"/>
        <v>960</v>
      </c>
      <c r="I145" s="1">
        <f t="shared" si="58"/>
        <v>2</v>
      </c>
      <c r="J145" s="1">
        <f t="shared" si="59"/>
        <v>966</v>
      </c>
      <c r="K145" s="1">
        <f t="shared" si="60"/>
        <v>2</v>
      </c>
      <c r="L145" s="1">
        <f t="shared" si="61"/>
        <v>5</v>
      </c>
      <c r="M145" s="1">
        <f t="shared" si="62"/>
        <v>6</v>
      </c>
    </row>
    <row r="146" spans="1:26" ht="15.95" customHeight="1" x14ac:dyDescent="0.2">
      <c r="B146" s="174">
        <f t="shared" si="63"/>
        <v>0</v>
      </c>
      <c r="C146" s="174"/>
      <c r="D146" s="11" t="e">
        <f t="shared" si="54"/>
        <v>#DIV/0!</v>
      </c>
      <c r="E146" s="9" t="e">
        <f t="shared" si="55"/>
        <v>#DIV/0!</v>
      </c>
      <c r="F146" s="9" t="e">
        <f t="shared" si="56"/>
        <v>#DIV/0!</v>
      </c>
      <c r="H146" s="1">
        <f t="shared" si="57"/>
        <v>967</v>
      </c>
      <c r="I146" s="1">
        <f t="shared" si="58"/>
        <v>2</v>
      </c>
      <c r="J146" s="1">
        <f t="shared" si="59"/>
        <v>973</v>
      </c>
      <c r="K146" s="1">
        <f t="shared" si="60"/>
        <v>2</v>
      </c>
      <c r="L146" s="1">
        <f t="shared" si="61"/>
        <v>5</v>
      </c>
      <c r="M146" s="1">
        <f t="shared" si="62"/>
        <v>6</v>
      </c>
      <c r="O146" s="42">
        <f>+O138+1</f>
        <v>19</v>
      </c>
      <c r="P146" s="93" t="s">
        <v>543</v>
      </c>
      <c r="Q146" s="10"/>
      <c r="R146" s="10"/>
      <c r="S146" s="10"/>
      <c r="T146" s="10"/>
    </row>
    <row r="147" spans="1:26" ht="15.95" customHeight="1" x14ac:dyDescent="0.2">
      <c r="B147" s="174">
        <f t="shared" si="63"/>
        <v>0</v>
      </c>
      <c r="C147" s="174"/>
      <c r="D147" s="11" t="e">
        <f t="shared" si="54"/>
        <v>#DIV/0!</v>
      </c>
      <c r="E147" s="9" t="e">
        <f t="shared" si="55"/>
        <v>#DIV/0!</v>
      </c>
      <c r="F147" s="9" t="e">
        <f t="shared" si="56"/>
        <v>#DIV/0!</v>
      </c>
      <c r="H147" s="1">
        <f t="shared" si="57"/>
        <v>974</v>
      </c>
      <c r="I147" s="1">
        <f t="shared" si="58"/>
        <v>2</v>
      </c>
      <c r="J147" s="1">
        <f t="shared" si="59"/>
        <v>980</v>
      </c>
      <c r="K147" s="1">
        <f t="shared" si="60"/>
        <v>2</v>
      </c>
      <c r="L147" s="1">
        <f t="shared" si="61"/>
        <v>5</v>
      </c>
      <c r="M147" s="1">
        <f t="shared" si="62"/>
        <v>6</v>
      </c>
      <c r="O147" s="10"/>
      <c r="P147" s="38"/>
      <c r="Q147" s="38" t="s">
        <v>0</v>
      </c>
      <c r="R147" s="38" t="s">
        <v>35</v>
      </c>
      <c r="S147" s="38" t="s">
        <v>0</v>
      </c>
      <c r="T147" s="38" t="s">
        <v>35</v>
      </c>
      <c r="U147" s="10"/>
    </row>
    <row r="148" spans="1:26" ht="15.95" customHeight="1" x14ac:dyDescent="0.2">
      <c r="B148" s="174">
        <f t="shared" si="63"/>
        <v>0</v>
      </c>
      <c r="C148" s="174"/>
      <c r="D148" s="11" t="e">
        <f t="shared" si="54"/>
        <v>#DIV/0!</v>
      </c>
      <c r="E148" s="9" t="e">
        <f t="shared" si="55"/>
        <v>#DIV/0!</v>
      </c>
      <c r="F148" s="9" t="e">
        <f t="shared" si="56"/>
        <v>#DIV/0!</v>
      </c>
      <c r="H148" s="1">
        <f t="shared" si="57"/>
        <v>981</v>
      </c>
      <c r="I148" s="1">
        <f t="shared" si="58"/>
        <v>2</v>
      </c>
      <c r="J148" s="1">
        <f t="shared" si="59"/>
        <v>987</v>
      </c>
      <c r="K148" s="1">
        <f t="shared" si="60"/>
        <v>2</v>
      </c>
      <c r="L148" s="1">
        <f t="shared" si="61"/>
        <v>5</v>
      </c>
      <c r="M148" s="1">
        <f t="shared" si="62"/>
        <v>6</v>
      </c>
      <c r="O148" s="10"/>
      <c r="P148" s="96">
        <f>AVERAGE(V148:Z148)</f>
        <v>1.6019999999999999</v>
      </c>
      <c r="Q148" s="94">
        <v>22.2</v>
      </c>
      <c r="R148" s="94">
        <v>153</v>
      </c>
      <c r="S148" s="10">
        <f>+Q148*P148</f>
        <v>35.564399999999999</v>
      </c>
      <c r="T148" s="10">
        <f>+R148*P148</f>
        <v>245.10599999999997</v>
      </c>
      <c r="U148" s="10"/>
      <c r="V148" s="95">
        <v>2.2000000000000002</v>
      </c>
      <c r="W148" s="95">
        <v>1.69</v>
      </c>
      <c r="X148" s="95">
        <v>1.38</v>
      </c>
      <c r="Y148" s="95">
        <v>1.34</v>
      </c>
      <c r="Z148" s="1">
        <v>1.4</v>
      </c>
    </row>
    <row r="149" spans="1:26" ht="15.95" customHeight="1" x14ac:dyDescent="0.2">
      <c r="B149" s="174">
        <f t="shared" si="63"/>
        <v>0</v>
      </c>
      <c r="C149" s="174"/>
      <c r="D149" s="11" t="e">
        <f t="shared" si="54"/>
        <v>#DIV/0!</v>
      </c>
      <c r="E149" s="9" t="e">
        <f t="shared" si="55"/>
        <v>#DIV/0!</v>
      </c>
      <c r="F149" s="9" t="e">
        <f t="shared" si="56"/>
        <v>#DIV/0!</v>
      </c>
      <c r="H149" s="1">
        <f t="shared" si="57"/>
        <v>988</v>
      </c>
      <c r="I149" s="1">
        <f t="shared" si="58"/>
        <v>2</v>
      </c>
      <c r="J149" s="1">
        <f t="shared" si="59"/>
        <v>994</v>
      </c>
      <c r="K149" s="1">
        <f t="shared" si="60"/>
        <v>2</v>
      </c>
      <c r="L149" s="1">
        <f t="shared" si="61"/>
        <v>5</v>
      </c>
      <c r="M149" s="1">
        <f t="shared" si="62"/>
        <v>6</v>
      </c>
      <c r="O149" s="10"/>
      <c r="P149" s="96">
        <f>AVERAGE(V149:Y149)</f>
        <v>1.2925</v>
      </c>
      <c r="Q149" s="94">
        <v>10</v>
      </c>
      <c r="R149" s="94">
        <v>93.3</v>
      </c>
      <c r="S149" s="10">
        <f>+Q149*P149</f>
        <v>12.925000000000001</v>
      </c>
      <c r="T149" s="10">
        <f>+R149*P149</f>
        <v>120.59025</v>
      </c>
      <c r="U149" s="10"/>
      <c r="V149" s="95">
        <v>1.47</v>
      </c>
      <c r="W149" s="95">
        <v>1.53</v>
      </c>
      <c r="X149" s="95">
        <v>1.1200000000000001</v>
      </c>
      <c r="Y149" s="1">
        <v>1.05</v>
      </c>
    </row>
    <row r="150" spans="1:26" ht="15.95" customHeight="1" x14ac:dyDescent="0.2">
      <c r="B150" s="174">
        <f t="shared" si="63"/>
        <v>0</v>
      </c>
      <c r="C150" s="174"/>
      <c r="D150" s="11" t="e">
        <f t="shared" si="54"/>
        <v>#DIV/0!</v>
      </c>
      <c r="E150" s="9" t="e">
        <f t="shared" si="55"/>
        <v>#DIV/0!</v>
      </c>
      <c r="F150" s="9" t="e">
        <f t="shared" si="56"/>
        <v>#DIV/0!</v>
      </c>
      <c r="H150" s="1">
        <f t="shared" si="57"/>
        <v>995</v>
      </c>
      <c r="I150" s="1">
        <f t="shared" si="58"/>
        <v>2</v>
      </c>
      <c r="J150" s="1">
        <f t="shared" si="59"/>
        <v>1001</v>
      </c>
      <c r="K150" s="1">
        <f t="shared" si="60"/>
        <v>2</v>
      </c>
      <c r="L150" s="1">
        <f t="shared" si="61"/>
        <v>5</v>
      </c>
      <c r="M150" s="1">
        <f t="shared" si="62"/>
        <v>6</v>
      </c>
      <c r="O150" s="10"/>
      <c r="P150" s="96">
        <f>AVERAGE(V150:Y150)</f>
        <v>0.89</v>
      </c>
      <c r="Q150" s="94">
        <v>13.9</v>
      </c>
      <c r="R150" s="94">
        <v>101</v>
      </c>
      <c r="S150" s="10">
        <f>+Q150*P150</f>
        <v>12.371</v>
      </c>
      <c r="T150" s="10">
        <f>+R150*P150</f>
        <v>89.89</v>
      </c>
      <c r="U150" s="10"/>
      <c r="V150" s="95">
        <v>0.98</v>
      </c>
      <c r="W150" s="95">
        <v>0.8</v>
      </c>
      <c r="X150" s="95"/>
    </row>
    <row r="151" spans="1:26" ht="15.95" customHeight="1" x14ac:dyDescent="0.2">
      <c r="B151" s="174">
        <f t="shared" si="63"/>
        <v>0</v>
      </c>
      <c r="C151" s="174"/>
      <c r="D151" s="11" t="e">
        <f t="shared" si="54"/>
        <v>#DIV/0!</v>
      </c>
      <c r="E151" s="9" t="e">
        <f t="shared" si="55"/>
        <v>#DIV/0!</v>
      </c>
      <c r="F151" s="9" t="e">
        <f t="shared" si="56"/>
        <v>#DIV/0!</v>
      </c>
      <c r="H151" s="1">
        <f t="shared" si="57"/>
        <v>1002</v>
      </c>
      <c r="I151" s="1">
        <f t="shared" si="58"/>
        <v>2</v>
      </c>
      <c r="J151" s="1">
        <f t="shared" si="59"/>
        <v>1008</v>
      </c>
      <c r="K151" s="1">
        <f t="shared" si="60"/>
        <v>2</v>
      </c>
      <c r="L151" s="1">
        <f t="shared" si="61"/>
        <v>5</v>
      </c>
      <c r="M151" s="1">
        <f t="shared" si="62"/>
        <v>6</v>
      </c>
      <c r="O151" s="43" t="s">
        <v>36</v>
      </c>
      <c r="P151" s="10">
        <f>SUM(P148:P150)</f>
        <v>3.7845</v>
      </c>
      <c r="Q151" s="10">
        <f t="shared" ref="Q151:R151" si="66">SUM(Q148:Q150)</f>
        <v>46.1</v>
      </c>
      <c r="R151" s="10">
        <f t="shared" si="66"/>
        <v>347.3</v>
      </c>
      <c r="S151" s="42">
        <f>SUM(S148:S150)</f>
        <v>60.860400000000006</v>
      </c>
      <c r="T151" s="42">
        <f>SUM(T148:T150)</f>
        <v>455.58624999999995</v>
      </c>
      <c r="U151" s="10"/>
      <c r="X151" s="1" t="s">
        <v>544</v>
      </c>
      <c r="Y151" s="1" t="s">
        <v>544</v>
      </c>
    </row>
    <row r="152" spans="1:26" ht="15.95" customHeight="1" x14ac:dyDescent="0.2">
      <c r="B152" s="174">
        <f t="shared" si="63"/>
        <v>0</v>
      </c>
      <c r="C152" s="174"/>
      <c r="D152" s="11" t="e">
        <f t="shared" si="54"/>
        <v>#DIV/0!</v>
      </c>
      <c r="E152" s="9" t="e">
        <f t="shared" si="55"/>
        <v>#DIV/0!</v>
      </c>
      <c r="F152" s="9" t="e">
        <f t="shared" si="56"/>
        <v>#DIV/0!</v>
      </c>
      <c r="H152" s="1">
        <f t="shared" si="57"/>
        <v>1009</v>
      </c>
      <c r="I152" s="1">
        <f t="shared" si="58"/>
        <v>2</v>
      </c>
      <c r="J152" s="1">
        <f t="shared" si="59"/>
        <v>1015</v>
      </c>
      <c r="K152" s="1">
        <f t="shared" si="60"/>
        <v>2</v>
      </c>
      <c r="L152" s="1">
        <f t="shared" si="61"/>
        <v>5</v>
      </c>
      <c r="M152" s="1">
        <f t="shared" si="62"/>
        <v>6</v>
      </c>
      <c r="O152" s="43" t="s">
        <v>37</v>
      </c>
      <c r="P152" s="44">
        <f t="shared" ref="P152:Q152" si="67">AVERAGE(P148:P150)</f>
        <v>1.2615000000000001</v>
      </c>
      <c r="Q152" s="44">
        <f t="shared" si="67"/>
        <v>15.366666666666667</v>
      </c>
      <c r="R152" s="44">
        <f>AVERAGE(R148:R150)</f>
        <v>115.76666666666667</v>
      </c>
      <c r="S152" s="45">
        <f>+S151/P151</f>
        <v>16.081490289338092</v>
      </c>
      <c r="T152" s="45">
        <f>+T151/P151</f>
        <v>120.38215087858369</v>
      </c>
      <c r="U152" s="10"/>
    </row>
    <row r="153" spans="1:26" ht="15.95" customHeight="1" x14ac:dyDescent="0.2">
      <c r="B153" s="174">
        <f t="shared" si="63"/>
        <v>0</v>
      </c>
      <c r="C153" s="174"/>
      <c r="D153" s="11" t="e">
        <f t="shared" si="54"/>
        <v>#DIV/0!</v>
      </c>
      <c r="E153" s="9" t="e">
        <f t="shared" si="55"/>
        <v>#DIV/0!</v>
      </c>
      <c r="F153" s="9" t="e">
        <f t="shared" si="56"/>
        <v>#DIV/0!</v>
      </c>
      <c r="H153" s="1">
        <f t="shared" si="57"/>
        <v>1016</v>
      </c>
      <c r="I153" s="1">
        <f t="shared" si="58"/>
        <v>2</v>
      </c>
      <c r="J153" s="1">
        <f t="shared" si="59"/>
        <v>1022</v>
      </c>
      <c r="K153" s="1">
        <f t="shared" si="60"/>
        <v>2</v>
      </c>
      <c r="L153" s="1">
        <f t="shared" si="61"/>
        <v>5</v>
      </c>
      <c r="M153" s="1">
        <f t="shared" si="62"/>
        <v>6</v>
      </c>
      <c r="P153" s="10"/>
      <c r="Q153" s="10"/>
      <c r="R153" s="10"/>
      <c r="S153" s="10"/>
      <c r="T153" s="10"/>
      <c r="U153" s="10"/>
    </row>
    <row r="154" spans="1:26" ht="15.95" customHeight="1" x14ac:dyDescent="0.2">
      <c r="B154" s="174">
        <f t="shared" si="63"/>
        <v>0</v>
      </c>
      <c r="C154" s="174"/>
      <c r="D154" s="11" t="e">
        <f t="shared" si="54"/>
        <v>#DIV/0!</v>
      </c>
      <c r="E154" s="9" t="e">
        <f t="shared" si="55"/>
        <v>#DIV/0!</v>
      </c>
      <c r="F154" s="9" t="e">
        <f t="shared" si="56"/>
        <v>#DIV/0!</v>
      </c>
      <c r="H154" s="1">
        <f t="shared" si="57"/>
        <v>1023</v>
      </c>
      <c r="I154" s="1">
        <f t="shared" si="58"/>
        <v>2</v>
      </c>
      <c r="J154" s="1">
        <f t="shared" si="59"/>
        <v>1029</v>
      </c>
      <c r="K154" s="1">
        <f t="shared" si="60"/>
        <v>2</v>
      </c>
      <c r="L154" s="1">
        <f t="shared" si="61"/>
        <v>5</v>
      </c>
      <c r="M154" s="1">
        <f t="shared" si="62"/>
        <v>6</v>
      </c>
      <c r="O154" s="42">
        <f>+O146+1</f>
        <v>20</v>
      </c>
      <c r="P154" s="93" t="s">
        <v>545</v>
      </c>
      <c r="Q154" s="10"/>
      <c r="R154" s="10"/>
      <c r="S154" s="10"/>
      <c r="T154" s="10"/>
    </row>
    <row r="155" spans="1:26" s="10" customFormat="1" ht="15" customHeight="1" x14ac:dyDescent="0.2">
      <c r="P155" s="38" t="s">
        <v>433</v>
      </c>
      <c r="Q155" s="38" t="s">
        <v>0</v>
      </c>
      <c r="R155" s="38" t="s">
        <v>35</v>
      </c>
      <c r="S155" s="38" t="s">
        <v>0</v>
      </c>
      <c r="T155" s="38" t="s">
        <v>35</v>
      </c>
      <c r="V155" s="1"/>
      <c r="W155" s="1"/>
      <c r="X155" s="1"/>
      <c r="Y155" s="1"/>
    </row>
    <row r="156" spans="1:26" s="10" customFormat="1" ht="15" customHeight="1" x14ac:dyDescent="0.2">
      <c r="A156" s="1"/>
      <c r="B156" s="1"/>
      <c r="C156" s="1"/>
      <c r="D156" s="1"/>
      <c r="E156" s="1"/>
      <c r="F156" s="1"/>
      <c r="P156" s="96">
        <f>AVERAGE(V156:Z156)</f>
        <v>0.29799999999999999</v>
      </c>
      <c r="Q156" s="94">
        <v>48.4</v>
      </c>
      <c r="R156" s="94">
        <v>346</v>
      </c>
      <c r="S156" s="10">
        <f>+Q156*P156</f>
        <v>14.4232</v>
      </c>
      <c r="T156" s="10">
        <f>+R156*P156</f>
        <v>103.10799999999999</v>
      </c>
      <c r="V156" s="95">
        <v>0.16</v>
      </c>
      <c r="W156" s="95">
        <v>0.51</v>
      </c>
      <c r="X156" s="95">
        <v>0.28999999999999998</v>
      </c>
      <c r="Y156" s="95">
        <v>0.24</v>
      </c>
      <c r="Z156" s="10">
        <v>0.28999999999999998</v>
      </c>
    </row>
    <row r="157" spans="1:26" s="10" customFormat="1" ht="15" customHeight="1" x14ac:dyDescent="0.2">
      <c r="A157" s="1"/>
      <c r="B157" s="1"/>
      <c r="C157" s="1"/>
      <c r="D157" s="1"/>
      <c r="E157" s="1"/>
      <c r="F157" s="1"/>
      <c r="P157" s="96">
        <f>AVERAGE(V157:Y157)</f>
        <v>0.25750000000000001</v>
      </c>
      <c r="Q157" s="94">
        <v>30.7</v>
      </c>
      <c r="R157" s="94">
        <v>350</v>
      </c>
      <c r="S157" s="10">
        <f>+Q157*P157</f>
        <v>7.9052499999999997</v>
      </c>
      <c r="T157" s="10">
        <f>+R157*P157</f>
        <v>90.125</v>
      </c>
      <c r="V157" s="95">
        <v>0.34</v>
      </c>
      <c r="W157" s="95">
        <v>0.32</v>
      </c>
      <c r="X157" s="95">
        <v>0.2</v>
      </c>
      <c r="Y157" s="1">
        <v>0.17</v>
      </c>
    </row>
    <row r="158" spans="1:26" s="10" customFormat="1" ht="15" customHeight="1" x14ac:dyDescent="0.2">
      <c r="A158" s="1"/>
      <c r="B158" s="1"/>
      <c r="C158" s="1"/>
      <c r="D158" s="1"/>
      <c r="E158" s="1"/>
      <c r="F158" s="1"/>
      <c r="P158" s="96">
        <f>AVERAGE(V158:Y158)</f>
        <v>0.11499999999999999</v>
      </c>
      <c r="Q158" s="94">
        <v>48</v>
      </c>
      <c r="R158" s="94">
        <v>329</v>
      </c>
      <c r="S158" s="10">
        <f>+Q158*P158</f>
        <v>5.52</v>
      </c>
      <c r="T158" s="10">
        <f>+R158*P158</f>
        <v>37.834999999999994</v>
      </c>
      <c r="V158" s="95">
        <v>0.15</v>
      </c>
      <c r="W158" s="95">
        <v>0.08</v>
      </c>
      <c r="X158" s="95"/>
      <c r="Y158" s="1"/>
    </row>
    <row r="159" spans="1:26" s="10" customFormat="1" ht="15" customHeight="1" x14ac:dyDescent="0.2">
      <c r="A159" s="1"/>
      <c r="B159" s="1"/>
      <c r="C159" s="1"/>
      <c r="D159" s="1"/>
      <c r="E159" s="1"/>
      <c r="F159" s="1"/>
      <c r="O159" s="43" t="s">
        <v>36</v>
      </c>
      <c r="P159" s="10">
        <f>SUM(P156:P158)</f>
        <v>0.67049999999999998</v>
      </c>
      <c r="Q159" s="10">
        <f t="shared" ref="Q159:R159" si="68">SUM(Q156:Q158)</f>
        <v>127.1</v>
      </c>
      <c r="R159" s="10">
        <f t="shared" si="68"/>
        <v>1025</v>
      </c>
      <c r="S159" s="42">
        <f>SUM(S156:S158)</f>
        <v>27.84845</v>
      </c>
      <c r="T159" s="42">
        <f>SUM(T156:T158)</f>
        <v>231.06799999999998</v>
      </c>
      <c r="V159" s="1"/>
      <c r="W159" s="1"/>
      <c r="X159" s="1" t="s">
        <v>544</v>
      </c>
      <c r="Y159" s="1" t="s">
        <v>544</v>
      </c>
    </row>
    <row r="160" spans="1:26" s="10" customFormat="1" ht="15" customHeight="1" x14ac:dyDescent="0.2">
      <c r="A160" s="1"/>
      <c r="B160" s="1"/>
      <c r="C160" s="1"/>
      <c r="D160" s="1"/>
      <c r="E160" s="1"/>
      <c r="F160" s="1"/>
      <c r="O160" s="43" t="s">
        <v>37</v>
      </c>
      <c r="P160" s="44">
        <f t="shared" ref="P160:Q160" si="69">AVERAGE(P156:P158)</f>
        <v>0.2235</v>
      </c>
      <c r="Q160" s="44">
        <f t="shared" si="69"/>
        <v>42.366666666666667</v>
      </c>
      <c r="R160" s="44">
        <f>AVERAGE(R156:R158)</f>
        <v>341.66666666666669</v>
      </c>
      <c r="S160" s="45">
        <f>+S159/P159</f>
        <v>41.533855331841913</v>
      </c>
      <c r="T160" s="45">
        <f>+T159/P159</f>
        <v>344.62043251304993</v>
      </c>
      <c r="V160" s="1"/>
      <c r="W160" s="1"/>
      <c r="X160" s="1"/>
      <c r="Y160" s="1"/>
    </row>
    <row r="161" spans="1:38" s="10" customFormat="1" ht="15" customHeight="1" x14ac:dyDescent="0.2">
      <c r="A161" s="1"/>
      <c r="B161" s="1"/>
      <c r="C161" s="1"/>
      <c r="D161" s="1"/>
      <c r="E161" s="1"/>
      <c r="F161" s="1"/>
      <c r="O161" s="1"/>
      <c r="V161" s="1"/>
      <c r="W161" s="1"/>
      <c r="X161" s="1"/>
      <c r="Y161" s="1"/>
    </row>
    <row r="162" spans="1:38" s="10" customFormat="1" ht="15" customHeight="1" x14ac:dyDescent="0.2">
      <c r="A162" s="1"/>
      <c r="B162" s="1"/>
      <c r="C162" s="1"/>
      <c r="D162" s="1"/>
      <c r="E162" s="1"/>
      <c r="F162" s="1"/>
      <c r="O162" s="42">
        <f>+O154+1</f>
        <v>21</v>
      </c>
      <c r="P162" s="93" t="s">
        <v>546</v>
      </c>
      <c r="U162" s="1"/>
      <c r="V162" s="1"/>
      <c r="W162" s="1"/>
      <c r="X162" s="1"/>
      <c r="Y162" s="1"/>
    </row>
    <row r="163" spans="1:38" s="10" customFormat="1" ht="24.95" customHeight="1" x14ac:dyDescent="0.2">
      <c r="A163" s="1"/>
      <c r="B163" s="1"/>
      <c r="C163" s="1"/>
      <c r="D163" s="1"/>
      <c r="E163" s="1"/>
      <c r="F163" s="1"/>
      <c r="P163" s="38" t="s">
        <v>433</v>
      </c>
      <c r="Q163" s="38" t="s">
        <v>0</v>
      </c>
      <c r="R163" s="38" t="s">
        <v>35</v>
      </c>
      <c r="S163" s="38" t="s">
        <v>0</v>
      </c>
      <c r="T163" s="38" t="s">
        <v>35</v>
      </c>
      <c r="V163" s="1"/>
      <c r="W163" s="1"/>
      <c r="X163" s="1"/>
      <c r="Y163" s="1"/>
    </row>
    <row r="164" spans="1:38" s="10" customFormat="1" ht="15" customHeight="1" x14ac:dyDescent="0.2">
      <c r="A164" s="1"/>
      <c r="B164" s="1"/>
      <c r="C164" s="1"/>
      <c r="D164" s="1"/>
      <c r="E164" s="1"/>
      <c r="F164" s="1"/>
      <c r="P164" s="96">
        <f>AVERAGE(V164:Z164)</f>
        <v>0.67999999999999994</v>
      </c>
      <c r="Q164" s="94">
        <v>33</v>
      </c>
      <c r="R164" s="94">
        <v>348</v>
      </c>
      <c r="S164" s="10">
        <f>+Q164*P164</f>
        <v>22.439999999999998</v>
      </c>
      <c r="T164" s="10">
        <f>+R164*P164</f>
        <v>236.64</v>
      </c>
      <c r="V164" s="95">
        <v>0.7</v>
      </c>
      <c r="W164" s="95">
        <v>0.65</v>
      </c>
      <c r="X164" s="95">
        <v>0.69</v>
      </c>
      <c r="Y164" s="95">
        <v>0.67</v>
      </c>
      <c r="Z164" s="10">
        <v>0.69</v>
      </c>
    </row>
    <row r="165" spans="1:38" s="10" customFormat="1" ht="15" customHeight="1" x14ac:dyDescent="0.2">
      <c r="A165" s="1"/>
      <c r="B165" s="1"/>
      <c r="C165" s="1"/>
      <c r="D165" s="1"/>
      <c r="E165" s="1"/>
      <c r="F165" s="1"/>
      <c r="P165" s="96">
        <f>AVERAGE(V165:Y165)</f>
        <v>0.4975</v>
      </c>
      <c r="Q165" s="94">
        <v>34</v>
      </c>
      <c r="R165" s="94">
        <v>294</v>
      </c>
      <c r="S165" s="10">
        <f>+Q165*P165</f>
        <v>16.914999999999999</v>
      </c>
      <c r="T165" s="10">
        <f>+R165*P165</f>
        <v>146.26499999999999</v>
      </c>
      <c r="V165" s="95">
        <v>0.56000000000000005</v>
      </c>
      <c r="W165" s="95">
        <v>0.49</v>
      </c>
      <c r="X165" s="95">
        <v>0.48</v>
      </c>
      <c r="Y165" s="1">
        <v>0.46</v>
      </c>
    </row>
    <row r="166" spans="1:38" s="10" customFormat="1" ht="15" customHeight="1" x14ac:dyDescent="0.2">
      <c r="A166" s="1"/>
      <c r="B166" s="1"/>
      <c r="C166" s="1"/>
      <c r="D166" s="1"/>
      <c r="E166" s="1"/>
      <c r="F166" s="1"/>
      <c r="P166" s="96">
        <f>AVERAGE(V166:Y166)</f>
        <v>0.31</v>
      </c>
      <c r="Q166" s="94">
        <v>41.2</v>
      </c>
      <c r="R166" s="94">
        <v>326</v>
      </c>
      <c r="S166" s="10">
        <f>+Q166*P166</f>
        <v>12.772</v>
      </c>
      <c r="T166" s="10">
        <f>+R166*P166</f>
        <v>101.06</v>
      </c>
      <c r="V166" s="95">
        <v>0.37</v>
      </c>
      <c r="W166" s="95">
        <v>0.25</v>
      </c>
      <c r="X166" s="95"/>
      <c r="Y166" s="1"/>
    </row>
    <row r="167" spans="1:38" s="10" customFormat="1" ht="15" customHeight="1" x14ac:dyDescent="0.2">
      <c r="A167" s="1"/>
      <c r="B167" s="1"/>
      <c r="C167" s="1"/>
      <c r="D167" s="1"/>
      <c r="E167" s="1"/>
      <c r="F167" s="1"/>
      <c r="O167" s="43" t="s">
        <v>36</v>
      </c>
      <c r="P167" s="10">
        <f>SUM(P164:P166)</f>
        <v>1.4875</v>
      </c>
      <c r="Q167" s="10">
        <f t="shared" ref="Q167:R167" si="70">SUM(Q164:Q166)</f>
        <v>108.2</v>
      </c>
      <c r="R167" s="10">
        <f t="shared" si="70"/>
        <v>968</v>
      </c>
      <c r="S167" s="42">
        <f>SUM(S164:S166)</f>
        <v>52.126999999999995</v>
      </c>
      <c r="T167" s="42">
        <f>SUM(T164:T166)</f>
        <v>483.96499999999997</v>
      </c>
      <c r="V167" s="1"/>
      <c r="W167" s="1"/>
      <c r="X167" s="1" t="s">
        <v>544</v>
      </c>
      <c r="Y167" s="1" t="s">
        <v>544</v>
      </c>
    </row>
    <row r="168" spans="1:38" s="10" customFormat="1" ht="15" customHeight="1" x14ac:dyDescent="0.2">
      <c r="A168" s="1"/>
      <c r="B168" s="1"/>
      <c r="C168" s="1"/>
      <c r="D168" s="1"/>
      <c r="E168" s="1"/>
      <c r="F168" s="1"/>
      <c r="O168" s="43" t="s">
        <v>37</v>
      </c>
      <c r="P168" s="44">
        <f t="shared" ref="P168:Q168" si="71">AVERAGE(P164:P166)</f>
        <v>0.49583333333333335</v>
      </c>
      <c r="Q168" s="44">
        <f t="shared" si="71"/>
        <v>36.06666666666667</v>
      </c>
      <c r="R168" s="44">
        <f>AVERAGE(R164:R166)</f>
        <v>322.66666666666669</v>
      </c>
      <c r="S168" s="45">
        <f>+S167/P167</f>
        <v>35.043361344537814</v>
      </c>
      <c r="T168" s="45">
        <f>+T167/P167</f>
        <v>325.35462184873944</v>
      </c>
      <c r="V168" s="1"/>
      <c r="W168" s="1"/>
      <c r="X168" s="1"/>
      <c r="Y168" s="1"/>
    </row>
    <row r="169" spans="1:38" s="10" customFormat="1" ht="15" customHeight="1" x14ac:dyDescent="0.2">
      <c r="A169" s="1"/>
      <c r="B169" s="1"/>
      <c r="C169" s="1"/>
      <c r="D169" s="1"/>
      <c r="E169" s="1"/>
      <c r="F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38" s="10" customFormat="1" ht="15" customHeight="1" x14ac:dyDescent="0.2">
      <c r="A170" s="1"/>
      <c r="B170" s="1"/>
      <c r="C170" s="1"/>
      <c r="D170" s="1"/>
      <c r="E170" s="1"/>
      <c r="F170" s="1"/>
      <c r="O170" s="42">
        <f>+O162+1</f>
        <v>22</v>
      </c>
      <c r="P170" s="93" t="s">
        <v>547</v>
      </c>
      <c r="U170" s="1"/>
      <c r="V170" s="1"/>
      <c r="W170" s="1"/>
      <c r="X170" s="1"/>
      <c r="Y170" s="1"/>
    </row>
    <row r="171" spans="1:38" s="10" customFormat="1" ht="15" customHeight="1" x14ac:dyDescent="0.2">
      <c r="A171" s="1"/>
      <c r="B171" s="1"/>
      <c r="C171" s="1"/>
      <c r="D171" s="1"/>
      <c r="E171" s="1"/>
      <c r="F171" s="1"/>
      <c r="P171" s="38" t="s">
        <v>433</v>
      </c>
      <c r="Q171" s="38" t="s">
        <v>0</v>
      </c>
      <c r="R171" s="38" t="s">
        <v>35</v>
      </c>
      <c r="S171" s="38" t="s">
        <v>0</v>
      </c>
      <c r="T171" s="38" t="s">
        <v>35</v>
      </c>
      <c r="V171" s="1"/>
      <c r="W171" s="1"/>
      <c r="X171" s="1"/>
      <c r="Y171" s="1"/>
    </row>
    <row r="172" spans="1:38" ht="30" customHeight="1" x14ac:dyDescent="0.2">
      <c r="O172" s="10"/>
      <c r="P172" s="96">
        <f>AVERAGE(V172:Z172)</f>
        <v>96.5</v>
      </c>
      <c r="Q172" s="94">
        <v>10</v>
      </c>
      <c r="R172" s="94">
        <v>55</v>
      </c>
      <c r="S172" s="10">
        <f>+Q172*P172</f>
        <v>965</v>
      </c>
      <c r="T172" s="10">
        <f>+R172*P172</f>
        <v>5307.5</v>
      </c>
      <c r="U172" s="10"/>
      <c r="V172" s="95">
        <v>96.5</v>
      </c>
      <c r="W172" s="95"/>
      <c r="X172" s="95"/>
      <c r="Y172" s="95"/>
    </row>
    <row r="173" spans="1:38" ht="17.100000000000001" customHeight="1" x14ac:dyDescent="0.2">
      <c r="O173" s="10"/>
      <c r="P173" s="96">
        <f>AVERAGE(V173:Y173)</f>
        <v>96.5</v>
      </c>
      <c r="Q173" s="94">
        <v>21.4</v>
      </c>
      <c r="R173" s="94">
        <v>49.2</v>
      </c>
      <c r="S173" s="10">
        <f>+Q173*P173</f>
        <v>2065.1</v>
      </c>
      <c r="T173" s="10">
        <f>+R173*P173</f>
        <v>4747.8</v>
      </c>
      <c r="U173" s="10"/>
      <c r="V173" s="95">
        <v>96.5</v>
      </c>
      <c r="W173" s="95"/>
      <c r="X173" s="95"/>
    </row>
    <row r="174" spans="1:38" ht="17.100000000000001" customHeight="1" x14ac:dyDescent="0.2">
      <c r="O174" s="10"/>
      <c r="P174" s="96">
        <f>AVERAGE(V174:Y174)</f>
        <v>96.5</v>
      </c>
      <c r="Q174" s="94">
        <v>10</v>
      </c>
      <c r="R174" s="94">
        <v>51</v>
      </c>
      <c r="S174" s="10">
        <f>+Q174*P174</f>
        <v>965</v>
      </c>
      <c r="T174" s="10">
        <f>+R174*P174</f>
        <v>4921.5</v>
      </c>
      <c r="U174" s="10"/>
      <c r="V174" s="95">
        <v>96.5</v>
      </c>
      <c r="W174" s="95"/>
      <c r="X174" s="95"/>
      <c r="AK174" s="10"/>
    </row>
    <row r="175" spans="1:38" ht="17.100000000000001" customHeight="1" x14ac:dyDescent="0.2">
      <c r="G175" s="10"/>
      <c r="O175" s="43" t="s">
        <v>36</v>
      </c>
      <c r="P175" s="10">
        <f>SUM(P172:P174)</f>
        <v>289.5</v>
      </c>
      <c r="Q175" s="10">
        <f t="shared" ref="Q175:R175" si="72">SUM(Q172:Q174)</f>
        <v>41.4</v>
      </c>
      <c r="R175" s="10">
        <f t="shared" si="72"/>
        <v>155.19999999999999</v>
      </c>
      <c r="S175" s="42">
        <f>SUM(S172:S174)</f>
        <v>3995.1</v>
      </c>
      <c r="T175" s="42">
        <f>SUM(T172:T174)</f>
        <v>14976.8</v>
      </c>
      <c r="U175" s="10"/>
      <c r="V175" s="1" t="s">
        <v>548</v>
      </c>
      <c r="AL175" s="10"/>
    </row>
    <row r="176" spans="1:38" ht="17.100000000000001" customHeight="1" x14ac:dyDescent="0.2">
      <c r="G176" s="10"/>
      <c r="O176" s="43" t="s">
        <v>37</v>
      </c>
      <c r="P176" s="44">
        <f t="shared" ref="P176:Q176" si="73">AVERAGE(P172:P174)</f>
        <v>96.5</v>
      </c>
      <c r="Q176" s="44">
        <f t="shared" si="73"/>
        <v>13.799999999999999</v>
      </c>
      <c r="R176" s="44">
        <f>AVERAGE(R172:R174)</f>
        <v>51.733333333333327</v>
      </c>
      <c r="S176" s="45">
        <f>+S175/P175</f>
        <v>13.799999999999999</v>
      </c>
      <c r="T176" s="45">
        <f>+T175/P175</f>
        <v>51.733333333333334</v>
      </c>
      <c r="U176" s="10"/>
      <c r="AL176" s="10"/>
    </row>
    <row r="177" spans="1:26" s="10" customFormat="1" ht="14.1" customHeight="1" x14ac:dyDescent="0.2">
      <c r="A177" s="1"/>
      <c r="B177" s="1"/>
      <c r="C177" s="1"/>
      <c r="D177" s="1"/>
      <c r="E177" s="1"/>
      <c r="F177" s="1"/>
      <c r="O177" s="1"/>
      <c r="V177" s="1"/>
      <c r="W177" s="1"/>
      <c r="X177" s="1"/>
      <c r="Y177" s="1"/>
    </row>
    <row r="178" spans="1:26" s="10" customFormat="1" ht="14.1" customHeight="1" x14ac:dyDescent="0.2">
      <c r="A178" s="1"/>
      <c r="B178" s="1"/>
      <c r="C178" s="1"/>
      <c r="D178" s="1"/>
      <c r="E178" s="1"/>
      <c r="F178" s="1"/>
      <c r="O178" s="42">
        <f>+O170+1</f>
        <v>23</v>
      </c>
      <c r="P178" s="93" t="s">
        <v>549</v>
      </c>
      <c r="U178" s="1"/>
      <c r="V178" s="1"/>
      <c r="W178" s="1"/>
      <c r="X178" s="1"/>
      <c r="Y178" s="1"/>
    </row>
    <row r="179" spans="1:26" s="10" customFormat="1" ht="14.1" customHeight="1" x14ac:dyDescent="0.2">
      <c r="A179" s="1"/>
      <c r="B179" s="1"/>
      <c r="C179" s="1"/>
      <c r="D179" s="1"/>
      <c r="E179" s="1"/>
      <c r="F179" s="1"/>
      <c r="P179" s="38" t="s">
        <v>433</v>
      </c>
      <c r="Q179" s="38" t="s">
        <v>0</v>
      </c>
      <c r="R179" s="38" t="s">
        <v>35</v>
      </c>
      <c r="S179" s="38" t="s">
        <v>0</v>
      </c>
      <c r="T179" s="38" t="s">
        <v>35</v>
      </c>
      <c r="V179" s="1"/>
      <c r="W179" s="1"/>
      <c r="X179" s="1"/>
      <c r="Y179" s="1"/>
    </row>
    <row r="180" spans="1:26" s="10" customFormat="1" ht="14.1" customHeight="1" x14ac:dyDescent="0.2">
      <c r="A180" s="1"/>
      <c r="B180" s="1"/>
      <c r="C180" s="1"/>
      <c r="D180" s="1"/>
      <c r="E180" s="1"/>
      <c r="F180" s="1"/>
      <c r="P180" s="96">
        <f>AVERAGE(V180:Z180)</f>
        <v>0.31799999999999995</v>
      </c>
      <c r="Q180" s="94">
        <v>47.2</v>
      </c>
      <c r="R180" s="94">
        <v>231</v>
      </c>
      <c r="S180" s="10">
        <f>+Q180*P180</f>
        <v>15.009599999999999</v>
      </c>
      <c r="T180" s="10">
        <f>+R180*P180</f>
        <v>73.457999999999984</v>
      </c>
      <c r="V180" s="95">
        <v>0.31</v>
      </c>
      <c r="W180" s="95">
        <v>0.27</v>
      </c>
      <c r="X180" s="95">
        <v>0.21</v>
      </c>
      <c r="Y180" s="95">
        <v>0.41</v>
      </c>
      <c r="Z180" s="10">
        <v>0.39</v>
      </c>
    </row>
    <row r="181" spans="1:26" s="10" customFormat="1" ht="14.1" customHeight="1" x14ac:dyDescent="0.2">
      <c r="A181" s="1"/>
      <c r="B181" s="1"/>
      <c r="C181" s="1"/>
      <c r="D181" s="1"/>
      <c r="E181" s="1"/>
      <c r="F181" s="1"/>
      <c r="P181" s="96">
        <f>AVERAGE(V181:Y181)</f>
        <v>0.36099999999999999</v>
      </c>
      <c r="Q181" s="94">
        <v>55.2</v>
      </c>
      <c r="R181" s="94">
        <v>226</v>
      </c>
      <c r="S181" s="10">
        <f>+Q181*P181</f>
        <v>19.927199999999999</v>
      </c>
      <c r="T181" s="10">
        <f>+R181*P181</f>
        <v>81.585999999999999</v>
      </c>
      <c r="V181" s="95">
        <v>0.27700000000000002</v>
      </c>
      <c r="W181" s="95">
        <v>0.35199999999999998</v>
      </c>
      <c r="X181" s="95">
        <v>0.50900000000000001</v>
      </c>
      <c r="Y181" s="1">
        <v>0.30599999999999999</v>
      </c>
    </row>
    <row r="182" spans="1:26" s="10" customFormat="1" ht="14.1" customHeight="1" x14ac:dyDescent="0.2">
      <c r="A182" s="1"/>
      <c r="B182" s="1"/>
      <c r="C182" s="1"/>
      <c r="D182" s="1"/>
      <c r="E182" s="1"/>
      <c r="F182" s="1"/>
      <c r="P182" s="96">
        <f>AVERAGE(V182:Y182)</f>
        <v>0.12725</v>
      </c>
      <c r="Q182" s="94">
        <v>86.7</v>
      </c>
      <c r="R182" s="94">
        <v>156</v>
      </c>
      <c r="S182" s="10">
        <f>+Q182*P182</f>
        <v>11.032575000000001</v>
      </c>
      <c r="T182" s="10">
        <f>+R182*P182</f>
        <v>19.850999999999999</v>
      </c>
      <c r="V182" s="95">
        <v>0.121</v>
      </c>
      <c r="W182" s="95">
        <v>0.105</v>
      </c>
      <c r="X182" s="95">
        <v>0.128</v>
      </c>
      <c r="Y182" s="1">
        <v>0.155</v>
      </c>
    </row>
    <row r="183" spans="1:26" s="10" customFormat="1" ht="14.1" customHeight="1" x14ac:dyDescent="0.2">
      <c r="A183" s="1"/>
      <c r="B183" s="1"/>
      <c r="C183" s="1"/>
      <c r="D183" s="1"/>
      <c r="E183" s="1"/>
      <c r="F183" s="1"/>
      <c r="O183" s="43" t="s">
        <v>36</v>
      </c>
      <c r="P183" s="10">
        <f>SUM(P180:P182)</f>
        <v>0.80624999999999991</v>
      </c>
      <c r="Q183" s="10">
        <f t="shared" ref="Q183:R183" si="74">SUM(Q180:Q182)</f>
        <v>189.10000000000002</v>
      </c>
      <c r="R183" s="10">
        <f t="shared" si="74"/>
        <v>613</v>
      </c>
      <c r="S183" s="42">
        <f>SUM(S180:S182)</f>
        <v>45.969374999999999</v>
      </c>
      <c r="T183" s="42">
        <f>SUM(T180:T182)</f>
        <v>174.89499999999998</v>
      </c>
      <c r="V183" s="1"/>
      <c r="W183" s="1"/>
      <c r="X183" s="1"/>
      <c r="Y183" s="1"/>
    </row>
    <row r="184" spans="1:26" s="10" customFormat="1" ht="14.1" customHeight="1" x14ac:dyDescent="0.2">
      <c r="A184" s="1"/>
      <c r="B184" s="1"/>
      <c r="C184" s="1"/>
      <c r="D184" s="1"/>
      <c r="E184" s="1"/>
      <c r="F184" s="1"/>
      <c r="O184" s="43" t="s">
        <v>37</v>
      </c>
      <c r="P184" s="44">
        <f t="shared" ref="P184:Q184" si="75">AVERAGE(P180:P182)</f>
        <v>0.26874999999999999</v>
      </c>
      <c r="Q184" s="44">
        <f t="shared" si="75"/>
        <v>63.033333333333339</v>
      </c>
      <c r="R184" s="44">
        <f>AVERAGE(R180:R182)</f>
        <v>204.33333333333334</v>
      </c>
      <c r="S184" s="45">
        <f>+S183/P183</f>
        <v>57.01627906976745</v>
      </c>
      <c r="T184" s="45">
        <f>+T183/P183</f>
        <v>216.92403100775195</v>
      </c>
      <c r="V184" s="1"/>
      <c r="W184" s="1"/>
      <c r="X184" s="1"/>
      <c r="Y184" s="1"/>
    </row>
    <row r="185" spans="1:26" s="10" customFormat="1" ht="14.1" customHeight="1" x14ac:dyDescent="0.2">
      <c r="A185" s="1"/>
      <c r="B185" s="1"/>
      <c r="C185" s="1"/>
      <c r="D185" s="1"/>
      <c r="E185" s="1"/>
      <c r="F185" s="1"/>
      <c r="O185" s="1"/>
      <c r="V185" s="1"/>
      <c r="W185" s="1"/>
      <c r="X185" s="1"/>
      <c r="Y185" s="1"/>
    </row>
    <row r="186" spans="1:26" s="10" customFormat="1" ht="14.1" customHeight="1" x14ac:dyDescent="0.2">
      <c r="A186" s="1"/>
      <c r="B186" s="1"/>
      <c r="C186" s="1"/>
      <c r="D186" s="1"/>
      <c r="E186" s="1"/>
      <c r="F186" s="1"/>
      <c r="O186" s="42">
        <f>+O178+1</f>
        <v>24</v>
      </c>
      <c r="P186" s="93" t="s">
        <v>550</v>
      </c>
      <c r="U186" s="1"/>
      <c r="V186" s="1"/>
      <c r="W186" s="1"/>
      <c r="X186" s="1"/>
      <c r="Y186" s="1"/>
    </row>
    <row r="187" spans="1:26" s="10" customFormat="1" ht="14.1" customHeight="1" x14ac:dyDescent="0.2">
      <c r="A187" s="1"/>
      <c r="B187" s="1"/>
      <c r="C187" s="1"/>
      <c r="D187" s="1"/>
      <c r="E187" s="1"/>
      <c r="F187" s="1"/>
      <c r="P187" s="38" t="s">
        <v>433</v>
      </c>
      <c r="Q187" s="38" t="s">
        <v>0</v>
      </c>
      <c r="R187" s="38" t="s">
        <v>35</v>
      </c>
      <c r="S187" s="38" t="s">
        <v>0</v>
      </c>
      <c r="T187" s="38" t="s">
        <v>35</v>
      </c>
      <c r="V187" s="1"/>
      <c r="W187" s="1"/>
      <c r="X187" s="1"/>
      <c r="Y187" s="1"/>
    </row>
    <row r="188" spans="1:26" s="10" customFormat="1" ht="14.1" customHeight="1" x14ac:dyDescent="0.2">
      <c r="A188" s="1"/>
      <c r="B188" s="1"/>
      <c r="C188" s="1"/>
      <c r="D188" s="1"/>
      <c r="E188" s="1"/>
      <c r="F188" s="1"/>
      <c r="P188" s="96">
        <f>AVERAGE(V188:Z188)</f>
        <v>14.488</v>
      </c>
      <c r="Q188" s="94">
        <v>61.8</v>
      </c>
      <c r="R188" s="94">
        <v>248</v>
      </c>
      <c r="S188" s="10">
        <f>+Q188*P188</f>
        <v>895.35839999999996</v>
      </c>
      <c r="T188" s="10">
        <f>+R188*P188</f>
        <v>3593.0239999999999</v>
      </c>
      <c r="V188" s="95">
        <v>14.9</v>
      </c>
      <c r="W188" s="95">
        <v>15.31</v>
      </c>
      <c r="X188" s="95">
        <v>12.69</v>
      </c>
      <c r="Y188" s="95">
        <v>13.9</v>
      </c>
      <c r="Z188" s="10">
        <v>15.64</v>
      </c>
    </row>
    <row r="189" spans="1:26" s="10" customFormat="1" ht="14.1" customHeight="1" x14ac:dyDescent="0.2">
      <c r="A189" s="1"/>
      <c r="B189" s="1"/>
      <c r="C189" s="1"/>
      <c r="D189" s="1"/>
      <c r="E189" s="1"/>
      <c r="F189" s="1"/>
      <c r="P189" s="96">
        <f>AVERAGE(V189:Y189)</f>
        <v>13.842499999999999</v>
      </c>
      <c r="Q189" s="94">
        <v>44.4</v>
      </c>
      <c r="R189" s="94">
        <v>171</v>
      </c>
      <c r="S189" s="10">
        <f>+Q189*P189</f>
        <v>614.60699999999997</v>
      </c>
      <c r="T189" s="10">
        <f>+R189*P189</f>
        <v>2367.0675000000001</v>
      </c>
      <c r="V189" s="95">
        <v>16.02</v>
      </c>
      <c r="W189" s="95">
        <v>18.84</v>
      </c>
      <c r="X189" s="95">
        <v>12.41</v>
      </c>
      <c r="Y189" s="1">
        <v>8.1</v>
      </c>
    </row>
    <row r="190" spans="1:26" s="10" customFormat="1" ht="14.1" customHeight="1" x14ac:dyDescent="0.2">
      <c r="A190" s="1"/>
      <c r="B190" s="1"/>
      <c r="C190" s="1"/>
      <c r="D190" s="1"/>
      <c r="E190" s="1"/>
      <c r="F190" s="1"/>
      <c r="P190" s="96">
        <f>AVERAGE(V190:Y190)</f>
        <v>3.9494999999999996</v>
      </c>
      <c r="Q190" s="94">
        <v>24.7</v>
      </c>
      <c r="R190" s="94">
        <v>108</v>
      </c>
      <c r="S190" s="10">
        <f>+Q190*P190</f>
        <v>97.552649999999986</v>
      </c>
      <c r="T190" s="10">
        <f>+R190*P190</f>
        <v>426.54599999999994</v>
      </c>
      <c r="V190" s="95">
        <v>4.5199999999999996</v>
      </c>
      <c r="W190" s="95">
        <v>3.79</v>
      </c>
      <c r="X190" s="95">
        <v>3.3479999999999999</v>
      </c>
      <c r="Y190" s="1">
        <v>4.1399999999999997</v>
      </c>
    </row>
    <row r="191" spans="1:26" s="10" customFormat="1" ht="14.1" customHeight="1" x14ac:dyDescent="0.2">
      <c r="A191" s="1"/>
      <c r="B191" s="1"/>
      <c r="C191" s="1"/>
      <c r="D191" s="1"/>
      <c r="E191" s="1"/>
      <c r="F191" s="1"/>
      <c r="O191" s="43" t="s">
        <v>36</v>
      </c>
      <c r="P191" s="10">
        <f>SUM(P188:P190)</f>
        <v>32.28</v>
      </c>
      <c r="Q191" s="10">
        <f t="shared" ref="Q191:R191" si="76">SUM(Q188:Q190)</f>
        <v>130.89999999999998</v>
      </c>
      <c r="R191" s="10">
        <f t="shared" si="76"/>
        <v>527</v>
      </c>
      <c r="S191" s="42">
        <f>SUM(S188:S190)</f>
        <v>1607.5180500000001</v>
      </c>
      <c r="T191" s="42">
        <f>SUM(T188:T190)</f>
        <v>6386.6375000000007</v>
      </c>
      <c r="V191" s="1"/>
      <c r="W191" s="1"/>
      <c r="X191" s="1"/>
      <c r="Y191" s="1"/>
    </row>
    <row r="192" spans="1:26" s="10" customFormat="1" ht="14.1" customHeight="1" x14ac:dyDescent="0.2">
      <c r="A192" s="1"/>
      <c r="B192" s="1"/>
      <c r="C192" s="1"/>
      <c r="D192" s="1"/>
      <c r="E192" s="1"/>
      <c r="F192" s="1"/>
      <c r="O192" s="43" t="s">
        <v>37</v>
      </c>
      <c r="P192" s="44">
        <f t="shared" ref="P192:Q192" si="77">AVERAGE(P188:P190)</f>
        <v>10.76</v>
      </c>
      <c r="Q192" s="44">
        <f t="shared" si="77"/>
        <v>43.633333333333326</v>
      </c>
      <c r="R192" s="44">
        <f>AVERAGE(R188:R190)</f>
        <v>175.66666666666666</v>
      </c>
      <c r="S192" s="45">
        <f>+S191/P191</f>
        <v>49.799196096654278</v>
      </c>
      <c r="T192" s="45">
        <f>+T191/P191</f>
        <v>197.85122366790583</v>
      </c>
      <c r="V192" s="1"/>
      <c r="W192" s="1"/>
      <c r="X192" s="1"/>
      <c r="Y192" s="1"/>
    </row>
    <row r="193" spans="1:26" s="10" customFormat="1" ht="14.1" customHeight="1" x14ac:dyDescent="0.2">
      <c r="A193" s="1"/>
      <c r="B193" s="1"/>
      <c r="C193" s="1"/>
      <c r="D193" s="1"/>
      <c r="E193" s="1"/>
      <c r="F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6" s="10" customFormat="1" ht="14.1" customHeight="1" x14ac:dyDescent="0.2">
      <c r="A194" s="1"/>
      <c r="B194" s="1"/>
      <c r="C194" s="1"/>
      <c r="D194" s="1"/>
      <c r="E194" s="1"/>
      <c r="F194" s="1"/>
      <c r="O194" s="42">
        <f>+O186+1</f>
        <v>25</v>
      </c>
      <c r="P194" s="93" t="s">
        <v>552</v>
      </c>
      <c r="U194" s="1"/>
      <c r="V194" s="1"/>
      <c r="W194" s="1"/>
      <c r="X194" s="1"/>
      <c r="Y194" s="1"/>
    </row>
    <row r="195" spans="1:26" s="10" customFormat="1" ht="14.1" customHeight="1" x14ac:dyDescent="0.2">
      <c r="A195" s="1"/>
      <c r="B195" s="1"/>
      <c r="C195" s="1"/>
      <c r="D195" s="1"/>
      <c r="E195" s="1"/>
      <c r="F195" s="1"/>
      <c r="P195" s="38" t="s">
        <v>433</v>
      </c>
      <c r="Q195" s="38" t="s">
        <v>0</v>
      </c>
      <c r="R195" s="38" t="s">
        <v>35</v>
      </c>
      <c r="S195" s="38" t="s">
        <v>0</v>
      </c>
      <c r="T195" s="38" t="s">
        <v>35</v>
      </c>
      <c r="V195" s="1"/>
      <c r="W195" s="1"/>
      <c r="X195" s="1"/>
      <c r="Y195" s="1"/>
    </row>
    <row r="196" spans="1:26" s="10" customFormat="1" ht="14.1" customHeight="1" x14ac:dyDescent="0.2">
      <c r="A196" s="1"/>
      <c r="B196" s="1"/>
      <c r="C196" s="1"/>
      <c r="D196" s="1"/>
      <c r="E196" s="1"/>
      <c r="F196" s="1"/>
      <c r="P196" s="96">
        <f>AVERAGE(V196:Z196)</f>
        <v>1.268</v>
      </c>
      <c r="Q196" s="94">
        <v>46</v>
      </c>
      <c r="R196" s="94">
        <v>198</v>
      </c>
      <c r="S196" s="10">
        <f>+Q196*P196</f>
        <v>58.328000000000003</v>
      </c>
      <c r="T196" s="10">
        <f>+R196*P196</f>
        <v>251.06399999999999</v>
      </c>
      <c r="V196" s="95">
        <v>1.4</v>
      </c>
      <c r="W196" s="95">
        <v>1.2</v>
      </c>
      <c r="X196" s="95">
        <v>1.08</v>
      </c>
      <c r="Y196" s="95">
        <v>1.46</v>
      </c>
      <c r="Z196" s="10">
        <v>1.2</v>
      </c>
    </row>
    <row r="197" spans="1:26" s="10" customFormat="1" ht="14.1" customHeight="1" x14ac:dyDescent="0.2">
      <c r="A197" s="1"/>
      <c r="B197" s="1"/>
      <c r="C197" s="1"/>
      <c r="D197" s="1"/>
      <c r="E197" s="1"/>
      <c r="F197" s="1"/>
      <c r="P197" s="96">
        <f>AVERAGE(V197:Y197)</f>
        <v>1.0222499999999999</v>
      </c>
      <c r="Q197" s="94">
        <v>44</v>
      </c>
      <c r="R197" s="94">
        <v>199</v>
      </c>
      <c r="S197" s="10">
        <f>+Q197*P197</f>
        <v>44.978999999999992</v>
      </c>
      <c r="T197" s="10">
        <f>+R197*P197</f>
        <v>203.42774999999997</v>
      </c>
      <c r="V197" s="95">
        <v>1.1479999999999999</v>
      </c>
      <c r="W197" s="95">
        <v>1.1859999999999999</v>
      </c>
      <c r="X197" s="95">
        <v>1.02</v>
      </c>
      <c r="Y197" s="1">
        <v>0.73499999999999999</v>
      </c>
    </row>
    <row r="198" spans="1:26" s="10" customFormat="1" ht="14.1" customHeight="1" x14ac:dyDescent="0.2">
      <c r="A198" s="1"/>
      <c r="B198" s="1"/>
      <c r="C198" s="1"/>
      <c r="D198" s="1"/>
      <c r="E198" s="1"/>
      <c r="F198" s="1"/>
      <c r="P198" s="96">
        <f>AVERAGE(V198:Y198)</f>
        <v>0.61075000000000002</v>
      </c>
      <c r="Q198" s="94">
        <v>45</v>
      </c>
      <c r="R198" s="94">
        <v>118</v>
      </c>
      <c r="S198" s="10">
        <f>+Q198*P198</f>
        <v>27.483750000000001</v>
      </c>
      <c r="T198" s="10">
        <f>+R198*P198</f>
        <v>72.0685</v>
      </c>
      <c r="V198" s="95">
        <v>0.69299999999999995</v>
      </c>
      <c r="W198" s="95">
        <v>0.54700000000000004</v>
      </c>
      <c r="X198" s="95">
        <v>0.50900000000000001</v>
      </c>
      <c r="Y198" s="1">
        <v>0.69399999999999995</v>
      </c>
    </row>
    <row r="199" spans="1:26" s="10" customFormat="1" ht="14.1" customHeight="1" x14ac:dyDescent="0.2">
      <c r="A199" s="1"/>
      <c r="B199" s="1"/>
      <c r="C199" s="1"/>
      <c r="D199" s="1"/>
      <c r="E199" s="1"/>
      <c r="F199" s="1"/>
      <c r="O199" s="43" t="s">
        <v>36</v>
      </c>
      <c r="P199" s="10">
        <f>SUM(P196:P198)</f>
        <v>2.9009999999999998</v>
      </c>
      <c r="Q199" s="10">
        <f t="shared" ref="Q199:R199" si="78">SUM(Q196:Q198)</f>
        <v>135</v>
      </c>
      <c r="R199" s="10">
        <f t="shared" si="78"/>
        <v>515</v>
      </c>
      <c r="S199" s="42">
        <f>SUM(S196:S198)</f>
        <v>130.79075</v>
      </c>
      <c r="T199" s="42">
        <f>SUM(T196:T198)</f>
        <v>526.56025</v>
      </c>
      <c r="V199" s="1"/>
      <c r="W199" s="1"/>
      <c r="X199" s="1"/>
      <c r="Y199" s="1"/>
    </row>
    <row r="200" spans="1:26" s="10" customFormat="1" ht="14.1" customHeight="1" x14ac:dyDescent="0.2">
      <c r="A200" s="1"/>
      <c r="B200" s="1"/>
      <c r="C200" s="1"/>
      <c r="D200" s="1"/>
      <c r="E200" s="1"/>
      <c r="F200" s="1"/>
      <c r="O200" s="43" t="s">
        <v>37</v>
      </c>
      <c r="P200" s="44">
        <f t="shared" ref="P200:Q200" si="79">AVERAGE(P196:P198)</f>
        <v>0.96699999999999997</v>
      </c>
      <c r="Q200" s="44">
        <f t="shared" si="79"/>
        <v>45</v>
      </c>
      <c r="R200" s="44">
        <f>AVERAGE(R196:R198)</f>
        <v>171.66666666666666</v>
      </c>
      <c r="S200" s="45">
        <f>+S199/P199</f>
        <v>45.084712168217862</v>
      </c>
      <c r="T200" s="45">
        <f>+T199/P199</f>
        <v>181.50991037573252</v>
      </c>
      <c r="V200" s="1"/>
      <c r="W200" s="1"/>
      <c r="X200" s="1"/>
      <c r="Y200" s="1"/>
    </row>
    <row r="201" spans="1:26" s="10" customFormat="1" ht="14.1" customHeight="1" x14ac:dyDescent="0.2">
      <c r="A201" s="1"/>
      <c r="B201" s="1"/>
      <c r="C201" s="1"/>
      <c r="D201" s="1"/>
      <c r="E201" s="1"/>
      <c r="F201" s="1"/>
      <c r="O201" s="1"/>
      <c r="V201" s="1"/>
      <c r="W201" s="1"/>
      <c r="X201" s="1"/>
      <c r="Y201" s="1"/>
    </row>
    <row r="202" spans="1:26" s="10" customFormat="1" ht="14.1" customHeight="1" x14ac:dyDescent="0.2">
      <c r="A202" s="1"/>
      <c r="B202" s="1"/>
      <c r="C202" s="1"/>
      <c r="D202" s="1"/>
      <c r="E202" s="1"/>
      <c r="F202" s="1"/>
      <c r="O202" s="42">
        <f>+O194+1</f>
        <v>26</v>
      </c>
      <c r="P202" s="93" t="s">
        <v>551</v>
      </c>
      <c r="U202" s="1"/>
      <c r="V202" s="1"/>
      <c r="W202" s="1"/>
      <c r="X202" s="1"/>
      <c r="Y202" s="1"/>
    </row>
    <row r="203" spans="1:26" s="10" customFormat="1" ht="14.1" customHeight="1" x14ac:dyDescent="0.2">
      <c r="A203" s="1"/>
      <c r="B203" s="1"/>
      <c r="C203" s="1"/>
      <c r="D203" s="1"/>
      <c r="E203" s="1"/>
      <c r="F203" s="1"/>
      <c r="P203" s="38" t="s">
        <v>433</v>
      </c>
      <c r="Q203" s="38" t="s">
        <v>0</v>
      </c>
      <c r="R203" s="38" t="s">
        <v>35</v>
      </c>
      <c r="S203" s="38" t="s">
        <v>0</v>
      </c>
      <c r="T203" s="38" t="s">
        <v>35</v>
      </c>
      <c r="V203" s="1"/>
      <c r="W203" s="1"/>
      <c r="X203" s="1"/>
      <c r="Y203" s="1"/>
    </row>
    <row r="204" spans="1:26" s="10" customFormat="1" ht="14.1" customHeight="1" x14ac:dyDescent="0.2">
      <c r="A204" s="1"/>
      <c r="B204" s="1"/>
      <c r="C204" s="1"/>
      <c r="D204" s="1"/>
      <c r="E204" s="1"/>
      <c r="F204" s="1"/>
      <c r="P204" s="96">
        <f>AVERAGE(V204:Z204)</f>
        <v>0.23959999999999998</v>
      </c>
      <c r="Q204" s="94">
        <v>45.3</v>
      </c>
      <c r="R204" s="94">
        <v>66.400000000000006</v>
      </c>
      <c r="S204" s="10">
        <f>+Q204*P204</f>
        <v>10.853879999999998</v>
      </c>
      <c r="T204" s="10">
        <f>+R204*P204</f>
        <v>15.90944</v>
      </c>
      <c r="V204" s="95">
        <v>0.71399999999999997</v>
      </c>
      <c r="W204" s="95">
        <v>0.127</v>
      </c>
      <c r="X204" s="95">
        <v>0.112</v>
      </c>
      <c r="Y204" s="95">
        <v>0.13</v>
      </c>
      <c r="Z204" s="10">
        <v>0.115</v>
      </c>
    </row>
    <row r="205" spans="1:26" s="10" customFormat="1" ht="14.1" customHeight="1" x14ac:dyDescent="0.2">
      <c r="A205" s="1"/>
      <c r="B205" s="1"/>
      <c r="C205" s="1"/>
      <c r="D205" s="1"/>
      <c r="E205" s="1"/>
      <c r="F205" s="1"/>
      <c r="P205" s="96">
        <f>AVERAGE(V205:Y205)</f>
        <v>0.10375000000000001</v>
      </c>
      <c r="Q205" s="94">
        <v>18.7</v>
      </c>
      <c r="R205" s="94">
        <v>32</v>
      </c>
      <c r="S205" s="10">
        <f>+Q205*P205</f>
        <v>1.9401250000000001</v>
      </c>
      <c r="T205" s="10">
        <f>+R205*P205</f>
        <v>3.3200000000000003</v>
      </c>
      <c r="V205" s="95">
        <v>0.109</v>
      </c>
      <c r="W205" s="95">
        <v>9.9000000000000005E-2</v>
      </c>
      <c r="X205" s="95">
        <v>0.108</v>
      </c>
      <c r="Y205" s="1">
        <v>9.9000000000000005E-2</v>
      </c>
    </row>
    <row r="206" spans="1:26" s="10" customFormat="1" ht="14.1" customHeight="1" x14ac:dyDescent="0.2">
      <c r="A206" s="1"/>
      <c r="B206" s="1"/>
      <c r="C206" s="1"/>
      <c r="D206" s="1"/>
      <c r="E206" s="1"/>
      <c r="F206" s="1"/>
      <c r="P206" s="96">
        <f>AVERAGE(V206:Y206)</f>
        <v>0.12175</v>
      </c>
      <c r="Q206" s="94">
        <v>23.3</v>
      </c>
      <c r="R206" s="94">
        <v>15.5</v>
      </c>
      <c r="S206" s="10">
        <f>+Q206*P206</f>
        <v>2.8367749999999998</v>
      </c>
      <c r="T206" s="10">
        <f>+R206*P206</f>
        <v>1.8871249999999999</v>
      </c>
      <c r="V206" s="95">
        <v>0.14899999999999999</v>
      </c>
      <c r="W206" s="95">
        <v>0.10299999999999999</v>
      </c>
      <c r="X206" s="95">
        <v>9.8000000000000004E-2</v>
      </c>
      <c r="Y206" s="1">
        <v>0.13700000000000001</v>
      </c>
    </row>
    <row r="207" spans="1:26" s="10" customFormat="1" ht="14.1" customHeight="1" x14ac:dyDescent="0.2">
      <c r="A207" s="1"/>
      <c r="B207" s="1"/>
      <c r="C207" s="1"/>
      <c r="D207" s="1"/>
      <c r="E207" s="1"/>
      <c r="F207" s="1"/>
      <c r="O207" s="43" t="s">
        <v>36</v>
      </c>
      <c r="P207" s="10">
        <f>SUM(P204:P206)</f>
        <v>0.46509999999999996</v>
      </c>
      <c r="Q207" s="10">
        <f t="shared" ref="Q207:R207" si="80">SUM(Q204:Q206)</f>
        <v>87.3</v>
      </c>
      <c r="R207" s="10">
        <f t="shared" si="80"/>
        <v>113.9</v>
      </c>
      <c r="S207" s="42">
        <f>SUM(S204:S206)</f>
        <v>15.630779999999998</v>
      </c>
      <c r="T207" s="42">
        <f>SUM(T204:T206)</f>
        <v>21.116565000000001</v>
      </c>
      <c r="V207" s="1"/>
      <c r="W207" s="1"/>
      <c r="X207" s="1"/>
      <c r="Y207" s="1"/>
    </row>
    <row r="208" spans="1:26" s="10" customFormat="1" ht="14.1" customHeight="1" x14ac:dyDescent="0.2">
      <c r="A208" s="1"/>
      <c r="B208" s="1"/>
      <c r="C208" s="1"/>
      <c r="D208" s="1"/>
      <c r="E208" s="1"/>
      <c r="F208" s="1"/>
      <c r="O208" s="43" t="s">
        <v>37</v>
      </c>
      <c r="P208" s="44">
        <f t="shared" ref="P208:Q208" si="81">AVERAGE(P204:P206)</f>
        <v>0.15503333333333333</v>
      </c>
      <c r="Q208" s="44">
        <f t="shared" si="81"/>
        <v>29.099999999999998</v>
      </c>
      <c r="R208" s="44">
        <f>AVERAGE(R204:R206)</f>
        <v>37.966666666666669</v>
      </c>
      <c r="S208" s="45">
        <f>+S207/P207</f>
        <v>33.607353257364004</v>
      </c>
      <c r="T208" s="45">
        <f>+T207/P207</f>
        <v>45.40220382713396</v>
      </c>
      <c r="V208" s="1"/>
      <c r="W208" s="1"/>
      <c r="X208" s="1"/>
      <c r="Y208" s="1"/>
    </row>
    <row r="209" spans="1:26" s="10" customFormat="1" ht="14.1" customHeight="1" x14ac:dyDescent="0.2">
      <c r="A209" s="1"/>
      <c r="B209" s="1"/>
      <c r="C209" s="1"/>
      <c r="D209" s="1"/>
      <c r="E209" s="1"/>
      <c r="F209" s="1"/>
      <c r="O209" s="1"/>
      <c r="V209" s="1"/>
      <c r="W209" s="1"/>
      <c r="X209" s="1"/>
      <c r="Y209" s="1"/>
    </row>
    <row r="210" spans="1:26" s="10" customFormat="1" ht="14.1" customHeight="1" x14ac:dyDescent="0.2">
      <c r="A210" s="1"/>
      <c r="B210" s="1"/>
      <c r="C210" s="1"/>
      <c r="D210" s="1"/>
      <c r="E210" s="1"/>
      <c r="F210" s="1"/>
      <c r="O210" s="42">
        <f>+O202+1</f>
        <v>27</v>
      </c>
      <c r="P210" s="93" t="s">
        <v>553</v>
      </c>
      <c r="U210" s="1"/>
      <c r="V210" s="1"/>
      <c r="W210" s="1"/>
      <c r="X210" s="1"/>
      <c r="Y210" s="1"/>
    </row>
    <row r="211" spans="1:26" s="10" customFormat="1" ht="14.1" customHeight="1" x14ac:dyDescent="0.2">
      <c r="A211" s="1"/>
      <c r="B211" s="1"/>
      <c r="C211" s="1"/>
      <c r="D211" s="1"/>
      <c r="E211" s="1"/>
      <c r="F211" s="1"/>
      <c r="P211" s="38" t="s">
        <v>433</v>
      </c>
      <c r="Q211" s="38" t="s">
        <v>0</v>
      </c>
      <c r="R211" s="38" t="s">
        <v>35</v>
      </c>
      <c r="S211" s="38" t="s">
        <v>0</v>
      </c>
      <c r="T211" s="38" t="s">
        <v>35</v>
      </c>
      <c r="V211" s="1"/>
      <c r="W211" s="1"/>
      <c r="X211" s="1"/>
      <c r="Y211" s="1"/>
    </row>
    <row r="212" spans="1:26" s="10" customFormat="1" ht="14.1" customHeight="1" x14ac:dyDescent="0.2">
      <c r="A212" s="1"/>
      <c r="B212" s="1"/>
      <c r="C212" s="1"/>
      <c r="D212" s="1"/>
      <c r="E212" s="1"/>
      <c r="F212" s="1"/>
      <c r="P212" s="96">
        <f>AVERAGE(V212:Z212)</f>
        <v>0.12909999999999999</v>
      </c>
      <c r="Q212" s="94">
        <v>120</v>
      </c>
      <c r="R212" s="94">
        <v>242</v>
      </c>
      <c r="S212" s="10">
        <f>+Q212*P212</f>
        <v>15.491999999999999</v>
      </c>
      <c r="T212" s="10">
        <f>+R212*P212</f>
        <v>31.242199999999997</v>
      </c>
      <c r="V212" s="95">
        <v>1.6E-2</v>
      </c>
      <c r="W212" s="95">
        <v>3.3000000000000002E-2</v>
      </c>
      <c r="X212" s="95">
        <v>8.4000000000000005E-2</v>
      </c>
      <c r="Y212" s="95">
        <v>1.2500000000000001E-2</v>
      </c>
      <c r="Z212" s="10">
        <v>0.5</v>
      </c>
    </row>
    <row r="213" spans="1:26" s="10" customFormat="1" ht="14.1" customHeight="1" x14ac:dyDescent="0.2">
      <c r="A213" s="1"/>
      <c r="B213" s="1"/>
      <c r="C213" s="1"/>
      <c r="D213" s="1"/>
      <c r="E213" s="1"/>
      <c r="F213" s="1"/>
      <c r="P213" s="96">
        <f>AVERAGE(V213:Y213)</f>
        <v>4.5000000000000005E-2</v>
      </c>
      <c r="Q213" s="94">
        <v>48</v>
      </c>
      <c r="R213" s="94">
        <v>211</v>
      </c>
      <c r="S213" s="10">
        <f>+Q213*P213</f>
        <v>2.16</v>
      </c>
      <c r="T213" s="10">
        <f>+R213*P213</f>
        <v>9.495000000000001</v>
      </c>
      <c r="V213" s="95">
        <v>0.02</v>
      </c>
      <c r="W213" s="95">
        <v>7.0000000000000007E-2</v>
      </c>
      <c r="X213" s="95">
        <v>0.05</v>
      </c>
      <c r="Y213" s="1">
        <v>0.04</v>
      </c>
    </row>
    <row r="214" spans="1:26" s="10" customFormat="1" ht="14.1" customHeight="1" x14ac:dyDescent="0.2">
      <c r="A214" s="1"/>
      <c r="B214" s="1"/>
      <c r="C214" s="1"/>
      <c r="D214" s="1"/>
      <c r="E214" s="1"/>
      <c r="F214" s="1"/>
      <c r="P214" s="96">
        <f>AVERAGE(V214:Y214)</f>
        <v>2.75E-2</v>
      </c>
      <c r="Q214" s="94">
        <v>51.8</v>
      </c>
      <c r="R214" s="94">
        <v>213</v>
      </c>
      <c r="S214" s="10">
        <f>+Q214*P214</f>
        <v>1.4244999999999999</v>
      </c>
      <c r="T214" s="10">
        <f>+R214*P214</f>
        <v>5.8574999999999999</v>
      </c>
      <c r="V214" s="95">
        <v>0.03</v>
      </c>
      <c r="W214" s="95">
        <v>0.01</v>
      </c>
      <c r="X214" s="95">
        <v>0.02</v>
      </c>
      <c r="Y214" s="1">
        <v>0.05</v>
      </c>
    </row>
    <row r="215" spans="1:26" s="10" customFormat="1" ht="14.1" customHeight="1" x14ac:dyDescent="0.2">
      <c r="A215" s="1"/>
      <c r="B215" s="1"/>
      <c r="C215" s="1"/>
      <c r="D215" s="1"/>
      <c r="E215" s="1"/>
      <c r="F215" s="1"/>
      <c r="O215" s="43" t="s">
        <v>36</v>
      </c>
      <c r="P215" s="10">
        <f>SUM(P212:P214)</f>
        <v>0.2016</v>
      </c>
      <c r="Q215" s="10">
        <f t="shared" ref="Q215:R215" si="82">SUM(Q212:Q214)</f>
        <v>219.8</v>
      </c>
      <c r="R215" s="10">
        <f t="shared" si="82"/>
        <v>666</v>
      </c>
      <c r="S215" s="42">
        <f>SUM(S212:S214)</f>
        <v>19.076499999999999</v>
      </c>
      <c r="T215" s="42">
        <f>SUM(T212:T214)</f>
        <v>46.594700000000003</v>
      </c>
      <c r="V215" s="1"/>
      <c r="W215" s="1"/>
      <c r="X215" s="1"/>
      <c r="Y215" s="1"/>
    </row>
    <row r="216" spans="1:26" s="10" customFormat="1" ht="14.1" customHeight="1" x14ac:dyDescent="0.2">
      <c r="A216" s="1"/>
      <c r="B216" s="1"/>
      <c r="C216" s="1"/>
      <c r="D216" s="1"/>
      <c r="E216" s="1"/>
      <c r="F216" s="1"/>
      <c r="O216" s="43" t="s">
        <v>37</v>
      </c>
      <c r="P216" s="44">
        <f t="shared" ref="P216:Q216" si="83">AVERAGE(P212:P214)</f>
        <v>6.7199999999999996E-2</v>
      </c>
      <c r="Q216" s="44">
        <f t="shared" si="83"/>
        <v>73.266666666666666</v>
      </c>
      <c r="R216" s="44">
        <f>AVERAGE(R212:R214)</f>
        <v>222</v>
      </c>
      <c r="S216" s="45">
        <f>+S215/P215</f>
        <v>94.625496031746025</v>
      </c>
      <c r="T216" s="45">
        <f>+T215/P215</f>
        <v>231.12450396825398</v>
      </c>
      <c r="V216" s="1"/>
      <c r="W216" s="1"/>
      <c r="X216" s="1"/>
      <c r="Y216" s="1"/>
    </row>
    <row r="217" spans="1:26" s="10" customFormat="1" ht="14.1" customHeight="1" x14ac:dyDescent="0.2">
      <c r="A217" s="1"/>
      <c r="B217" s="1"/>
      <c r="C217" s="1"/>
      <c r="D217" s="1"/>
      <c r="E217" s="1"/>
      <c r="F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6" s="10" customFormat="1" ht="14.1" customHeight="1" x14ac:dyDescent="0.2">
      <c r="A218" s="1"/>
      <c r="B218" s="1"/>
      <c r="C218" s="1"/>
      <c r="D218" s="1"/>
      <c r="E218" s="1"/>
      <c r="F218" s="1"/>
      <c r="O218" s="42">
        <f>+O210+1</f>
        <v>28</v>
      </c>
      <c r="P218" s="93" t="s">
        <v>554</v>
      </c>
      <c r="U218" s="1"/>
      <c r="V218" s="1"/>
      <c r="W218" s="1"/>
      <c r="X218" s="1"/>
      <c r="Y218" s="1"/>
    </row>
    <row r="219" spans="1:26" s="10" customFormat="1" ht="14.1" customHeight="1" x14ac:dyDescent="0.2">
      <c r="A219" s="1"/>
      <c r="B219" s="1"/>
      <c r="C219" s="1"/>
      <c r="D219" s="1"/>
      <c r="E219" s="1"/>
      <c r="F219" s="1"/>
      <c r="P219" s="38" t="s">
        <v>433</v>
      </c>
      <c r="Q219" s="38" t="s">
        <v>0</v>
      </c>
      <c r="R219" s="38" t="s">
        <v>35</v>
      </c>
      <c r="S219" s="38" t="s">
        <v>0</v>
      </c>
      <c r="T219" s="38" t="s">
        <v>35</v>
      </c>
      <c r="V219" s="1"/>
      <c r="W219" s="1"/>
      <c r="X219" s="1"/>
      <c r="Y219" s="1"/>
    </row>
    <row r="220" spans="1:26" s="10" customFormat="1" ht="14.1" customHeight="1" x14ac:dyDescent="0.2">
      <c r="A220" s="1"/>
      <c r="B220" s="1"/>
      <c r="C220" s="1"/>
      <c r="D220" s="1"/>
      <c r="E220" s="1"/>
      <c r="F220" s="1"/>
      <c r="P220" s="96">
        <f>AVERAGE(V220:Z220)</f>
        <v>0.19439999999999999</v>
      </c>
      <c r="Q220" s="94">
        <v>77</v>
      </c>
      <c r="R220" s="94">
        <v>305</v>
      </c>
      <c r="S220" s="10">
        <f>+Q220*P220</f>
        <v>14.9688</v>
      </c>
      <c r="T220" s="10">
        <f>+R220*P220</f>
        <v>59.291999999999994</v>
      </c>
      <c r="V220" s="95">
        <v>0.1</v>
      </c>
      <c r="W220" s="95">
        <v>0.2</v>
      </c>
      <c r="X220" s="95">
        <v>0.112</v>
      </c>
      <c r="Y220" s="95">
        <v>0.3</v>
      </c>
      <c r="Z220" s="10">
        <v>0.26</v>
      </c>
    </row>
    <row r="221" spans="1:26" s="10" customFormat="1" ht="14.1" customHeight="1" x14ac:dyDescent="0.2">
      <c r="A221" s="1"/>
      <c r="B221" s="1"/>
      <c r="C221" s="1"/>
      <c r="D221" s="1"/>
      <c r="E221" s="1"/>
      <c r="F221" s="1"/>
      <c r="P221" s="96">
        <f>AVERAGE(V221:Y221)</f>
        <v>22.574999999999999</v>
      </c>
      <c r="Q221" s="94">
        <v>55</v>
      </c>
      <c r="R221" s="94">
        <v>227</v>
      </c>
      <c r="S221" s="10">
        <f>+Q221*P221</f>
        <v>1241.625</v>
      </c>
      <c r="T221" s="10">
        <f>+R221*P221</f>
        <v>5124.5249999999996</v>
      </c>
      <c r="V221" s="95">
        <v>0.27</v>
      </c>
      <c r="W221" s="95">
        <v>0.23</v>
      </c>
      <c r="X221" s="95">
        <v>0.8</v>
      </c>
      <c r="Y221" s="1">
        <v>89</v>
      </c>
    </row>
    <row r="222" spans="1:26" s="10" customFormat="1" ht="14.1" customHeight="1" x14ac:dyDescent="0.2">
      <c r="A222" s="1"/>
      <c r="B222" s="1"/>
      <c r="C222" s="1"/>
      <c r="D222" s="1"/>
      <c r="E222" s="1"/>
      <c r="F222" s="1"/>
      <c r="P222" s="96">
        <f>AVERAGE(V222:Y222)</f>
        <v>0.14249999999999999</v>
      </c>
      <c r="Q222" s="94">
        <v>30</v>
      </c>
      <c r="R222" s="94">
        <v>204</v>
      </c>
      <c r="S222" s="10">
        <f>+Q222*P222</f>
        <v>4.2749999999999995</v>
      </c>
      <c r="T222" s="10">
        <f>+R222*P222</f>
        <v>29.069999999999997</v>
      </c>
      <c r="V222" s="95">
        <v>0.1</v>
      </c>
      <c r="W222" s="95">
        <v>0.09</v>
      </c>
      <c r="X222" s="95">
        <v>0.15</v>
      </c>
      <c r="Y222" s="1">
        <v>0.23</v>
      </c>
    </row>
    <row r="223" spans="1:26" s="10" customFormat="1" ht="14.1" customHeight="1" x14ac:dyDescent="0.2">
      <c r="A223" s="1"/>
      <c r="B223" s="1"/>
      <c r="C223" s="1"/>
      <c r="D223" s="1"/>
      <c r="E223" s="1"/>
      <c r="F223" s="1"/>
      <c r="O223" s="43" t="s">
        <v>36</v>
      </c>
      <c r="P223" s="10">
        <f>SUM(P220:P222)</f>
        <v>22.911899999999999</v>
      </c>
      <c r="Q223" s="10">
        <f t="shared" ref="Q223:R223" si="84">SUM(Q220:Q222)</f>
        <v>162</v>
      </c>
      <c r="R223" s="10">
        <f t="shared" si="84"/>
        <v>736</v>
      </c>
      <c r="S223" s="42">
        <f>SUM(S220:S222)</f>
        <v>1260.8688000000002</v>
      </c>
      <c r="T223" s="42">
        <f>SUM(T220:T222)</f>
        <v>5212.8869999999997</v>
      </c>
      <c r="V223" s="1"/>
      <c r="W223" s="1"/>
      <c r="X223" s="1"/>
      <c r="Y223" s="1"/>
    </row>
    <row r="224" spans="1:26" s="10" customFormat="1" ht="14.1" customHeight="1" x14ac:dyDescent="0.2">
      <c r="A224" s="1"/>
      <c r="B224" s="1"/>
      <c r="C224" s="1"/>
      <c r="D224" s="1"/>
      <c r="E224" s="1"/>
      <c r="F224" s="1"/>
      <c r="O224" s="43" t="s">
        <v>37</v>
      </c>
      <c r="P224" s="44">
        <f t="shared" ref="P224:Q224" si="85">AVERAGE(P220:P222)</f>
        <v>7.6372999999999998</v>
      </c>
      <c r="Q224" s="44">
        <f t="shared" si="85"/>
        <v>54</v>
      </c>
      <c r="R224" s="44">
        <f>AVERAGE(R220:R222)</f>
        <v>245.33333333333334</v>
      </c>
      <c r="S224" s="45">
        <f>+S223/P223</f>
        <v>55.031175939140809</v>
      </c>
      <c r="T224" s="45">
        <f>+T223/P223</f>
        <v>227.51875662865149</v>
      </c>
      <c r="V224" s="1"/>
      <c r="W224" s="1"/>
      <c r="X224" s="1"/>
      <c r="Y224" s="1"/>
    </row>
    <row r="225" spans="1:26" s="10" customFormat="1" ht="14.1" customHeight="1" x14ac:dyDescent="0.2">
      <c r="A225" s="1"/>
      <c r="B225" s="1"/>
      <c r="C225" s="1"/>
      <c r="D225" s="1"/>
      <c r="E225" s="1"/>
      <c r="F225" s="1"/>
      <c r="O225" s="1"/>
      <c r="V225" s="1"/>
      <c r="W225" s="1"/>
      <c r="X225" s="1"/>
      <c r="Y225" s="1"/>
    </row>
    <row r="226" spans="1:26" s="10" customFormat="1" ht="14.1" customHeight="1" x14ac:dyDescent="0.2">
      <c r="A226" s="1"/>
      <c r="B226" s="1"/>
      <c r="C226" s="1"/>
      <c r="D226" s="1"/>
      <c r="E226" s="1"/>
      <c r="F226" s="1"/>
      <c r="O226" s="42">
        <f>+O218+1</f>
        <v>29</v>
      </c>
      <c r="P226" s="93" t="s">
        <v>555</v>
      </c>
      <c r="U226" s="1"/>
      <c r="V226" s="1"/>
      <c r="W226" s="1"/>
      <c r="X226" s="1"/>
      <c r="Y226" s="1"/>
    </row>
    <row r="227" spans="1:26" s="10" customFormat="1" ht="14.1" customHeight="1" x14ac:dyDescent="0.2">
      <c r="A227" s="1"/>
      <c r="B227" s="1"/>
      <c r="C227" s="1"/>
      <c r="D227" s="1"/>
      <c r="E227" s="1"/>
      <c r="F227" s="1"/>
      <c r="P227" s="38" t="s">
        <v>433</v>
      </c>
      <c r="Q227" s="38" t="s">
        <v>0</v>
      </c>
      <c r="R227" s="38" t="s">
        <v>35</v>
      </c>
      <c r="S227" s="38" t="s">
        <v>0</v>
      </c>
      <c r="T227" s="38" t="s">
        <v>35</v>
      </c>
      <c r="V227" s="1"/>
      <c r="W227" s="1"/>
      <c r="X227" s="1"/>
      <c r="Y227" s="1"/>
    </row>
    <row r="228" spans="1:26" s="10" customFormat="1" ht="14.1" customHeight="1" x14ac:dyDescent="0.2">
      <c r="A228" s="1"/>
      <c r="B228" s="1"/>
      <c r="C228" s="1"/>
      <c r="D228" s="1"/>
      <c r="E228" s="1"/>
      <c r="F228" s="1"/>
      <c r="P228" s="96">
        <f>AVERAGE(V228:Z228)</f>
        <v>0.65559999999999996</v>
      </c>
      <c r="Q228" s="94">
        <v>48.7</v>
      </c>
      <c r="R228" s="94">
        <v>284</v>
      </c>
      <c r="S228" s="10">
        <f>+Q228*P228</f>
        <v>31.927720000000001</v>
      </c>
      <c r="T228" s="10">
        <f>+R228*P228</f>
        <v>186.19039999999998</v>
      </c>
      <c r="V228" s="95">
        <v>0.42399999999999999</v>
      </c>
      <c r="W228" s="95">
        <v>0.52</v>
      </c>
      <c r="X228" s="95">
        <v>0.66200000000000003</v>
      </c>
      <c r="Y228" s="95">
        <v>0.71399999999999997</v>
      </c>
      <c r="Z228" s="10">
        <v>0.95799999999999996</v>
      </c>
    </row>
    <row r="229" spans="1:26" s="10" customFormat="1" ht="14.1" customHeight="1" x14ac:dyDescent="0.2">
      <c r="A229" s="1"/>
      <c r="B229" s="1"/>
      <c r="C229" s="1"/>
      <c r="D229" s="1"/>
      <c r="E229" s="1"/>
      <c r="F229" s="1"/>
      <c r="P229" s="96">
        <f>AVERAGE(V229:Y229)</f>
        <v>0.30349999999999999</v>
      </c>
      <c r="Q229" s="94">
        <v>27.3</v>
      </c>
      <c r="R229" s="94">
        <v>204</v>
      </c>
      <c r="S229" s="10">
        <f>+Q229*P229</f>
        <v>8.2855500000000006</v>
      </c>
      <c r="T229" s="10">
        <f>+R229*P229</f>
        <v>61.914000000000001</v>
      </c>
      <c r="V229" s="95">
        <v>0.307</v>
      </c>
      <c r="W229" s="95">
        <v>0.35399999999999998</v>
      </c>
      <c r="X229" s="95">
        <v>0.26500000000000001</v>
      </c>
      <c r="Y229" s="1">
        <v>0.28799999999999998</v>
      </c>
    </row>
    <row r="230" spans="1:26" s="10" customFormat="1" ht="14.1" customHeight="1" x14ac:dyDescent="0.2">
      <c r="A230" s="1"/>
      <c r="B230" s="1"/>
      <c r="C230" s="1"/>
      <c r="D230" s="1"/>
      <c r="E230" s="1"/>
      <c r="F230" s="1"/>
      <c r="P230" s="96">
        <f>AVERAGE(V230:Y230)</f>
        <v>0.21250000000000002</v>
      </c>
      <c r="Q230" s="94">
        <v>18.3</v>
      </c>
      <c r="R230" s="94">
        <v>173</v>
      </c>
      <c r="S230" s="10">
        <f>+Q230*P230</f>
        <v>3.8887500000000004</v>
      </c>
      <c r="T230" s="10">
        <f>+R230*P230</f>
        <v>36.762500000000003</v>
      </c>
      <c r="V230" s="95">
        <v>0.23</v>
      </c>
      <c r="W230" s="95">
        <v>0.19700000000000001</v>
      </c>
      <c r="X230" s="95">
        <v>0.11600000000000001</v>
      </c>
      <c r="Y230" s="1">
        <v>0.307</v>
      </c>
    </row>
    <row r="231" spans="1:26" s="10" customFormat="1" ht="14.1" customHeight="1" x14ac:dyDescent="0.2">
      <c r="A231" s="1"/>
      <c r="B231" s="1"/>
      <c r="C231" s="1"/>
      <c r="D231" s="1"/>
      <c r="E231" s="1"/>
      <c r="F231" s="1"/>
      <c r="O231" s="43" t="s">
        <v>36</v>
      </c>
      <c r="P231" s="10">
        <f>SUM(P228:P230)</f>
        <v>1.1716</v>
      </c>
      <c r="Q231" s="10">
        <f t="shared" ref="Q231:R231" si="86">SUM(Q228:Q230)</f>
        <v>94.3</v>
      </c>
      <c r="R231" s="10">
        <f t="shared" si="86"/>
        <v>661</v>
      </c>
      <c r="S231" s="42">
        <f>SUM(S228:S230)</f>
        <v>44.102020000000003</v>
      </c>
      <c r="T231" s="42">
        <f>SUM(T228:T230)</f>
        <v>284.86689999999999</v>
      </c>
      <c r="V231" s="1"/>
      <c r="W231" s="1"/>
      <c r="X231" s="1"/>
      <c r="Y231" s="1"/>
    </row>
    <row r="232" spans="1:26" s="10" customFormat="1" ht="14.1" customHeight="1" x14ac:dyDescent="0.2">
      <c r="A232" s="1"/>
      <c r="B232" s="1"/>
      <c r="C232" s="1"/>
      <c r="D232" s="1"/>
      <c r="E232" s="1"/>
      <c r="F232" s="1"/>
      <c r="O232" s="43" t="s">
        <v>37</v>
      </c>
      <c r="P232" s="44">
        <f t="shared" ref="P232:Q232" si="87">AVERAGE(P228:P230)</f>
        <v>0.39053333333333334</v>
      </c>
      <c r="Q232" s="44">
        <f t="shared" si="87"/>
        <v>31.433333333333334</v>
      </c>
      <c r="R232" s="44">
        <f>AVERAGE(R228:R230)</f>
        <v>220.33333333333334</v>
      </c>
      <c r="S232" s="45">
        <f>+S231/P231</f>
        <v>37.642557186753159</v>
      </c>
      <c r="T232" s="45">
        <f>+T231/P231</f>
        <v>243.14347900307271</v>
      </c>
      <c r="V232" s="1"/>
      <c r="W232" s="1"/>
      <c r="X232" s="1"/>
      <c r="Y232" s="1"/>
    </row>
    <row r="233" spans="1:26" s="10" customFormat="1" ht="14.1" customHeight="1" x14ac:dyDescent="0.2">
      <c r="A233" s="1"/>
      <c r="B233" s="1"/>
      <c r="C233" s="1"/>
      <c r="D233" s="1"/>
      <c r="E233" s="1"/>
      <c r="F233" s="1"/>
      <c r="O233" s="1"/>
      <c r="V233" s="1"/>
      <c r="W233" s="1"/>
      <c r="X233" s="1"/>
      <c r="Y233" s="1"/>
    </row>
    <row r="234" spans="1:26" s="10" customFormat="1" ht="14.1" customHeight="1" x14ac:dyDescent="0.2">
      <c r="A234" s="1"/>
      <c r="B234" s="1"/>
      <c r="C234" s="1"/>
      <c r="D234" s="1"/>
      <c r="E234" s="1"/>
      <c r="F234" s="1"/>
      <c r="O234" s="42">
        <f>+O226+1</f>
        <v>30</v>
      </c>
      <c r="P234" s="93" t="s">
        <v>556</v>
      </c>
      <c r="U234" s="1"/>
      <c r="V234" s="1"/>
      <c r="W234" s="1"/>
      <c r="X234" s="1"/>
      <c r="Y234" s="1"/>
    </row>
    <row r="235" spans="1:26" s="10" customFormat="1" ht="14.1" customHeight="1" x14ac:dyDescent="0.2">
      <c r="A235" s="1"/>
      <c r="B235" s="1"/>
      <c r="C235" s="1"/>
      <c r="D235" s="1"/>
      <c r="E235" s="1"/>
      <c r="F235" s="1"/>
      <c r="P235" s="38" t="s">
        <v>433</v>
      </c>
      <c r="Q235" s="38" t="s">
        <v>0</v>
      </c>
      <c r="R235" s="38" t="s">
        <v>35</v>
      </c>
      <c r="S235" s="38" t="s">
        <v>0</v>
      </c>
      <c r="T235" s="38" t="s">
        <v>35</v>
      </c>
      <c r="V235" s="1"/>
      <c r="W235" s="1"/>
      <c r="X235" s="1"/>
      <c r="Y235" s="1"/>
    </row>
    <row r="236" spans="1:26" s="10" customFormat="1" ht="14.1" customHeight="1" x14ac:dyDescent="0.2">
      <c r="A236" s="1"/>
      <c r="B236" s="1"/>
      <c r="C236" s="1"/>
      <c r="D236" s="1"/>
      <c r="E236" s="1"/>
      <c r="F236" s="1"/>
      <c r="P236" s="96">
        <f>AVERAGE(V236:Z236)</f>
        <v>1.0024</v>
      </c>
      <c r="Q236" s="94">
        <v>34.799999999999997</v>
      </c>
      <c r="R236" s="94">
        <v>175</v>
      </c>
      <c r="S236" s="10">
        <f>+Q236*P236</f>
        <v>34.883519999999997</v>
      </c>
      <c r="T236" s="10">
        <f>+R236*P236</f>
        <v>175.42</v>
      </c>
      <c r="V236" s="95">
        <v>0.71599999999999997</v>
      </c>
      <c r="W236" s="95">
        <v>0.81599999999999995</v>
      </c>
      <c r="X236" s="95">
        <v>1.23</v>
      </c>
      <c r="Y236" s="95">
        <v>1.2110000000000001</v>
      </c>
      <c r="Z236" s="10">
        <v>1.0389999999999999</v>
      </c>
    </row>
    <row r="237" spans="1:26" s="10" customFormat="1" ht="14.1" customHeight="1" x14ac:dyDescent="0.2">
      <c r="A237" s="1"/>
      <c r="B237" s="1"/>
      <c r="C237" s="1"/>
      <c r="D237" s="1"/>
      <c r="E237" s="1"/>
      <c r="F237" s="1"/>
      <c r="P237" s="96">
        <f>AVERAGE(V237:Y237)</f>
        <v>0.92749999999999999</v>
      </c>
      <c r="Q237" s="94">
        <v>15.8</v>
      </c>
      <c r="R237" s="94">
        <v>141</v>
      </c>
      <c r="S237" s="10">
        <f>+Q237*P237</f>
        <v>14.654500000000001</v>
      </c>
      <c r="T237" s="10">
        <f>+R237*P237</f>
        <v>130.7775</v>
      </c>
      <c r="V237" s="95">
        <v>0.65900000000000003</v>
      </c>
      <c r="W237" s="95">
        <v>0.96799999999999997</v>
      </c>
      <c r="X237" s="95">
        <v>1.214</v>
      </c>
      <c r="Y237" s="1">
        <v>0.86899999999999999</v>
      </c>
    </row>
    <row r="238" spans="1:26" s="10" customFormat="1" ht="14.1" customHeight="1" x14ac:dyDescent="0.2">
      <c r="A238" s="1"/>
      <c r="B238" s="1"/>
      <c r="C238" s="1"/>
      <c r="D238" s="1"/>
      <c r="E238" s="1"/>
      <c r="F238" s="1"/>
      <c r="P238" s="96">
        <f>AVERAGE(V238:Y238)</f>
        <v>0.55125000000000002</v>
      </c>
      <c r="Q238" s="94">
        <v>10</v>
      </c>
      <c r="R238" s="94">
        <v>32.4</v>
      </c>
      <c r="S238" s="10">
        <f>+Q238*P238</f>
        <v>5.5125000000000002</v>
      </c>
      <c r="T238" s="10">
        <f>+R238*P238</f>
        <v>17.860499999999998</v>
      </c>
      <c r="V238" s="95">
        <v>0.42599999999999999</v>
      </c>
      <c r="W238" s="95">
        <v>0.51200000000000001</v>
      </c>
      <c r="X238" s="95">
        <v>0.58599999999999997</v>
      </c>
      <c r="Y238" s="1">
        <v>0.68100000000000005</v>
      </c>
    </row>
    <row r="239" spans="1:26" s="10" customFormat="1" ht="14.1" customHeight="1" x14ac:dyDescent="0.2">
      <c r="A239" s="1"/>
      <c r="B239" s="1"/>
      <c r="C239" s="1"/>
      <c r="D239" s="1"/>
      <c r="E239" s="1"/>
      <c r="F239" s="1"/>
      <c r="O239" s="43" t="s">
        <v>36</v>
      </c>
      <c r="P239" s="10">
        <f>SUM(P236:P238)</f>
        <v>2.48115</v>
      </c>
      <c r="Q239" s="10">
        <f t="shared" ref="Q239:R239" si="88">SUM(Q236:Q238)</f>
        <v>60.599999999999994</v>
      </c>
      <c r="R239" s="10">
        <f t="shared" si="88"/>
        <v>348.4</v>
      </c>
      <c r="S239" s="42">
        <f>SUM(S236:S238)</f>
        <v>55.050519999999999</v>
      </c>
      <c r="T239" s="42">
        <f>SUM(T236:T238)</f>
        <v>324.05799999999999</v>
      </c>
      <c r="V239" s="1"/>
      <c r="W239" s="1"/>
      <c r="X239" s="1"/>
      <c r="Y239" s="1"/>
    </row>
    <row r="240" spans="1:26" s="10" customFormat="1" ht="14.1" customHeight="1" x14ac:dyDescent="0.2">
      <c r="A240" s="1"/>
      <c r="B240" s="1"/>
      <c r="C240" s="1"/>
      <c r="D240" s="1"/>
      <c r="E240" s="1"/>
      <c r="F240" s="1"/>
      <c r="O240" s="43" t="s">
        <v>37</v>
      </c>
      <c r="P240" s="44">
        <f t="shared" ref="P240:Q240" si="89">AVERAGE(P236:P238)</f>
        <v>0.82704999999999995</v>
      </c>
      <c r="Q240" s="44">
        <f t="shared" si="89"/>
        <v>20.2</v>
      </c>
      <c r="R240" s="44">
        <f>AVERAGE(R236:R238)</f>
        <v>116.13333333333333</v>
      </c>
      <c r="S240" s="45">
        <f>+S239/P239</f>
        <v>22.187501763295245</v>
      </c>
      <c r="T240" s="45">
        <f>+T239/P239</f>
        <v>130.6079842008746</v>
      </c>
      <c r="V240" s="1"/>
      <c r="W240" s="1"/>
      <c r="X240" s="1"/>
      <c r="Y240" s="1"/>
    </row>
    <row r="241" spans="1:26" s="10" customFormat="1" ht="14.1" customHeight="1" x14ac:dyDescent="0.2">
      <c r="A241" s="1"/>
      <c r="B241" s="1"/>
      <c r="C241" s="1"/>
      <c r="D241" s="1"/>
      <c r="E241" s="1"/>
      <c r="F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6" s="10" customFormat="1" ht="14.1" customHeight="1" x14ac:dyDescent="0.2">
      <c r="A242" s="1"/>
      <c r="B242" s="1"/>
      <c r="C242" s="1"/>
      <c r="D242" s="1"/>
      <c r="E242" s="1"/>
      <c r="F242" s="1"/>
      <c r="O242" s="42">
        <f>+O234+1</f>
        <v>31</v>
      </c>
      <c r="P242" s="93" t="s">
        <v>557</v>
      </c>
      <c r="U242" s="1"/>
      <c r="V242" s="1"/>
      <c r="W242" s="1"/>
      <c r="X242" s="1"/>
      <c r="Y242" s="1"/>
    </row>
    <row r="243" spans="1:26" s="10" customFormat="1" ht="14.1" customHeight="1" x14ac:dyDescent="0.2">
      <c r="A243" s="1"/>
      <c r="B243" s="1"/>
      <c r="C243" s="1"/>
      <c r="D243" s="1"/>
      <c r="E243" s="1"/>
      <c r="F243" s="1"/>
      <c r="P243" s="38" t="s">
        <v>433</v>
      </c>
      <c r="Q243" s="38" t="s">
        <v>0</v>
      </c>
      <c r="R243" s="38" t="s">
        <v>35</v>
      </c>
      <c r="S243" s="38" t="s">
        <v>0</v>
      </c>
      <c r="T243" s="38" t="s">
        <v>35</v>
      </c>
      <c r="V243" s="1"/>
      <c r="W243" s="1"/>
      <c r="X243" s="1"/>
      <c r="Y243" s="1"/>
    </row>
    <row r="244" spans="1:26" s="10" customFormat="1" ht="14.1" customHeight="1" x14ac:dyDescent="0.2">
      <c r="A244" s="1"/>
      <c r="B244" s="1"/>
      <c r="C244" s="1"/>
      <c r="D244" s="1"/>
      <c r="E244" s="1"/>
      <c r="F244" s="1"/>
      <c r="P244" s="96">
        <f>AVERAGE(V244:Z244)</f>
        <v>0.49799999999999994</v>
      </c>
      <c r="Q244" s="94">
        <v>41.1</v>
      </c>
      <c r="R244" s="94">
        <v>275</v>
      </c>
      <c r="S244" s="10">
        <f>+Q244*P244</f>
        <v>20.467799999999997</v>
      </c>
      <c r="T244" s="10">
        <f>+R244*P244</f>
        <v>136.94999999999999</v>
      </c>
      <c r="V244" s="95">
        <v>0.49</v>
      </c>
      <c r="W244" s="95">
        <v>0.42</v>
      </c>
      <c r="X244" s="95">
        <v>0.49</v>
      </c>
      <c r="Y244" s="95">
        <v>0.52</v>
      </c>
      <c r="Z244" s="10">
        <v>0.56999999999999995</v>
      </c>
    </row>
    <row r="245" spans="1:26" s="10" customFormat="1" ht="14.1" customHeight="1" x14ac:dyDescent="0.2">
      <c r="A245" s="1"/>
      <c r="B245" s="1"/>
      <c r="C245" s="1"/>
      <c r="D245" s="1"/>
      <c r="E245" s="1"/>
      <c r="F245" s="1"/>
      <c r="P245" s="96">
        <f>AVERAGE(V245:Y245)</f>
        <v>0.35025000000000006</v>
      </c>
      <c r="Q245" s="94">
        <v>94.5</v>
      </c>
      <c r="R245" s="94">
        <v>355</v>
      </c>
      <c r="S245" s="10">
        <f>+Q245*P245</f>
        <v>33.098625000000006</v>
      </c>
      <c r="T245" s="10">
        <f>+R245*P245</f>
        <v>124.33875000000002</v>
      </c>
      <c r="V245" s="95">
        <v>0.55200000000000005</v>
      </c>
      <c r="W245" s="95">
        <v>0.55600000000000005</v>
      </c>
      <c r="X245" s="95">
        <v>0.193</v>
      </c>
      <c r="Y245" s="1">
        <v>0.1</v>
      </c>
    </row>
    <row r="246" spans="1:26" s="10" customFormat="1" ht="14.1" customHeight="1" x14ac:dyDescent="0.2">
      <c r="A246" s="1"/>
      <c r="B246" s="1"/>
      <c r="C246" s="1"/>
      <c r="D246" s="1"/>
      <c r="E246" s="1"/>
      <c r="F246" s="1"/>
      <c r="P246" s="96">
        <f>AVERAGE(V246:Y246)</f>
        <v>3.4000000000000002E-2</v>
      </c>
      <c r="Q246" s="94">
        <v>27</v>
      </c>
      <c r="R246" s="94">
        <v>207</v>
      </c>
      <c r="S246" s="10">
        <f>+Q246*P246</f>
        <v>0.91800000000000004</v>
      </c>
      <c r="T246" s="10">
        <f>+R246*P246</f>
        <v>7.0380000000000003</v>
      </c>
      <c r="V246" s="95">
        <v>4.1000000000000002E-2</v>
      </c>
      <c r="W246" s="95">
        <v>2.7E-2</v>
      </c>
      <c r="X246" s="95"/>
      <c r="Y246" s="1"/>
    </row>
    <row r="247" spans="1:26" s="10" customFormat="1" ht="14.1" customHeight="1" x14ac:dyDescent="0.2">
      <c r="A247" s="1"/>
      <c r="B247" s="1"/>
      <c r="C247" s="1"/>
      <c r="D247" s="1"/>
      <c r="E247" s="1"/>
      <c r="F247" s="1"/>
      <c r="O247" s="43" t="s">
        <v>36</v>
      </c>
      <c r="P247" s="10">
        <f>SUM(P244:P246)</f>
        <v>0.88224999999999998</v>
      </c>
      <c r="Q247" s="10">
        <f t="shared" ref="Q247:R247" si="90">SUM(Q244:Q246)</f>
        <v>162.6</v>
      </c>
      <c r="R247" s="10">
        <f t="shared" si="90"/>
        <v>837</v>
      </c>
      <c r="S247" s="42">
        <f>SUM(S244:S246)</f>
        <v>54.484425000000002</v>
      </c>
      <c r="T247" s="42">
        <f>SUM(T244:T246)</f>
        <v>268.32675</v>
      </c>
      <c r="V247" s="1"/>
      <c r="W247" s="1"/>
      <c r="X247" s="1" t="s">
        <v>544</v>
      </c>
      <c r="Y247" s="1" t="s">
        <v>544</v>
      </c>
    </row>
    <row r="248" spans="1:26" s="10" customFormat="1" ht="14.1" customHeight="1" x14ac:dyDescent="0.2">
      <c r="A248" s="1"/>
      <c r="B248" s="1"/>
      <c r="C248" s="1"/>
      <c r="D248" s="1"/>
      <c r="E248" s="1"/>
      <c r="F248" s="1"/>
      <c r="O248" s="43" t="s">
        <v>37</v>
      </c>
      <c r="P248" s="44">
        <f t="shared" ref="P248:Q248" si="91">AVERAGE(P244:P246)</f>
        <v>0.29408333333333331</v>
      </c>
      <c r="Q248" s="44">
        <f t="shared" si="91"/>
        <v>54.199999999999996</v>
      </c>
      <c r="R248" s="44">
        <f>AVERAGE(R244:R246)</f>
        <v>279</v>
      </c>
      <c r="S248" s="45">
        <f>+S247/P247</f>
        <v>61.756219892320772</v>
      </c>
      <c r="T248" s="45">
        <f>+T247/P247</f>
        <v>304.13913289883823</v>
      </c>
      <c r="V248" s="1"/>
      <c r="W248" s="1"/>
      <c r="X248" s="1"/>
      <c r="Y248" s="1"/>
    </row>
    <row r="249" spans="1:26" s="10" customFormat="1" ht="14.1" customHeight="1" x14ac:dyDescent="0.2">
      <c r="A249" s="1"/>
      <c r="B249" s="1"/>
      <c r="C249" s="1"/>
      <c r="D249" s="1"/>
      <c r="E249" s="1"/>
      <c r="F249" s="1"/>
      <c r="O249" s="1"/>
      <c r="V249" s="1"/>
      <c r="W249" s="1"/>
      <c r="X249" s="1"/>
      <c r="Y249" s="1"/>
    </row>
    <row r="250" spans="1:26" s="10" customFormat="1" ht="14.1" customHeight="1" x14ac:dyDescent="0.2">
      <c r="A250" s="1"/>
      <c r="B250" s="1"/>
      <c r="C250" s="1"/>
      <c r="D250" s="1"/>
      <c r="E250" s="1"/>
      <c r="F250" s="1"/>
      <c r="O250" s="42">
        <f>+O242+1</f>
        <v>32</v>
      </c>
      <c r="P250" s="93" t="s">
        <v>558</v>
      </c>
      <c r="U250" s="1"/>
      <c r="V250" s="1"/>
      <c r="W250" s="1"/>
      <c r="X250" s="1"/>
      <c r="Y250" s="1"/>
    </row>
    <row r="251" spans="1:26" s="10" customFormat="1" ht="14.1" customHeight="1" x14ac:dyDescent="0.2">
      <c r="A251" s="1"/>
      <c r="B251" s="1"/>
      <c r="C251" s="1"/>
      <c r="D251" s="1"/>
      <c r="E251" s="1"/>
      <c r="F251" s="1"/>
      <c r="P251" s="38" t="s">
        <v>433</v>
      </c>
      <c r="Q251" s="38" t="s">
        <v>0</v>
      </c>
      <c r="R251" s="38" t="s">
        <v>35</v>
      </c>
      <c r="S251" s="38" t="s">
        <v>0</v>
      </c>
      <c r="T251" s="38" t="s">
        <v>35</v>
      </c>
      <c r="V251" s="1"/>
      <c r="W251" s="1"/>
      <c r="X251" s="1"/>
      <c r="Y251" s="1"/>
    </row>
    <row r="252" spans="1:26" s="10" customFormat="1" ht="14.1" customHeight="1" x14ac:dyDescent="0.2">
      <c r="A252" s="1"/>
      <c r="B252" s="1"/>
      <c r="C252" s="1"/>
      <c r="D252" s="1"/>
      <c r="E252" s="1"/>
      <c r="F252" s="1"/>
      <c r="P252" s="96">
        <f>AVERAGE(V252:Z252)</f>
        <v>0.42599999999999999</v>
      </c>
      <c r="Q252" s="94">
        <v>86.9</v>
      </c>
      <c r="R252" s="94">
        <v>321</v>
      </c>
      <c r="S252" s="10">
        <f>+Q252*P252</f>
        <v>37.019400000000005</v>
      </c>
      <c r="T252" s="10">
        <f>+R252*P252</f>
        <v>136.74600000000001</v>
      </c>
      <c r="V252" s="95">
        <v>0.5</v>
      </c>
      <c r="W252" s="95">
        <v>0.16</v>
      </c>
      <c r="X252" s="95">
        <v>0.53</v>
      </c>
      <c r="Y252" s="95">
        <v>0.37</v>
      </c>
      <c r="Z252" s="10">
        <v>0.56999999999999995</v>
      </c>
    </row>
    <row r="253" spans="1:26" s="10" customFormat="1" ht="14.1" customHeight="1" x14ac:dyDescent="0.2">
      <c r="A253" s="1"/>
      <c r="B253" s="1"/>
      <c r="C253" s="1"/>
      <c r="D253" s="1"/>
      <c r="E253" s="1"/>
      <c r="F253" s="1"/>
      <c r="P253" s="96">
        <f>AVERAGE(V253:Y253)</f>
        <v>0.32250000000000001</v>
      </c>
      <c r="Q253" s="94">
        <v>33.9</v>
      </c>
      <c r="R253" s="94">
        <v>243</v>
      </c>
      <c r="S253" s="10">
        <f>+Q253*P253</f>
        <v>10.93275</v>
      </c>
      <c r="T253" s="10">
        <f>+R253*P253</f>
        <v>78.367500000000007</v>
      </c>
      <c r="V253" s="95">
        <v>0.253</v>
      </c>
      <c r="W253" s="95">
        <v>0.29899999999999999</v>
      </c>
      <c r="X253" s="95">
        <v>0.29299999999999998</v>
      </c>
      <c r="Y253" s="1">
        <v>0.44500000000000001</v>
      </c>
    </row>
    <row r="254" spans="1:26" s="10" customFormat="1" ht="14.1" customHeight="1" x14ac:dyDescent="0.2">
      <c r="A254" s="1"/>
      <c r="B254" s="1"/>
      <c r="C254" s="1"/>
      <c r="D254" s="1"/>
      <c r="E254" s="1"/>
      <c r="F254" s="1"/>
      <c r="P254" s="96">
        <f>AVERAGE(V254:Y254)</f>
        <v>0.16250000000000001</v>
      </c>
      <c r="Q254" s="94">
        <v>11</v>
      </c>
      <c r="R254" s="94">
        <v>115</v>
      </c>
      <c r="S254" s="10">
        <f>+Q254*P254</f>
        <v>1.7875000000000001</v>
      </c>
      <c r="T254" s="10">
        <f>+R254*P254</f>
        <v>18.6875</v>
      </c>
      <c r="V254" s="95">
        <v>0.185</v>
      </c>
      <c r="W254" s="95">
        <v>0.14000000000000001</v>
      </c>
      <c r="X254" s="95"/>
      <c r="Y254" s="1"/>
    </row>
    <row r="255" spans="1:26" s="10" customFormat="1" ht="14.1" customHeight="1" x14ac:dyDescent="0.2">
      <c r="A255" s="1"/>
      <c r="B255" s="1"/>
      <c r="C255" s="1"/>
      <c r="D255" s="1"/>
      <c r="E255" s="1"/>
      <c r="F255" s="1"/>
      <c r="O255" s="43" t="s">
        <v>36</v>
      </c>
      <c r="P255" s="10">
        <f>SUM(P252:P254)</f>
        <v>0.91099999999999992</v>
      </c>
      <c r="Q255" s="10">
        <f t="shared" ref="Q255:R255" si="92">SUM(Q252:Q254)</f>
        <v>131.80000000000001</v>
      </c>
      <c r="R255" s="10">
        <f t="shared" si="92"/>
        <v>679</v>
      </c>
      <c r="S255" s="42">
        <f>SUM(S252:S254)</f>
        <v>49.739650000000005</v>
      </c>
      <c r="T255" s="42">
        <f>SUM(T252:T254)</f>
        <v>233.80100000000002</v>
      </c>
      <c r="V255" s="1"/>
      <c r="W255" s="1"/>
      <c r="X255" s="1" t="s">
        <v>544</v>
      </c>
      <c r="Y255" s="1" t="s">
        <v>544</v>
      </c>
    </row>
    <row r="256" spans="1:26" s="10" customFormat="1" ht="14.1" customHeight="1" x14ac:dyDescent="0.2">
      <c r="A256" s="1"/>
      <c r="B256" s="1"/>
      <c r="C256" s="1"/>
      <c r="D256" s="1"/>
      <c r="E256" s="1"/>
      <c r="F256" s="1"/>
      <c r="O256" s="43" t="s">
        <v>37</v>
      </c>
      <c r="P256" s="44">
        <f t="shared" ref="P256:Q256" si="93">AVERAGE(P252:P254)</f>
        <v>0.30366666666666664</v>
      </c>
      <c r="Q256" s="44">
        <f t="shared" si="93"/>
        <v>43.933333333333337</v>
      </c>
      <c r="R256" s="44">
        <f>AVERAGE(R252:R254)</f>
        <v>226.33333333333334</v>
      </c>
      <c r="S256" s="45">
        <f>+S255/P255</f>
        <v>54.59895718990122</v>
      </c>
      <c r="T256" s="45">
        <f>+T255/P255</f>
        <v>256.64215148188805</v>
      </c>
      <c r="V256" s="1"/>
      <c r="W256" s="1"/>
      <c r="X256" s="1"/>
      <c r="Y256" s="1"/>
    </row>
    <row r="257" spans="1:26" s="10" customFormat="1" ht="14.1" customHeight="1" x14ac:dyDescent="0.2">
      <c r="A257" s="1"/>
      <c r="B257" s="1"/>
      <c r="C257" s="1"/>
      <c r="D257" s="1"/>
      <c r="E257" s="1"/>
      <c r="F257" s="1"/>
      <c r="O257" s="1"/>
      <c r="V257" s="1"/>
      <c r="W257" s="1"/>
      <c r="X257" s="1"/>
      <c r="Y257" s="1"/>
    </row>
    <row r="258" spans="1:26" s="10" customFormat="1" ht="14.1" customHeight="1" x14ac:dyDescent="0.2">
      <c r="A258" s="1"/>
      <c r="B258" s="1"/>
      <c r="C258" s="1"/>
      <c r="D258" s="1"/>
      <c r="E258" s="1"/>
      <c r="F258" s="1"/>
      <c r="O258" s="42">
        <f>+O250+1</f>
        <v>33</v>
      </c>
      <c r="P258" s="93" t="s">
        <v>559</v>
      </c>
      <c r="U258" s="1"/>
      <c r="V258" s="1"/>
      <c r="W258" s="1"/>
      <c r="X258" s="1"/>
      <c r="Y258" s="1"/>
    </row>
    <row r="259" spans="1:26" s="10" customFormat="1" ht="14.1" customHeight="1" x14ac:dyDescent="0.2">
      <c r="A259" s="1"/>
      <c r="B259" s="1"/>
      <c r="C259" s="1"/>
      <c r="D259" s="1"/>
      <c r="E259" s="1"/>
      <c r="F259" s="1"/>
      <c r="P259" s="38" t="s">
        <v>433</v>
      </c>
      <c r="Q259" s="38" t="s">
        <v>0</v>
      </c>
      <c r="R259" s="38" t="s">
        <v>35</v>
      </c>
      <c r="S259" s="38" t="s">
        <v>0</v>
      </c>
      <c r="T259" s="38" t="s">
        <v>35</v>
      </c>
      <c r="V259" s="1"/>
      <c r="W259" s="1"/>
      <c r="X259" s="1"/>
      <c r="Y259" s="1"/>
    </row>
    <row r="260" spans="1:26" s="10" customFormat="1" ht="14.1" customHeight="1" x14ac:dyDescent="0.2">
      <c r="A260" s="1"/>
      <c r="B260" s="1"/>
      <c r="C260" s="1"/>
      <c r="D260" s="1"/>
      <c r="E260" s="1"/>
      <c r="F260" s="1"/>
      <c r="P260" s="96">
        <f>AVERAGE(V260:Z260)</f>
        <v>0.59599999999999997</v>
      </c>
      <c r="Q260" s="94">
        <v>28.4</v>
      </c>
      <c r="R260" s="94">
        <v>163</v>
      </c>
      <c r="S260" s="10">
        <f>+Q260*P260</f>
        <v>16.926399999999997</v>
      </c>
      <c r="T260" s="10">
        <f>+R260*P260</f>
        <v>97.147999999999996</v>
      </c>
      <c r="V260" s="95">
        <v>0.63</v>
      </c>
      <c r="W260" s="95">
        <v>0.63</v>
      </c>
      <c r="X260" s="95">
        <v>0.56000000000000005</v>
      </c>
      <c r="Y260" s="95">
        <v>0.35</v>
      </c>
      <c r="Z260" s="10">
        <v>0.81</v>
      </c>
    </row>
    <row r="261" spans="1:26" s="10" customFormat="1" ht="14.1" customHeight="1" x14ac:dyDescent="0.2">
      <c r="A261" s="1"/>
      <c r="B261" s="1"/>
      <c r="C261" s="1"/>
      <c r="D261" s="1"/>
      <c r="E261" s="1"/>
      <c r="F261" s="1"/>
      <c r="P261" s="96">
        <f>AVERAGE(V261:Y261)</f>
        <v>0.5734999999999999</v>
      </c>
      <c r="Q261" s="94">
        <v>11.5</v>
      </c>
      <c r="R261" s="94">
        <v>155</v>
      </c>
      <c r="S261" s="10">
        <f>+Q261*P261</f>
        <v>6.5952499999999992</v>
      </c>
      <c r="T261" s="10">
        <f>+R261*P261</f>
        <v>88.892499999999984</v>
      </c>
      <c r="V261" s="95">
        <v>0.73399999999999999</v>
      </c>
      <c r="W261" s="95">
        <v>0.78300000000000003</v>
      </c>
      <c r="X261" s="95">
        <v>0.29299999999999998</v>
      </c>
      <c r="Y261" s="1">
        <v>0.48399999999999999</v>
      </c>
    </row>
    <row r="262" spans="1:26" s="10" customFormat="1" ht="14.1" customHeight="1" x14ac:dyDescent="0.2">
      <c r="A262" s="1"/>
      <c r="B262" s="1"/>
      <c r="C262" s="1"/>
      <c r="D262" s="1"/>
      <c r="E262" s="1"/>
      <c r="F262" s="1"/>
      <c r="P262" s="96">
        <f>AVERAGE(V262:Y262)</f>
        <v>0.44750000000000001</v>
      </c>
      <c r="Q262" s="94">
        <v>10</v>
      </c>
      <c r="R262" s="94">
        <v>16</v>
      </c>
      <c r="S262" s="10">
        <f>+Q262*P262</f>
        <v>4.4749999999999996</v>
      </c>
      <c r="T262" s="10">
        <f>+R262*P262</f>
        <v>7.16</v>
      </c>
      <c r="V262" s="95">
        <v>0.51300000000000001</v>
      </c>
      <c r="W262" s="95">
        <v>0.38200000000000001</v>
      </c>
      <c r="X262" s="95"/>
      <c r="Y262" s="1"/>
    </row>
    <row r="263" spans="1:26" s="10" customFormat="1" ht="14.1" customHeight="1" x14ac:dyDescent="0.2">
      <c r="A263" s="1"/>
      <c r="B263" s="1"/>
      <c r="C263" s="1"/>
      <c r="D263" s="1"/>
      <c r="E263" s="1"/>
      <c r="F263" s="1"/>
      <c r="O263" s="43" t="s">
        <v>36</v>
      </c>
      <c r="P263" s="10">
        <f>SUM(P260:P262)</f>
        <v>1.6169999999999998</v>
      </c>
      <c r="Q263" s="10">
        <f t="shared" ref="Q263:R263" si="94">SUM(Q260:Q262)</f>
        <v>49.9</v>
      </c>
      <c r="R263" s="10">
        <f t="shared" si="94"/>
        <v>334</v>
      </c>
      <c r="S263" s="42">
        <f>SUM(S260:S262)</f>
        <v>27.996649999999995</v>
      </c>
      <c r="T263" s="42">
        <f>SUM(T260:T262)</f>
        <v>193.20049999999998</v>
      </c>
      <c r="V263" s="1"/>
      <c r="W263" s="1"/>
      <c r="X263" s="1" t="s">
        <v>544</v>
      </c>
      <c r="Y263" s="1" t="s">
        <v>544</v>
      </c>
    </row>
    <row r="264" spans="1:26" s="10" customFormat="1" ht="14.1" customHeight="1" x14ac:dyDescent="0.2">
      <c r="A264" s="1"/>
      <c r="B264" s="1"/>
      <c r="C264" s="1"/>
      <c r="D264" s="1"/>
      <c r="E264" s="1"/>
      <c r="F264" s="1"/>
      <c r="O264" s="43" t="s">
        <v>37</v>
      </c>
      <c r="P264" s="44">
        <f t="shared" ref="P264:Q264" si="95">AVERAGE(P260:P262)</f>
        <v>0.53899999999999992</v>
      </c>
      <c r="Q264" s="44">
        <f t="shared" si="95"/>
        <v>16.633333333333333</v>
      </c>
      <c r="R264" s="44">
        <f>AVERAGE(R260:R262)</f>
        <v>111.33333333333333</v>
      </c>
      <c r="S264" s="45">
        <f>+S263/P263</f>
        <v>17.313945578231291</v>
      </c>
      <c r="T264" s="45">
        <f>+T263/P263</f>
        <v>119.48082869511441</v>
      </c>
      <c r="V264" s="1" t="s">
        <v>560</v>
      </c>
      <c r="W264" s="1"/>
      <c r="X264" s="1"/>
      <c r="Y264" s="1"/>
    </row>
    <row r="265" spans="1:26" s="10" customFormat="1" ht="14.1" customHeight="1" x14ac:dyDescent="0.2">
      <c r="A265" s="1"/>
      <c r="B265" s="1"/>
      <c r="C265" s="1"/>
      <c r="D265" s="1"/>
      <c r="E265" s="1"/>
      <c r="F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6" s="10" customFormat="1" ht="14.1" customHeight="1" x14ac:dyDescent="0.2">
      <c r="A266" s="1"/>
      <c r="B266" s="1"/>
      <c r="C266" s="1"/>
      <c r="D266" s="1"/>
      <c r="E266" s="1"/>
      <c r="F266" s="1"/>
      <c r="O266" s="42">
        <f>+O258+1</f>
        <v>34</v>
      </c>
      <c r="P266" s="93" t="s">
        <v>561</v>
      </c>
      <c r="U266" s="1"/>
      <c r="V266" s="1"/>
      <c r="W266" s="1"/>
      <c r="X266" s="1"/>
      <c r="Y266" s="1"/>
    </row>
    <row r="267" spans="1:26" s="10" customFormat="1" ht="14.1" customHeight="1" x14ac:dyDescent="0.2">
      <c r="A267" s="1"/>
      <c r="B267" s="1"/>
      <c r="C267" s="1"/>
      <c r="D267" s="1"/>
      <c r="E267" s="1"/>
      <c r="F267" s="1"/>
      <c r="P267" s="38" t="s">
        <v>433</v>
      </c>
      <c r="Q267" s="38" t="s">
        <v>0</v>
      </c>
      <c r="R267" s="38" t="s">
        <v>35</v>
      </c>
      <c r="S267" s="38" t="s">
        <v>0</v>
      </c>
      <c r="T267" s="38" t="s">
        <v>35</v>
      </c>
      <c r="V267" s="1"/>
      <c r="W267" s="1"/>
      <c r="X267" s="1"/>
      <c r="Y267" s="1"/>
    </row>
    <row r="268" spans="1:26" s="10" customFormat="1" ht="14.1" customHeight="1" x14ac:dyDescent="0.2">
      <c r="A268" s="1"/>
      <c r="B268" s="1"/>
      <c r="C268" s="1"/>
      <c r="D268" s="1"/>
      <c r="E268" s="1"/>
      <c r="F268" s="1"/>
      <c r="P268" s="96">
        <f>AVERAGE(V268:Z268)</f>
        <v>0.79799999999999982</v>
      </c>
      <c r="Q268" s="94">
        <v>170</v>
      </c>
      <c r="R268" s="94">
        <v>317</v>
      </c>
      <c r="S268" s="10">
        <f>+Q268*P268</f>
        <v>135.65999999999997</v>
      </c>
      <c r="T268" s="10">
        <f>+R268*P268</f>
        <v>252.96599999999995</v>
      </c>
      <c r="V268" s="95">
        <v>0.59</v>
      </c>
      <c r="W268" s="95">
        <v>0.69</v>
      </c>
      <c r="X268" s="95">
        <v>0.82</v>
      </c>
      <c r="Y268" s="95">
        <v>0.94</v>
      </c>
      <c r="Z268" s="10">
        <v>0.95</v>
      </c>
    </row>
    <row r="269" spans="1:26" s="10" customFormat="1" ht="14.1" customHeight="1" x14ac:dyDescent="0.2">
      <c r="A269" s="1"/>
      <c r="B269" s="1"/>
      <c r="C269" s="1"/>
      <c r="D269" s="1"/>
      <c r="E269" s="1"/>
      <c r="F269" s="1"/>
      <c r="P269" s="96">
        <f>AVERAGE(V269:Y269)</f>
        <v>0.81749999999999989</v>
      </c>
      <c r="Q269" s="94">
        <v>86</v>
      </c>
      <c r="R269" s="94">
        <v>248</v>
      </c>
      <c r="S269" s="10">
        <f>+Q269*P269</f>
        <v>70.304999999999993</v>
      </c>
      <c r="T269" s="10">
        <f>+R269*P269</f>
        <v>202.73999999999998</v>
      </c>
      <c r="V269" s="95">
        <v>0.56999999999999995</v>
      </c>
      <c r="W269" s="95">
        <v>0.6</v>
      </c>
      <c r="X269" s="95">
        <v>1.1499999999999999</v>
      </c>
      <c r="Y269" s="1">
        <v>0.95</v>
      </c>
    </row>
    <row r="270" spans="1:26" s="10" customFormat="1" ht="14.1" customHeight="1" x14ac:dyDescent="0.2">
      <c r="A270" s="1"/>
      <c r="B270" s="1"/>
      <c r="C270" s="1"/>
      <c r="D270" s="1"/>
      <c r="E270" s="1"/>
      <c r="F270" s="1"/>
      <c r="P270" s="96">
        <f>AVERAGE(V270:Y270)</f>
        <v>0.27500000000000002</v>
      </c>
      <c r="Q270" s="94">
        <v>15.3</v>
      </c>
      <c r="R270" s="94">
        <v>104</v>
      </c>
      <c r="S270" s="10">
        <f>+Q270*P270</f>
        <v>4.2075000000000005</v>
      </c>
      <c r="T270" s="10">
        <f>+R270*P270</f>
        <v>28.6</v>
      </c>
      <c r="V270" s="95">
        <v>0.27</v>
      </c>
      <c r="W270" s="95">
        <v>0.28000000000000003</v>
      </c>
      <c r="X270" s="95"/>
      <c r="Y270" s="1"/>
    </row>
    <row r="271" spans="1:26" s="10" customFormat="1" ht="14.1" customHeight="1" x14ac:dyDescent="0.2">
      <c r="A271" s="1"/>
      <c r="B271" s="1"/>
      <c r="C271" s="1"/>
      <c r="D271" s="1"/>
      <c r="E271" s="1"/>
      <c r="F271" s="1"/>
      <c r="O271" s="43" t="s">
        <v>36</v>
      </c>
      <c r="P271" s="10">
        <f>SUM(P268:P270)</f>
        <v>1.8904999999999998</v>
      </c>
      <c r="Q271" s="10">
        <f t="shared" ref="Q271:R271" si="96">SUM(Q268:Q270)</f>
        <v>271.3</v>
      </c>
      <c r="R271" s="10">
        <f t="shared" si="96"/>
        <v>669</v>
      </c>
      <c r="S271" s="42">
        <f>SUM(S268:S270)</f>
        <v>210.17249999999999</v>
      </c>
      <c r="T271" s="42">
        <f>SUM(T268:T270)</f>
        <v>484.30599999999993</v>
      </c>
      <c r="V271" s="1"/>
      <c r="W271" s="1"/>
      <c r="X271" s="1" t="s">
        <v>544</v>
      </c>
      <c r="Y271" s="1" t="s">
        <v>544</v>
      </c>
    </row>
    <row r="272" spans="1:26" s="10" customFormat="1" ht="14.1" customHeight="1" x14ac:dyDescent="0.2">
      <c r="A272" s="1"/>
      <c r="B272" s="1"/>
      <c r="C272" s="1"/>
      <c r="D272" s="1"/>
      <c r="E272" s="1"/>
      <c r="F272" s="1"/>
      <c r="O272" s="43" t="s">
        <v>37</v>
      </c>
      <c r="P272" s="44">
        <f t="shared" ref="P272:Q272" si="97">AVERAGE(P268:P270)</f>
        <v>0.63016666666666665</v>
      </c>
      <c r="Q272" s="44">
        <f t="shared" si="97"/>
        <v>90.433333333333337</v>
      </c>
      <c r="R272" s="44">
        <f>AVERAGE(R268:R270)</f>
        <v>223</v>
      </c>
      <c r="S272" s="45">
        <f>+S271/P271</f>
        <v>111.17297011372654</v>
      </c>
      <c r="T272" s="45">
        <f>+T271/P271</f>
        <v>256.17878868024331</v>
      </c>
      <c r="V272" s="1"/>
      <c r="W272" s="1"/>
      <c r="X272" s="1"/>
      <c r="Y272" s="1"/>
    </row>
    <row r="273" spans="1:26" s="10" customFormat="1" ht="14.1" customHeight="1" x14ac:dyDescent="0.2">
      <c r="A273" s="1"/>
      <c r="B273" s="1"/>
      <c r="C273" s="1"/>
      <c r="D273" s="1"/>
      <c r="E273" s="1"/>
      <c r="F273" s="1"/>
      <c r="O273" s="1"/>
      <c r="V273" s="1"/>
      <c r="W273" s="1"/>
      <c r="X273" s="1"/>
      <c r="Y273" s="1"/>
    </row>
    <row r="274" spans="1:26" s="10" customFormat="1" ht="14.1" customHeight="1" x14ac:dyDescent="0.2">
      <c r="A274" s="1"/>
      <c r="B274" s="1"/>
      <c r="C274" s="1"/>
      <c r="D274" s="1"/>
      <c r="E274" s="1"/>
      <c r="F274" s="1"/>
      <c r="O274" s="42">
        <f>+O266+1</f>
        <v>35</v>
      </c>
      <c r="P274" s="93" t="s">
        <v>562</v>
      </c>
      <c r="U274" s="1"/>
      <c r="V274" s="1"/>
      <c r="W274" s="1"/>
      <c r="X274" s="1"/>
      <c r="Y274" s="1"/>
    </row>
    <row r="275" spans="1:26" s="10" customFormat="1" ht="14.1" customHeight="1" x14ac:dyDescent="0.2">
      <c r="A275" s="1"/>
      <c r="B275" s="1"/>
      <c r="C275" s="1"/>
      <c r="D275" s="1"/>
      <c r="E275" s="1"/>
      <c r="F275" s="1"/>
      <c r="P275" s="38" t="s">
        <v>433</v>
      </c>
      <c r="Q275" s="38" t="s">
        <v>0</v>
      </c>
      <c r="R275" s="38" t="s">
        <v>35</v>
      </c>
      <c r="S275" s="38" t="s">
        <v>0</v>
      </c>
      <c r="T275" s="38" t="s">
        <v>35</v>
      </c>
      <c r="V275" s="1"/>
      <c r="W275" s="1"/>
      <c r="X275" s="1"/>
      <c r="Y275" s="1"/>
    </row>
    <row r="276" spans="1:26" s="10" customFormat="1" ht="14.1" customHeight="1" x14ac:dyDescent="0.2">
      <c r="A276" s="1"/>
      <c r="B276" s="1"/>
      <c r="C276" s="1"/>
      <c r="D276" s="1"/>
      <c r="E276" s="1"/>
      <c r="F276" s="1"/>
      <c r="P276" s="96">
        <f>AVERAGE(V276:Z276)</f>
        <v>1.1460000000000001</v>
      </c>
      <c r="Q276" s="94">
        <v>38.5</v>
      </c>
      <c r="R276" s="94">
        <v>193</v>
      </c>
      <c r="S276" s="10">
        <f>+Q276*P276</f>
        <v>44.121000000000002</v>
      </c>
      <c r="T276" s="10">
        <f>+R276*P276</f>
        <v>221.17800000000003</v>
      </c>
      <c r="V276" s="95">
        <v>1.43</v>
      </c>
      <c r="W276" s="95">
        <v>1.0900000000000001</v>
      </c>
      <c r="X276" s="95">
        <v>1.39</v>
      </c>
      <c r="Y276" s="95">
        <v>0.88</v>
      </c>
      <c r="Z276" s="10">
        <v>0.94</v>
      </c>
    </row>
    <row r="277" spans="1:26" s="10" customFormat="1" ht="14.1" customHeight="1" x14ac:dyDescent="0.2">
      <c r="A277" s="1"/>
      <c r="B277" s="1"/>
      <c r="C277" s="1"/>
      <c r="D277" s="1"/>
      <c r="E277" s="1"/>
      <c r="F277" s="1"/>
      <c r="P277" s="96">
        <f>AVERAGE(V277:Y277)</f>
        <v>0.73750000000000004</v>
      </c>
      <c r="Q277" s="94">
        <v>264</v>
      </c>
      <c r="R277" s="94">
        <v>283</v>
      </c>
      <c r="S277" s="10">
        <f>+Q277*P277</f>
        <v>194.70000000000002</v>
      </c>
      <c r="T277" s="10">
        <f>+R277*P277</f>
        <v>208.71250000000001</v>
      </c>
      <c r="V277" s="95">
        <v>0.47</v>
      </c>
      <c r="W277" s="95">
        <v>0.53</v>
      </c>
      <c r="X277" s="95">
        <v>0.97</v>
      </c>
      <c r="Y277" s="1">
        <v>0.98</v>
      </c>
    </row>
    <row r="278" spans="1:26" s="10" customFormat="1" ht="14.1" customHeight="1" x14ac:dyDescent="0.2">
      <c r="A278" s="1"/>
      <c r="B278" s="1"/>
      <c r="C278" s="1"/>
      <c r="D278" s="1"/>
      <c r="E278" s="1"/>
      <c r="F278" s="1"/>
      <c r="P278" s="96">
        <f>AVERAGE(V278:Y278)</f>
        <v>0.44499999999999995</v>
      </c>
      <c r="Q278" s="94">
        <v>19</v>
      </c>
      <c r="R278" s="94">
        <v>90.4</v>
      </c>
      <c r="S278" s="10">
        <f>+Q278*P278</f>
        <v>8.4549999999999983</v>
      </c>
      <c r="T278" s="10">
        <f>+R278*P278</f>
        <v>40.228000000000002</v>
      </c>
      <c r="V278" s="95">
        <v>0.42</v>
      </c>
      <c r="W278" s="95">
        <v>0.47</v>
      </c>
      <c r="X278" s="95"/>
      <c r="Y278" s="1"/>
    </row>
    <row r="279" spans="1:26" s="10" customFormat="1" ht="14.1" customHeight="1" x14ac:dyDescent="0.2">
      <c r="A279" s="1"/>
      <c r="B279" s="1"/>
      <c r="C279" s="1"/>
      <c r="D279" s="1"/>
      <c r="E279" s="1"/>
      <c r="F279" s="1"/>
      <c r="O279" s="43" t="s">
        <v>36</v>
      </c>
      <c r="P279" s="10">
        <f>SUM(P276:P278)</f>
        <v>2.3285</v>
      </c>
      <c r="Q279" s="10">
        <f t="shared" ref="Q279:R279" si="98">SUM(Q276:Q278)</f>
        <v>321.5</v>
      </c>
      <c r="R279" s="10">
        <f t="shared" si="98"/>
        <v>566.4</v>
      </c>
      <c r="S279" s="42">
        <f>SUM(S276:S278)</f>
        <v>247.27600000000001</v>
      </c>
      <c r="T279" s="42">
        <f>SUM(T276:T278)</f>
        <v>470.11850000000004</v>
      </c>
      <c r="V279" s="1"/>
      <c r="W279" s="1"/>
      <c r="X279" s="1" t="s">
        <v>544</v>
      </c>
      <c r="Y279" s="1" t="s">
        <v>544</v>
      </c>
    </row>
    <row r="280" spans="1:26" s="10" customFormat="1" ht="14.1" customHeight="1" x14ac:dyDescent="0.2">
      <c r="A280" s="1"/>
      <c r="B280" s="1"/>
      <c r="C280" s="1"/>
      <c r="D280" s="1"/>
      <c r="E280" s="1"/>
      <c r="F280" s="1"/>
      <c r="O280" s="43" t="s">
        <v>37</v>
      </c>
      <c r="P280" s="44">
        <f t="shared" ref="P280:Q280" si="99">AVERAGE(P276:P278)</f>
        <v>0.77616666666666667</v>
      </c>
      <c r="Q280" s="44">
        <f t="shared" si="99"/>
        <v>107.16666666666667</v>
      </c>
      <c r="R280" s="44">
        <f>AVERAGE(R276:R278)</f>
        <v>188.79999999999998</v>
      </c>
      <c r="S280" s="45">
        <f>+S279/P279</f>
        <v>106.19540476701739</v>
      </c>
      <c r="T280" s="45">
        <f>+T279/P279</f>
        <v>201.8975735452008</v>
      </c>
      <c r="V280" s="1"/>
      <c r="W280" s="1"/>
      <c r="X280" s="1"/>
      <c r="Y280" s="1"/>
    </row>
    <row r="281" spans="1:26" s="10" customFormat="1" ht="14.1" customHeight="1" x14ac:dyDescent="0.2">
      <c r="A281" s="1"/>
      <c r="B281" s="1"/>
      <c r="C281" s="1"/>
      <c r="D281" s="1"/>
      <c r="E281" s="1"/>
      <c r="F281" s="1"/>
      <c r="O281" s="1"/>
      <c r="V281" s="1"/>
      <c r="W281" s="1"/>
      <c r="X281" s="1"/>
      <c r="Y281" s="1"/>
    </row>
    <row r="282" spans="1:26" s="10" customFormat="1" ht="14.1" customHeight="1" x14ac:dyDescent="0.2">
      <c r="A282" s="1"/>
      <c r="B282" s="1"/>
      <c r="C282" s="1"/>
      <c r="D282" s="1"/>
      <c r="E282" s="1"/>
      <c r="F282" s="1"/>
      <c r="O282" s="42">
        <f>+O274+1</f>
        <v>36</v>
      </c>
      <c r="P282" s="93" t="s">
        <v>563</v>
      </c>
      <c r="U282" s="1"/>
      <c r="V282" s="1"/>
      <c r="W282" s="1"/>
      <c r="X282" s="1"/>
      <c r="Y282" s="1"/>
    </row>
    <row r="283" spans="1:26" s="10" customFormat="1" ht="14.1" customHeight="1" x14ac:dyDescent="0.2">
      <c r="A283" s="1"/>
      <c r="B283" s="1"/>
      <c r="C283" s="1"/>
      <c r="D283" s="1"/>
      <c r="E283" s="1"/>
      <c r="F283" s="1"/>
      <c r="P283" s="38" t="s">
        <v>433</v>
      </c>
      <c r="Q283" s="38" t="s">
        <v>0</v>
      </c>
      <c r="R283" s="38" t="s">
        <v>35</v>
      </c>
      <c r="S283" s="38" t="s">
        <v>0</v>
      </c>
      <c r="T283" s="38" t="s">
        <v>35</v>
      </c>
      <c r="V283" s="1"/>
      <c r="W283" s="1"/>
      <c r="X283" s="1"/>
      <c r="Y283" s="1"/>
    </row>
    <row r="284" spans="1:26" s="10" customFormat="1" ht="14.1" customHeight="1" x14ac:dyDescent="0.2">
      <c r="A284" s="1"/>
      <c r="B284" s="1"/>
      <c r="C284" s="1"/>
      <c r="D284" s="1"/>
      <c r="E284" s="1"/>
      <c r="F284" s="1"/>
      <c r="P284" s="96">
        <f>AVERAGE(V284:Z284)</f>
        <v>2.0780000000000003</v>
      </c>
      <c r="Q284" s="94">
        <v>76.7</v>
      </c>
      <c r="R284" s="94">
        <v>221</v>
      </c>
      <c r="S284" s="10">
        <f>+Q284*P284</f>
        <v>159.38260000000002</v>
      </c>
      <c r="T284" s="10">
        <f>+R284*P284</f>
        <v>459.23800000000006</v>
      </c>
      <c r="V284" s="95">
        <v>2.0299999999999998</v>
      </c>
      <c r="W284" s="95">
        <v>1.3</v>
      </c>
      <c r="X284" s="95">
        <v>2.25</v>
      </c>
      <c r="Y284" s="95">
        <v>2.33</v>
      </c>
      <c r="Z284" s="10">
        <v>2.48</v>
      </c>
    </row>
    <row r="285" spans="1:26" s="10" customFormat="1" ht="14.1" customHeight="1" x14ac:dyDescent="0.2">
      <c r="A285" s="1"/>
      <c r="B285" s="1"/>
      <c r="C285" s="1"/>
      <c r="D285" s="1"/>
      <c r="E285" s="1"/>
      <c r="F285" s="1"/>
      <c r="P285" s="96">
        <f>AVERAGE(V285:Y285)</f>
        <v>2.5015000000000001</v>
      </c>
      <c r="Q285" s="94">
        <v>58.2</v>
      </c>
      <c r="R285" s="94">
        <v>221</v>
      </c>
      <c r="S285" s="10">
        <f>+Q285*P285</f>
        <v>145.5873</v>
      </c>
      <c r="T285" s="10">
        <f>+R285*P285</f>
        <v>552.83150000000001</v>
      </c>
      <c r="V285" s="95">
        <v>2.335</v>
      </c>
      <c r="W285" s="95">
        <v>2.36</v>
      </c>
      <c r="X285" s="95">
        <v>2.5859999999999999</v>
      </c>
      <c r="Y285" s="1">
        <v>2.7250000000000001</v>
      </c>
    </row>
    <row r="286" spans="1:26" s="10" customFormat="1" ht="14.1" customHeight="1" x14ac:dyDescent="0.2">
      <c r="A286" s="1"/>
      <c r="B286" s="1"/>
      <c r="C286" s="1"/>
      <c r="D286" s="1"/>
      <c r="E286" s="1"/>
      <c r="F286" s="1"/>
      <c r="P286" s="96">
        <f>AVERAGE(V286:Y286)</f>
        <v>1.1085</v>
      </c>
      <c r="Q286" s="94">
        <v>49.5</v>
      </c>
      <c r="R286" s="94">
        <v>96.5</v>
      </c>
      <c r="S286" s="10">
        <f>+Q286*P286</f>
        <v>54.870750000000001</v>
      </c>
      <c r="T286" s="10">
        <f>+R286*P286</f>
        <v>106.97025000000001</v>
      </c>
      <c r="V286" s="95">
        <v>1.0780000000000001</v>
      </c>
      <c r="W286" s="95">
        <v>1.139</v>
      </c>
      <c r="X286" s="95"/>
      <c r="Y286" s="1"/>
    </row>
    <row r="287" spans="1:26" s="10" customFormat="1" ht="14.1" customHeight="1" x14ac:dyDescent="0.2">
      <c r="A287" s="1"/>
      <c r="B287" s="1"/>
      <c r="C287" s="1"/>
      <c r="D287" s="1"/>
      <c r="E287" s="1"/>
      <c r="F287" s="1"/>
      <c r="O287" s="43" t="s">
        <v>36</v>
      </c>
      <c r="P287" s="10">
        <f>SUM(P284:P286)</f>
        <v>5.6880000000000006</v>
      </c>
      <c r="Q287" s="10">
        <f t="shared" ref="Q287:R287" si="100">SUM(Q284:Q286)</f>
        <v>184.4</v>
      </c>
      <c r="R287" s="10">
        <f t="shared" si="100"/>
        <v>538.5</v>
      </c>
      <c r="S287" s="42">
        <f>SUM(S284:S286)</f>
        <v>359.84065000000004</v>
      </c>
      <c r="T287" s="42">
        <f>SUM(T284:T286)</f>
        <v>1119.0397500000001</v>
      </c>
      <c r="V287" s="1"/>
      <c r="W287" s="1"/>
      <c r="X287" s="1" t="s">
        <v>544</v>
      </c>
      <c r="Y287" s="1" t="s">
        <v>544</v>
      </c>
    </row>
    <row r="288" spans="1:26" s="10" customFormat="1" ht="14.1" customHeight="1" x14ac:dyDescent="0.2">
      <c r="A288" s="1"/>
      <c r="B288" s="1"/>
      <c r="C288" s="1"/>
      <c r="D288" s="1"/>
      <c r="E288" s="1"/>
      <c r="F288" s="1"/>
      <c r="O288" s="43" t="s">
        <v>37</v>
      </c>
      <c r="P288" s="44">
        <f t="shared" ref="P288:Q288" si="101">AVERAGE(P284:P286)</f>
        <v>1.8960000000000001</v>
      </c>
      <c r="Q288" s="44">
        <f t="shared" si="101"/>
        <v>61.466666666666669</v>
      </c>
      <c r="R288" s="44">
        <f>AVERAGE(R284:R286)</f>
        <v>179.5</v>
      </c>
      <c r="S288" s="45">
        <f>+S287/P287</f>
        <v>63.263124120956398</v>
      </c>
      <c r="T288" s="45">
        <f>+T287/P287</f>
        <v>196.73694620253164</v>
      </c>
      <c r="V288" s="1"/>
      <c r="W288" s="1"/>
      <c r="X288" s="1"/>
      <c r="Y288" s="1"/>
    </row>
    <row r="289" spans="1:26" s="10" customFormat="1" ht="14.1" customHeight="1" x14ac:dyDescent="0.2">
      <c r="A289" s="1"/>
      <c r="B289" s="1"/>
      <c r="C289" s="1"/>
      <c r="D289" s="1"/>
      <c r="E289" s="1"/>
      <c r="F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6" s="10" customFormat="1" ht="14.1" customHeight="1" x14ac:dyDescent="0.2">
      <c r="A290" s="1"/>
      <c r="B290" s="1"/>
      <c r="C290" s="1"/>
      <c r="D290" s="1"/>
      <c r="E290" s="1"/>
      <c r="F290" s="1"/>
      <c r="O290" s="42">
        <f>+O282+1</f>
        <v>37</v>
      </c>
      <c r="P290" s="93" t="s">
        <v>564</v>
      </c>
      <c r="U290" s="1"/>
      <c r="V290" s="1"/>
      <c r="W290" s="1"/>
      <c r="X290" s="1"/>
      <c r="Y290" s="1"/>
    </row>
    <row r="291" spans="1:26" s="10" customFormat="1" ht="14.1" customHeight="1" x14ac:dyDescent="0.2">
      <c r="A291" s="1"/>
      <c r="B291" s="1"/>
      <c r="C291" s="1"/>
      <c r="D291" s="1"/>
      <c r="E291" s="1"/>
      <c r="F291" s="1"/>
      <c r="P291" s="38" t="s">
        <v>433</v>
      </c>
      <c r="Q291" s="38" t="s">
        <v>0</v>
      </c>
      <c r="R291" s="38" t="s">
        <v>35</v>
      </c>
      <c r="S291" s="38" t="s">
        <v>0</v>
      </c>
      <c r="T291" s="38" t="s">
        <v>35</v>
      </c>
      <c r="V291" s="1"/>
      <c r="W291" s="1"/>
      <c r="X291" s="1"/>
      <c r="Y291" s="1"/>
    </row>
    <row r="292" spans="1:26" s="10" customFormat="1" ht="14.1" customHeight="1" x14ac:dyDescent="0.2">
      <c r="A292" s="1"/>
      <c r="B292" s="1"/>
      <c r="C292" s="1"/>
      <c r="D292" s="1"/>
      <c r="E292" s="1"/>
      <c r="F292" s="1"/>
      <c r="P292" s="96">
        <f>AVERAGE(V292:Z292)</f>
        <v>0.4572</v>
      </c>
      <c r="Q292" s="94">
        <v>50</v>
      </c>
      <c r="R292" s="94">
        <v>189</v>
      </c>
      <c r="S292" s="10">
        <f>+Q292*P292</f>
        <v>22.86</v>
      </c>
      <c r="T292" s="10">
        <f>+R292*P292</f>
        <v>86.410799999999995</v>
      </c>
      <c r="V292" s="95">
        <v>7.5999999999999998E-2</v>
      </c>
      <c r="W292" s="95">
        <v>0.44</v>
      </c>
      <c r="X292" s="95">
        <v>0.45</v>
      </c>
      <c r="Y292" s="95">
        <v>0.53</v>
      </c>
      <c r="Z292" s="10">
        <v>0.79</v>
      </c>
    </row>
    <row r="293" spans="1:26" s="10" customFormat="1" ht="14.1" customHeight="1" x14ac:dyDescent="0.2">
      <c r="A293" s="1"/>
      <c r="B293" s="1"/>
      <c r="C293" s="1"/>
      <c r="D293" s="1"/>
      <c r="E293" s="1"/>
      <c r="F293" s="1"/>
      <c r="P293" s="96">
        <f>AVERAGE(V293:Y293)</f>
        <v>0.49675000000000002</v>
      </c>
      <c r="Q293" s="94">
        <v>21.1</v>
      </c>
      <c r="R293" s="94">
        <v>152</v>
      </c>
      <c r="S293" s="10">
        <f>+Q293*P293</f>
        <v>10.481425000000002</v>
      </c>
      <c r="T293" s="10">
        <f>+R293*P293</f>
        <v>75.506</v>
      </c>
      <c r="V293" s="95">
        <v>0.44800000000000001</v>
      </c>
      <c r="W293" s="95">
        <v>0.60799999999999998</v>
      </c>
      <c r="X293" s="95">
        <v>0.48</v>
      </c>
      <c r="Y293" s="1">
        <v>0.45100000000000001</v>
      </c>
    </row>
    <row r="294" spans="1:26" s="10" customFormat="1" ht="14.1" customHeight="1" x14ac:dyDescent="0.2">
      <c r="A294" s="1"/>
      <c r="B294" s="1"/>
      <c r="C294" s="1"/>
      <c r="D294" s="1"/>
      <c r="E294" s="1"/>
      <c r="F294" s="1"/>
      <c r="P294" s="96">
        <f>AVERAGE(V294:Y294)</f>
        <v>0.47799999999999998</v>
      </c>
      <c r="Q294" s="94">
        <v>17.7</v>
      </c>
      <c r="R294" s="94">
        <v>123</v>
      </c>
      <c r="S294" s="10">
        <f>+Q294*P294</f>
        <v>8.4605999999999995</v>
      </c>
      <c r="T294" s="10">
        <f>+R294*P294</f>
        <v>58.793999999999997</v>
      </c>
      <c r="V294" s="95">
        <v>0.41499999999999998</v>
      </c>
      <c r="W294" s="95">
        <v>0.371</v>
      </c>
      <c r="X294" s="95">
        <v>0.52</v>
      </c>
      <c r="Y294" s="1">
        <v>0.60599999999999998</v>
      </c>
    </row>
    <row r="295" spans="1:26" s="10" customFormat="1" ht="14.1" customHeight="1" x14ac:dyDescent="0.2">
      <c r="A295" s="1"/>
      <c r="B295" s="1"/>
      <c r="C295" s="1"/>
      <c r="D295" s="1"/>
      <c r="E295" s="1"/>
      <c r="F295" s="1"/>
      <c r="O295" s="43" t="s">
        <v>36</v>
      </c>
      <c r="P295" s="10">
        <f>SUM(P292:P294)</f>
        <v>1.4319500000000001</v>
      </c>
      <c r="Q295" s="10">
        <f t="shared" ref="Q295:R295" si="102">SUM(Q292:Q294)</f>
        <v>88.8</v>
      </c>
      <c r="R295" s="10">
        <f t="shared" si="102"/>
        <v>464</v>
      </c>
      <c r="S295" s="42">
        <f>SUM(S292:S294)</f>
        <v>41.802025</v>
      </c>
      <c r="T295" s="42">
        <f>SUM(T292:T294)</f>
        <v>220.71080000000001</v>
      </c>
      <c r="V295" s="1"/>
      <c r="W295" s="1"/>
      <c r="X295" s="1"/>
      <c r="Y295" s="1"/>
    </row>
    <row r="296" spans="1:26" s="10" customFormat="1" ht="14.1" customHeight="1" x14ac:dyDescent="0.2">
      <c r="A296" s="1"/>
      <c r="B296" s="1"/>
      <c r="C296" s="1"/>
      <c r="D296" s="1"/>
      <c r="E296" s="1"/>
      <c r="F296" s="1"/>
      <c r="O296" s="43" t="s">
        <v>37</v>
      </c>
      <c r="P296" s="44">
        <f t="shared" ref="P296:Q296" si="103">AVERAGE(P292:P294)</f>
        <v>0.47731666666666667</v>
      </c>
      <c r="Q296" s="44">
        <f t="shared" si="103"/>
        <v>29.599999999999998</v>
      </c>
      <c r="R296" s="44">
        <f>AVERAGE(R292:R294)</f>
        <v>154.66666666666666</v>
      </c>
      <c r="S296" s="45">
        <f>+S295/P295</f>
        <v>29.192377527148292</v>
      </c>
      <c r="T296" s="45">
        <f>+T295/P295</f>
        <v>154.13303537134675</v>
      </c>
      <c r="V296" s="1"/>
      <c r="W296" s="1"/>
      <c r="X296" s="1"/>
      <c r="Y296" s="1"/>
    </row>
    <row r="297" spans="1:26" s="10" customFormat="1" ht="14.1" customHeight="1" x14ac:dyDescent="0.2">
      <c r="A297" s="1"/>
      <c r="B297" s="1"/>
      <c r="C297" s="1"/>
      <c r="D297" s="1"/>
      <c r="E297" s="1"/>
      <c r="F297" s="1"/>
      <c r="O297" s="1"/>
      <c r="V297" s="1"/>
      <c r="W297" s="1"/>
      <c r="X297" s="1"/>
      <c r="Y297" s="1"/>
    </row>
    <row r="298" spans="1:26" s="10" customFormat="1" ht="14.1" customHeight="1" x14ac:dyDescent="0.2">
      <c r="A298" s="1"/>
      <c r="B298" s="1"/>
      <c r="C298" s="1"/>
      <c r="D298" s="1"/>
      <c r="E298" s="1"/>
      <c r="F298" s="1"/>
      <c r="O298" s="42">
        <f>+O290+1</f>
        <v>38</v>
      </c>
      <c r="P298" s="93" t="s">
        <v>565</v>
      </c>
      <c r="U298" s="1"/>
      <c r="V298" s="1"/>
      <c r="W298" s="1"/>
      <c r="X298" s="1"/>
      <c r="Y298" s="1"/>
    </row>
    <row r="299" spans="1:26" s="10" customFormat="1" ht="14.1" customHeight="1" x14ac:dyDescent="0.2">
      <c r="A299" s="1"/>
      <c r="B299" s="1"/>
      <c r="C299" s="1"/>
      <c r="D299" s="1"/>
      <c r="E299" s="1"/>
      <c r="F299" s="1"/>
      <c r="P299" s="38" t="s">
        <v>433</v>
      </c>
      <c r="Q299" s="38" t="s">
        <v>0</v>
      </c>
      <c r="R299" s="38" t="s">
        <v>35</v>
      </c>
      <c r="S299" s="38" t="s">
        <v>0</v>
      </c>
      <c r="T299" s="38" t="s">
        <v>35</v>
      </c>
      <c r="V299" s="1"/>
      <c r="W299" s="1"/>
      <c r="X299" s="1"/>
      <c r="Y299" s="1"/>
    </row>
    <row r="300" spans="1:26" s="10" customFormat="1" ht="14.1" customHeight="1" x14ac:dyDescent="0.2">
      <c r="A300" s="1"/>
      <c r="B300" s="1"/>
      <c r="C300" s="1"/>
      <c r="D300" s="1"/>
      <c r="E300" s="1"/>
      <c r="F300" s="1"/>
      <c r="P300" s="96">
        <f>AVERAGE(V300:Z300)</f>
        <v>2.806</v>
      </c>
      <c r="Q300" s="94">
        <v>79.400000000000006</v>
      </c>
      <c r="R300" s="94">
        <v>314</v>
      </c>
      <c r="S300" s="10">
        <f>+Q300*P300</f>
        <v>222.79640000000003</v>
      </c>
      <c r="T300" s="10">
        <f>+R300*P300</f>
        <v>881.08400000000006</v>
      </c>
      <c r="V300" s="95">
        <v>3.19</v>
      </c>
      <c r="W300" s="95">
        <v>3.06</v>
      </c>
      <c r="X300" s="95">
        <v>2.84</v>
      </c>
      <c r="Y300" s="95">
        <v>2.46</v>
      </c>
      <c r="Z300" s="10">
        <v>2.48</v>
      </c>
    </row>
    <row r="301" spans="1:26" s="10" customFormat="1" ht="14.1" customHeight="1" x14ac:dyDescent="0.2">
      <c r="A301" s="1"/>
      <c r="B301" s="1"/>
      <c r="C301" s="1"/>
      <c r="D301" s="1"/>
      <c r="E301" s="1"/>
      <c r="F301" s="1"/>
      <c r="P301" s="96">
        <f>AVERAGE(V301:Y301)</f>
        <v>3.2199999999999998</v>
      </c>
      <c r="Q301" s="94">
        <v>80.8</v>
      </c>
      <c r="R301" s="94">
        <v>300</v>
      </c>
      <c r="S301" s="10">
        <f>+Q301*P301</f>
        <v>260.17599999999999</v>
      </c>
      <c r="T301" s="10">
        <f>+R301*P301</f>
        <v>965.99999999999989</v>
      </c>
      <c r="V301" s="95">
        <v>2.84</v>
      </c>
      <c r="W301" s="95">
        <v>3.05</v>
      </c>
      <c r="X301" s="95">
        <v>3.4</v>
      </c>
      <c r="Y301" s="1">
        <v>3.59</v>
      </c>
    </row>
    <row r="302" spans="1:26" s="10" customFormat="1" ht="14.1" customHeight="1" x14ac:dyDescent="0.2">
      <c r="A302" s="1"/>
      <c r="B302" s="1"/>
      <c r="C302" s="1"/>
      <c r="D302" s="1"/>
      <c r="E302" s="1"/>
      <c r="F302" s="1"/>
      <c r="P302" s="96">
        <f>AVERAGE(V302:Y302)</f>
        <v>1.28925</v>
      </c>
      <c r="Q302" s="94">
        <v>24.7</v>
      </c>
      <c r="R302" s="94">
        <v>177</v>
      </c>
      <c r="S302" s="10">
        <f>+Q302*P302</f>
        <v>31.844474999999999</v>
      </c>
      <c r="T302" s="10">
        <f>+R302*P302</f>
        <v>228.19725</v>
      </c>
      <c r="V302" s="95">
        <v>1.534</v>
      </c>
      <c r="W302" s="95">
        <v>0.80300000000000005</v>
      </c>
      <c r="X302" s="95">
        <v>0.5</v>
      </c>
      <c r="Y302" s="1">
        <v>2.3199999999999998</v>
      </c>
    </row>
    <row r="303" spans="1:26" s="10" customFormat="1" ht="14.1" customHeight="1" x14ac:dyDescent="0.2">
      <c r="A303" s="1"/>
      <c r="B303" s="1"/>
      <c r="C303" s="1"/>
      <c r="D303" s="1"/>
      <c r="E303" s="1"/>
      <c r="F303" s="1"/>
      <c r="O303" s="43" t="s">
        <v>36</v>
      </c>
      <c r="P303" s="10">
        <f>SUM(P300:P302)</f>
        <v>7.3152499999999998</v>
      </c>
      <c r="Q303" s="10">
        <f t="shared" ref="Q303:R303" si="104">SUM(Q300:Q302)</f>
        <v>184.89999999999998</v>
      </c>
      <c r="R303" s="10">
        <f t="shared" si="104"/>
        <v>791</v>
      </c>
      <c r="S303" s="42">
        <f>SUM(S300:S302)</f>
        <v>514.81687499999998</v>
      </c>
      <c r="T303" s="42">
        <f>SUM(T300:T302)</f>
        <v>2075.28125</v>
      </c>
      <c r="V303" s="1"/>
      <c r="W303" s="1"/>
      <c r="X303" s="1"/>
      <c r="Y303" s="1"/>
    </row>
    <row r="304" spans="1:26" s="10" customFormat="1" ht="14.1" customHeight="1" x14ac:dyDescent="0.2">
      <c r="A304" s="1"/>
      <c r="B304" s="1"/>
      <c r="C304" s="1"/>
      <c r="D304" s="1"/>
      <c r="E304" s="1"/>
      <c r="F304" s="1"/>
      <c r="O304" s="43" t="s">
        <v>37</v>
      </c>
      <c r="P304" s="44">
        <f t="shared" ref="P304:Q304" si="105">AVERAGE(P300:P302)</f>
        <v>2.4384166666666665</v>
      </c>
      <c r="Q304" s="44">
        <f t="shared" si="105"/>
        <v>61.633333333333326</v>
      </c>
      <c r="R304" s="44">
        <f>AVERAGE(R300:R302)</f>
        <v>263.66666666666669</v>
      </c>
      <c r="S304" s="45">
        <f>+S303/P303</f>
        <v>70.375841563856326</v>
      </c>
      <c r="T304" s="45">
        <f>+T303/P303</f>
        <v>283.6924575373364</v>
      </c>
      <c r="V304" s="1"/>
      <c r="W304" s="1"/>
      <c r="X304" s="1"/>
      <c r="Y304" s="1"/>
    </row>
    <row r="305" spans="1:26" s="10" customFormat="1" ht="14.1" customHeight="1" x14ac:dyDescent="0.2">
      <c r="A305" s="1"/>
      <c r="B305" s="1"/>
      <c r="C305" s="1"/>
      <c r="D305" s="1"/>
      <c r="E305" s="1"/>
      <c r="F305" s="1"/>
      <c r="O305" s="1"/>
      <c r="V305" s="1"/>
      <c r="W305" s="1"/>
      <c r="X305" s="1"/>
      <c r="Y305" s="1"/>
    </row>
    <row r="306" spans="1:26" s="10" customFormat="1" ht="14.1" customHeight="1" x14ac:dyDescent="0.2">
      <c r="A306" s="1"/>
      <c r="B306" s="1"/>
      <c r="C306" s="1"/>
      <c r="D306" s="1"/>
      <c r="E306" s="1"/>
      <c r="F306" s="1"/>
      <c r="O306" s="42">
        <f>+O298+1</f>
        <v>39</v>
      </c>
      <c r="P306" s="93" t="s">
        <v>566</v>
      </c>
      <c r="U306" s="1"/>
      <c r="V306" s="1"/>
      <c r="W306" s="1"/>
      <c r="X306" s="1"/>
      <c r="Y306" s="1"/>
    </row>
    <row r="307" spans="1:26" s="10" customFormat="1" ht="14.1" customHeight="1" x14ac:dyDescent="0.2">
      <c r="A307" s="1"/>
      <c r="B307" s="1"/>
      <c r="C307" s="1"/>
      <c r="D307" s="1"/>
      <c r="E307" s="1"/>
      <c r="F307" s="1"/>
      <c r="P307" s="38" t="s">
        <v>433</v>
      </c>
      <c r="Q307" s="38" t="s">
        <v>0</v>
      </c>
      <c r="R307" s="38" t="s">
        <v>35</v>
      </c>
      <c r="S307" s="38" t="s">
        <v>0</v>
      </c>
      <c r="T307" s="38" t="s">
        <v>35</v>
      </c>
      <c r="V307" s="1"/>
      <c r="W307" s="1"/>
      <c r="X307" s="1"/>
      <c r="Y307" s="1"/>
    </row>
    <row r="308" spans="1:26" s="10" customFormat="1" ht="14.1" customHeight="1" x14ac:dyDescent="0.2">
      <c r="A308" s="1"/>
      <c r="B308" s="1"/>
      <c r="C308" s="1"/>
      <c r="D308" s="1"/>
      <c r="E308" s="1"/>
      <c r="F308" s="1"/>
      <c r="P308" s="96">
        <f>AVERAGE(V308:Z308)</f>
        <v>0.22999999999999998</v>
      </c>
      <c r="Q308" s="94">
        <v>61.2</v>
      </c>
      <c r="R308" s="94">
        <v>212</v>
      </c>
      <c r="S308" s="10">
        <f>+Q308*P308</f>
        <v>14.075999999999999</v>
      </c>
      <c r="T308" s="10">
        <f>+R308*P308</f>
        <v>48.76</v>
      </c>
      <c r="V308" s="95">
        <v>0.12</v>
      </c>
      <c r="W308" s="95">
        <v>0.11</v>
      </c>
      <c r="X308" s="95">
        <v>0.42</v>
      </c>
      <c r="Y308" s="95">
        <v>0.24</v>
      </c>
      <c r="Z308" s="10">
        <v>0.26</v>
      </c>
    </row>
    <row r="309" spans="1:26" s="10" customFormat="1" ht="14.1" customHeight="1" x14ac:dyDescent="0.2">
      <c r="A309" s="1"/>
      <c r="B309" s="1"/>
      <c r="C309" s="1"/>
      <c r="D309" s="1"/>
      <c r="E309" s="1"/>
      <c r="F309" s="1"/>
      <c r="P309" s="96">
        <f>AVERAGE(V309:Y309)</f>
        <v>0.1585</v>
      </c>
      <c r="Q309" s="94">
        <v>39.299999999999997</v>
      </c>
      <c r="R309" s="94">
        <v>188</v>
      </c>
      <c r="S309" s="10">
        <f>+Q309*P309</f>
        <v>6.22905</v>
      </c>
      <c r="T309" s="10">
        <f>+R309*P309</f>
        <v>29.798000000000002</v>
      </c>
      <c r="V309" s="95">
        <v>0.12</v>
      </c>
      <c r="W309" s="95">
        <v>0.3</v>
      </c>
      <c r="X309" s="95">
        <v>0.124</v>
      </c>
      <c r="Y309" s="1">
        <v>0.09</v>
      </c>
    </row>
    <row r="310" spans="1:26" s="10" customFormat="1" ht="14.1" customHeight="1" x14ac:dyDescent="0.2">
      <c r="A310" s="1"/>
      <c r="B310" s="1"/>
      <c r="C310" s="1"/>
      <c r="D310" s="1"/>
      <c r="E310" s="1"/>
      <c r="F310" s="1"/>
      <c r="P310" s="96">
        <f>AVERAGE(V310:Y310)</f>
        <v>8.7999999999999995E-2</v>
      </c>
      <c r="Q310" s="94">
        <v>23.6</v>
      </c>
      <c r="R310" s="94">
        <v>151</v>
      </c>
      <c r="S310" s="10">
        <f>+Q310*P310</f>
        <v>2.0768</v>
      </c>
      <c r="T310" s="10">
        <f>+R310*P310</f>
        <v>13.287999999999998</v>
      </c>
      <c r="V310" s="95">
        <v>0.10199999999999999</v>
      </c>
      <c r="W310" s="95">
        <v>8.8999999999999996E-2</v>
      </c>
      <c r="X310" s="95">
        <v>5.8000000000000003E-2</v>
      </c>
      <c r="Y310" s="1">
        <v>0.10299999999999999</v>
      </c>
    </row>
    <row r="311" spans="1:26" s="10" customFormat="1" ht="14.1" customHeight="1" x14ac:dyDescent="0.2">
      <c r="A311" s="1"/>
      <c r="B311" s="1"/>
      <c r="C311" s="1"/>
      <c r="D311" s="1"/>
      <c r="E311" s="1"/>
      <c r="F311" s="1"/>
      <c r="O311" s="43" t="s">
        <v>36</v>
      </c>
      <c r="P311" s="10">
        <f>SUM(P308:P310)</f>
        <v>0.47649999999999992</v>
      </c>
      <c r="Q311" s="10">
        <f t="shared" ref="Q311:R311" si="106">SUM(Q308:Q310)</f>
        <v>124.1</v>
      </c>
      <c r="R311" s="10">
        <f t="shared" si="106"/>
        <v>551</v>
      </c>
      <c r="S311" s="42">
        <f>SUM(S308:S310)</f>
        <v>22.381849999999996</v>
      </c>
      <c r="T311" s="42">
        <f>SUM(T308:T310)</f>
        <v>91.845999999999989</v>
      </c>
      <c r="V311" s="1"/>
      <c r="W311" s="1"/>
      <c r="X311" s="1"/>
      <c r="Y311" s="1"/>
    </row>
    <row r="312" spans="1:26" s="10" customFormat="1" ht="14.1" customHeight="1" x14ac:dyDescent="0.2">
      <c r="A312" s="1"/>
      <c r="B312" s="1"/>
      <c r="C312" s="1"/>
      <c r="D312" s="1"/>
      <c r="E312" s="1"/>
      <c r="F312" s="1"/>
      <c r="O312" s="43" t="s">
        <v>37</v>
      </c>
      <c r="P312" s="44">
        <f t="shared" ref="P312:Q312" si="107">AVERAGE(P308:P310)</f>
        <v>0.1588333333333333</v>
      </c>
      <c r="Q312" s="44">
        <f t="shared" si="107"/>
        <v>41.366666666666667</v>
      </c>
      <c r="R312" s="44">
        <f>AVERAGE(R308:R310)</f>
        <v>183.66666666666666</v>
      </c>
      <c r="S312" s="45">
        <f>+S311/P311</f>
        <v>46.971353620146907</v>
      </c>
      <c r="T312" s="45">
        <f>+T311/P311</f>
        <v>192.75131164742919</v>
      </c>
      <c r="V312" s="1"/>
      <c r="W312" s="1"/>
      <c r="X312" s="1"/>
      <c r="Y312" s="1"/>
    </row>
    <row r="313" spans="1:26" s="10" customFormat="1" ht="14.1" customHeight="1" x14ac:dyDescent="0.2">
      <c r="A313" s="1"/>
      <c r="B313" s="1"/>
      <c r="C313" s="1"/>
      <c r="D313" s="1"/>
      <c r="E313" s="1"/>
      <c r="F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6" s="10" customFormat="1" ht="14.1" customHeight="1" x14ac:dyDescent="0.2">
      <c r="A314" s="1"/>
      <c r="B314" s="1"/>
      <c r="C314" s="1"/>
      <c r="D314" s="1"/>
      <c r="E314" s="1"/>
      <c r="F314" s="1"/>
      <c r="O314" s="42">
        <f>+O306+1</f>
        <v>40</v>
      </c>
      <c r="P314" s="93" t="s">
        <v>567</v>
      </c>
      <c r="U314" s="1"/>
      <c r="V314" s="1"/>
      <c r="W314" s="1"/>
      <c r="X314" s="1"/>
      <c r="Y314" s="1"/>
    </row>
    <row r="315" spans="1:26" s="10" customFormat="1" ht="14.1" customHeight="1" x14ac:dyDescent="0.2">
      <c r="A315" s="1"/>
      <c r="B315" s="1"/>
      <c r="C315" s="1"/>
      <c r="D315" s="1"/>
      <c r="E315" s="1"/>
      <c r="F315" s="1"/>
      <c r="P315" s="38" t="s">
        <v>433</v>
      </c>
      <c r="Q315" s="38" t="s">
        <v>0</v>
      </c>
      <c r="R315" s="38" t="s">
        <v>35</v>
      </c>
      <c r="S315" s="38" t="s">
        <v>0</v>
      </c>
      <c r="T315" s="38" t="s">
        <v>35</v>
      </c>
      <c r="V315" s="1"/>
      <c r="W315" s="1"/>
      <c r="X315" s="1"/>
      <c r="Y315" s="1"/>
    </row>
    <row r="316" spans="1:26" s="10" customFormat="1" ht="14.1" customHeight="1" x14ac:dyDescent="0.2">
      <c r="A316" s="1"/>
      <c r="B316" s="1"/>
      <c r="C316" s="1"/>
      <c r="D316" s="1"/>
      <c r="E316" s="1"/>
      <c r="F316" s="1"/>
      <c r="P316" s="96">
        <f>AVERAGE(V316:Z316)</f>
        <v>0.25999999999999995</v>
      </c>
      <c r="Q316" s="94">
        <v>74.8</v>
      </c>
      <c r="R316" s="94">
        <v>167</v>
      </c>
      <c r="S316" s="10">
        <f>+Q316*P316</f>
        <v>19.447999999999997</v>
      </c>
      <c r="T316" s="10">
        <f>+R316*P316</f>
        <v>43.419999999999995</v>
      </c>
      <c r="V316" s="95">
        <v>0.27</v>
      </c>
      <c r="W316" s="95">
        <v>0.36</v>
      </c>
      <c r="X316" s="95">
        <v>0.32</v>
      </c>
      <c r="Y316" s="95">
        <v>0.21</v>
      </c>
      <c r="Z316" s="10">
        <v>0.14000000000000001</v>
      </c>
    </row>
    <row r="317" spans="1:26" s="10" customFormat="1" ht="14.1" customHeight="1" x14ac:dyDescent="0.2">
      <c r="A317" s="1"/>
      <c r="B317" s="1"/>
      <c r="C317" s="1"/>
      <c r="D317" s="1"/>
      <c r="E317" s="1"/>
      <c r="F317" s="1"/>
      <c r="P317" s="96">
        <f>AVERAGE(V317:Y317)</f>
        <v>0.27</v>
      </c>
      <c r="Q317" s="94">
        <v>29.6</v>
      </c>
      <c r="R317" s="94">
        <v>157</v>
      </c>
      <c r="S317" s="10">
        <f>+Q317*P317</f>
        <v>7.9920000000000009</v>
      </c>
      <c r="T317" s="10">
        <f>+R317*P317</f>
        <v>42.39</v>
      </c>
      <c r="V317" s="95">
        <v>0.31</v>
      </c>
      <c r="W317" s="95">
        <v>0.42</v>
      </c>
      <c r="X317" s="95">
        <v>0.21</v>
      </c>
      <c r="Y317" s="1">
        <v>0.14000000000000001</v>
      </c>
    </row>
    <row r="318" spans="1:26" s="10" customFormat="1" ht="14.1" customHeight="1" x14ac:dyDescent="0.2">
      <c r="A318" s="1"/>
      <c r="B318" s="1"/>
      <c r="C318" s="1"/>
      <c r="D318" s="1"/>
      <c r="E318" s="1"/>
      <c r="F318" s="1"/>
      <c r="P318" s="96">
        <f>AVERAGE(V318:Y318)</f>
        <v>0.19124999999999998</v>
      </c>
      <c r="Q318" s="94">
        <v>10.5</v>
      </c>
      <c r="R318" s="94">
        <v>67.599999999999994</v>
      </c>
      <c r="S318" s="10">
        <f>+Q318*P318</f>
        <v>2.0081249999999997</v>
      </c>
      <c r="T318" s="10">
        <f>+R318*P318</f>
        <v>12.928499999999998</v>
      </c>
      <c r="V318" s="95">
        <v>0.13300000000000001</v>
      </c>
      <c r="W318" s="95">
        <v>0.10299999999999999</v>
      </c>
      <c r="X318" s="95">
        <v>0.22800000000000001</v>
      </c>
      <c r="Y318" s="1">
        <v>0.30099999999999999</v>
      </c>
    </row>
    <row r="319" spans="1:26" s="10" customFormat="1" ht="14.1" customHeight="1" x14ac:dyDescent="0.2">
      <c r="A319" s="1"/>
      <c r="B319" s="1"/>
      <c r="C319" s="1"/>
      <c r="D319" s="1"/>
      <c r="E319" s="1"/>
      <c r="F319" s="1"/>
      <c r="O319" s="43" t="s">
        <v>36</v>
      </c>
      <c r="P319" s="10">
        <f>SUM(P316:P318)</f>
        <v>0.72124999999999995</v>
      </c>
      <c r="Q319" s="10">
        <f t="shared" ref="Q319:R319" si="108">SUM(Q316:Q318)</f>
        <v>114.9</v>
      </c>
      <c r="R319" s="10">
        <f t="shared" si="108"/>
        <v>391.6</v>
      </c>
      <c r="S319" s="42">
        <f>SUM(S316:S318)</f>
        <v>29.448124999999997</v>
      </c>
      <c r="T319" s="42">
        <f>SUM(T316:T318)</f>
        <v>98.738500000000002</v>
      </c>
      <c r="V319" s="1"/>
      <c r="W319" s="1"/>
      <c r="X319" s="1"/>
      <c r="Y319" s="1"/>
    </row>
    <row r="320" spans="1:26" s="10" customFormat="1" ht="14.1" customHeight="1" x14ac:dyDescent="0.2">
      <c r="A320" s="1"/>
      <c r="B320" s="1"/>
      <c r="C320" s="1"/>
      <c r="D320" s="1"/>
      <c r="E320" s="1"/>
      <c r="F320" s="1"/>
      <c r="O320" s="43" t="s">
        <v>37</v>
      </c>
      <c r="P320" s="44">
        <f t="shared" ref="P320:Q320" si="109">AVERAGE(P316:P318)</f>
        <v>0.24041666666666664</v>
      </c>
      <c r="Q320" s="44">
        <f t="shared" si="109"/>
        <v>38.300000000000004</v>
      </c>
      <c r="R320" s="44">
        <f>AVERAGE(R316:R318)</f>
        <v>130.53333333333333</v>
      </c>
      <c r="S320" s="45">
        <f>+S319/P319</f>
        <v>40.829289428076258</v>
      </c>
      <c r="T320" s="45">
        <f>+T319/P319</f>
        <v>136.8991334488735</v>
      </c>
      <c r="V320" s="1"/>
      <c r="W320" s="1"/>
      <c r="X320" s="1"/>
      <c r="Y320" s="1"/>
    </row>
    <row r="321" spans="1:26" s="10" customFormat="1" ht="14.1" customHeight="1" x14ac:dyDescent="0.2">
      <c r="A321" s="1"/>
      <c r="B321" s="1"/>
      <c r="C321" s="1"/>
      <c r="D321" s="1"/>
      <c r="E321" s="1"/>
      <c r="F321" s="1"/>
      <c r="O321" s="1"/>
      <c r="V321" s="1"/>
      <c r="W321" s="1"/>
      <c r="X321" s="1"/>
      <c r="Y321" s="1"/>
    </row>
    <row r="322" spans="1:26" s="10" customFormat="1" ht="14.1" customHeight="1" x14ac:dyDescent="0.2">
      <c r="A322" s="1"/>
      <c r="B322" s="1"/>
      <c r="C322" s="1"/>
      <c r="D322" s="1"/>
      <c r="E322" s="1"/>
      <c r="F322" s="1"/>
      <c r="O322" s="42">
        <f>+O314+1</f>
        <v>41</v>
      </c>
      <c r="P322" s="93" t="s">
        <v>568</v>
      </c>
      <c r="U322" s="1"/>
      <c r="V322" s="1"/>
      <c r="W322" s="1"/>
      <c r="X322" s="1"/>
      <c r="Y322" s="1"/>
    </row>
    <row r="323" spans="1:26" s="10" customFormat="1" ht="14.1" customHeight="1" x14ac:dyDescent="0.2">
      <c r="A323" s="1"/>
      <c r="B323" s="1"/>
      <c r="C323" s="1"/>
      <c r="D323" s="1"/>
      <c r="E323" s="1"/>
      <c r="F323" s="1"/>
      <c r="P323" s="38" t="s">
        <v>433</v>
      </c>
      <c r="Q323" s="38" t="s">
        <v>0</v>
      </c>
      <c r="R323" s="38" t="s">
        <v>35</v>
      </c>
      <c r="S323" s="38" t="s">
        <v>0</v>
      </c>
      <c r="T323" s="38" t="s">
        <v>35</v>
      </c>
      <c r="V323" s="1"/>
      <c r="W323" s="1"/>
      <c r="X323" s="1"/>
      <c r="Y323" s="1"/>
    </row>
    <row r="324" spans="1:26" s="10" customFormat="1" ht="14.1" customHeight="1" x14ac:dyDescent="0.2">
      <c r="A324" s="1"/>
      <c r="B324" s="1"/>
      <c r="C324" s="1"/>
      <c r="D324" s="1"/>
      <c r="E324" s="1"/>
      <c r="F324" s="1"/>
      <c r="P324" s="96">
        <f>AVERAGE(V324:Z324)</f>
        <v>0.308</v>
      </c>
      <c r="Q324" s="94">
        <v>48.9</v>
      </c>
      <c r="R324" s="94">
        <v>200</v>
      </c>
      <c r="S324" s="10">
        <f>+Q324*P324</f>
        <v>15.061199999999999</v>
      </c>
      <c r="T324" s="10">
        <f>+R324*P324</f>
        <v>61.6</v>
      </c>
      <c r="V324" s="95">
        <v>0.17</v>
      </c>
      <c r="W324" s="95">
        <v>0.17</v>
      </c>
      <c r="X324" s="95">
        <v>0.45</v>
      </c>
      <c r="Y324" s="95">
        <v>0.43</v>
      </c>
      <c r="Z324" s="10">
        <v>0.32</v>
      </c>
    </row>
    <row r="325" spans="1:26" s="10" customFormat="1" ht="14.1" customHeight="1" x14ac:dyDescent="0.2">
      <c r="A325" s="1"/>
      <c r="B325" s="1"/>
      <c r="C325" s="1"/>
      <c r="D325" s="1"/>
      <c r="E325" s="1"/>
      <c r="F325" s="1"/>
      <c r="P325" s="96">
        <f>AVERAGE(V325:Y325)</f>
        <v>0.32500000000000001</v>
      </c>
      <c r="Q325" s="94">
        <v>57.3</v>
      </c>
      <c r="R325" s="94">
        <v>254</v>
      </c>
      <c r="S325" s="10">
        <f>+Q325*P325</f>
        <v>18.622499999999999</v>
      </c>
      <c r="T325" s="10">
        <f>+R325*P325</f>
        <v>82.55</v>
      </c>
      <c r="V325" s="95">
        <v>0.21</v>
      </c>
      <c r="W325" s="95">
        <v>0.42</v>
      </c>
      <c r="X325" s="95">
        <v>0.37</v>
      </c>
      <c r="Y325" s="1">
        <v>0.3</v>
      </c>
    </row>
    <row r="326" spans="1:26" s="10" customFormat="1" ht="14.1" customHeight="1" x14ac:dyDescent="0.2">
      <c r="A326" s="1"/>
      <c r="B326" s="1"/>
      <c r="C326" s="1"/>
      <c r="D326" s="1"/>
      <c r="E326" s="1"/>
      <c r="F326" s="1"/>
      <c r="P326" s="96">
        <f>AVERAGE(V326:Y326)</f>
        <v>0.13650000000000001</v>
      </c>
      <c r="Q326" s="94">
        <v>40</v>
      </c>
      <c r="R326" s="94">
        <v>169</v>
      </c>
      <c r="S326" s="10">
        <f>+Q326*P326</f>
        <v>5.4600000000000009</v>
      </c>
      <c r="T326" s="10">
        <f>+R326*P326</f>
        <v>23.0685</v>
      </c>
      <c r="V326" s="95">
        <v>0.223</v>
      </c>
      <c r="W326" s="95">
        <v>9.2999999999999999E-2</v>
      </c>
      <c r="X326" s="95">
        <v>4.1000000000000002E-2</v>
      </c>
      <c r="Y326" s="1">
        <v>0.189</v>
      </c>
    </row>
    <row r="327" spans="1:26" s="10" customFormat="1" ht="14.1" customHeight="1" x14ac:dyDescent="0.2">
      <c r="A327" s="1"/>
      <c r="B327" s="1"/>
      <c r="C327" s="1"/>
      <c r="D327" s="1"/>
      <c r="E327" s="1"/>
      <c r="F327" s="1"/>
      <c r="O327" s="43" t="s">
        <v>36</v>
      </c>
      <c r="P327" s="10">
        <f>SUM(P324:P326)</f>
        <v>0.76950000000000007</v>
      </c>
      <c r="Q327" s="10">
        <f t="shared" ref="Q327:R327" si="110">SUM(Q324:Q326)</f>
        <v>146.19999999999999</v>
      </c>
      <c r="R327" s="10">
        <f t="shared" si="110"/>
        <v>623</v>
      </c>
      <c r="S327" s="42">
        <f>SUM(S324:S326)</f>
        <v>39.143700000000003</v>
      </c>
      <c r="T327" s="42">
        <f>SUM(T324:T326)</f>
        <v>167.21850000000001</v>
      </c>
      <c r="V327" s="1"/>
      <c r="W327" s="1"/>
      <c r="X327" s="1"/>
      <c r="Y327" s="1"/>
    </row>
    <row r="328" spans="1:26" s="10" customFormat="1" ht="14.1" customHeight="1" x14ac:dyDescent="0.2">
      <c r="A328" s="1"/>
      <c r="B328" s="1"/>
      <c r="C328" s="1"/>
      <c r="D328" s="1"/>
      <c r="E328" s="1"/>
      <c r="F328" s="1"/>
      <c r="O328" s="43" t="s">
        <v>37</v>
      </c>
      <c r="P328" s="44">
        <f t="shared" ref="P328:Q328" si="111">AVERAGE(P324:P326)</f>
        <v>0.25650000000000001</v>
      </c>
      <c r="Q328" s="44">
        <f t="shared" si="111"/>
        <v>48.733333333333327</v>
      </c>
      <c r="R328" s="44">
        <f>AVERAGE(R324:R326)</f>
        <v>207.66666666666666</v>
      </c>
      <c r="S328" s="45">
        <f>+S327/P327</f>
        <v>50.869005847953218</v>
      </c>
      <c r="T328" s="45">
        <f>+T327/P327</f>
        <v>217.30799220272903</v>
      </c>
      <c r="V328" s="1"/>
      <c r="W328" s="1"/>
      <c r="X328" s="1"/>
      <c r="Y328" s="1"/>
    </row>
    <row r="329" spans="1:26" s="10" customFormat="1" ht="14.1" customHeight="1" x14ac:dyDescent="0.2">
      <c r="A329" s="1"/>
      <c r="B329" s="1"/>
      <c r="C329" s="1"/>
      <c r="D329" s="1"/>
      <c r="E329" s="1"/>
      <c r="F329" s="1"/>
      <c r="O329" s="1"/>
      <c r="V329" s="1"/>
      <c r="W329" s="1"/>
      <c r="X329" s="1"/>
      <c r="Y329" s="1"/>
    </row>
    <row r="330" spans="1:26" s="10" customFormat="1" ht="14.1" customHeight="1" x14ac:dyDescent="0.2">
      <c r="A330" s="1"/>
      <c r="B330" s="1"/>
      <c r="C330" s="1"/>
      <c r="D330" s="1"/>
      <c r="E330" s="1"/>
      <c r="F330" s="1"/>
      <c r="O330" s="42">
        <f>+O322+1</f>
        <v>42</v>
      </c>
      <c r="P330" s="93" t="s">
        <v>569</v>
      </c>
      <c r="U330" s="1"/>
      <c r="V330" s="1"/>
      <c r="W330" s="1"/>
      <c r="X330" s="1"/>
      <c r="Y330" s="1"/>
    </row>
    <row r="331" spans="1:26" s="10" customFormat="1" ht="14.1" customHeight="1" x14ac:dyDescent="0.2">
      <c r="A331" s="1"/>
      <c r="B331" s="1"/>
      <c r="C331" s="1"/>
      <c r="D331" s="1"/>
      <c r="E331" s="1"/>
      <c r="F331" s="1"/>
      <c r="P331" s="38" t="s">
        <v>433</v>
      </c>
      <c r="Q331" s="38" t="s">
        <v>0</v>
      </c>
      <c r="R331" s="38" t="s">
        <v>35</v>
      </c>
      <c r="S331" s="38" t="s">
        <v>0</v>
      </c>
      <c r="T331" s="38" t="s">
        <v>35</v>
      </c>
      <c r="V331" s="1"/>
      <c r="W331" s="1"/>
      <c r="X331" s="1"/>
      <c r="Y331" s="1"/>
    </row>
    <row r="332" spans="1:26" s="10" customFormat="1" ht="14.1" customHeight="1" x14ac:dyDescent="0.2">
      <c r="A332" s="1"/>
      <c r="B332" s="1"/>
      <c r="C332" s="1"/>
      <c r="D332" s="1"/>
      <c r="E332" s="1"/>
      <c r="F332" s="1"/>
      <c r="P332" s="96">
        <f>AVERAGE(V332:Z332)</f>
        <v>0.125</v>
      </c>
      <c r="Q332" s="94">
        <v>94</v>
      </c>
      <c r="R332" s="94">
        <v>175</v>
      </c>
      <c r="S332" s="10">
        <f>+Q332*P332</f>
        <v>11.75</v>
      </c>
      <c r="T332" s="10">
        <f>+R332*P332</f>
        <v>21.875</v>
      </c>
      <c r="V332" s="95">
        <v>0.06</v>
      </c>
      <c r="W332" s="95">
        <v>4.9000000000000002E-2</v>
      </c>
      <c r="X332" s="95">
        <v>0.107</v>
      </c>
      <c r="Y332" s="95">
        <v>0.16700000000000001</v>
      </c>
      <c r="Z332" s="10">
        <v>0.24199999999999999</v>
      </c>
    </row>
    <row r="333" spans="1:26" s="10" customFormat="1" ht="14.1" customHeight="1" x14ac:dyDescent="0.2">
      <c r="A333" s="1"/>
      <c r="B333" s="1"/>
      <c r="C333" s="1"/>
      <c r="D333" s="1"/>
      <c r="E333" s="1"/>
      <c r="F333" s="1"/>
      <c r="P333" s="96">
        <f>AVERAGE(V333:Y333)</f>
        <v>0.15024999999999999</v>
      </c>
      <c r="Q333" s="94">
        <v>75</v>
      </c>
      <c r="R333" s="94">
        <v>199</v>
      </c>
      <c r="S333" s="10">
        <f>+Q333*P333</f>
        <v>11.268749999999999</v>
      </c>
      <c r="T333" s="10">
        <f>+R333*P333</f>
        <v>29.899749999999997</v>
      </c>
      <c r="V333" s="95">
        <v>0.05</v>
      </c>
      <c r="W333" s="95">
        <v>0.17</v>
      </c>
      <c r="X333" s="95">
        <v>0.26</v>
      </c>
      <c r="Y333" s="1">
        <v>0.121</v>
      </c>
    </row>
    <row r="334" spans="1:26" s="10" customFormat="1" ht="14.1" customHeight="1" x14ac:dyDescent="0.2">
      <c r="A334" s="1"/>
      <c r="B334" s="1"/>
      <c r="C334" s="1"/>
      <c r="D334" s="1"/>
      <c r="E334" s="1"/>
      <c r="F334" s="1"/>
      <c r="P334" s="96">
        <f>AVERAGE(V334:Y334)</f>
        <v>0.1875</v>
      </c>
      <c r="Q334" s="94">
        <v>53.3</v>
      </c>
      <c r="R334" s="94">
        <v>92.1</v>
      </c>
      <c r="S334" s="10">
        <f>+Q334*P334</f>
        <v>9.9937499999999986</v>
      </c>
      <c r="T334" s="10">
        <f>+R334*P334</f>
        <v>17.268749999999997</v>
      </c>
      <c r="V334" s="95">
        <v>0.03</v>
      </c>
      <c r="W334" s="95">
        <v>0.03</v>
      </c>
      <c r="X334" s="95">
        <v>0.01</v>
      </c>
      <c r="Y334" s="1">
        <v>0.68</v>
      </c>
    </row>
    <row r="335" spans="1:26" s="10" customFormat="1" ht="14.1" customHeight="1" x14ac:dyDescent="0.2">
      <c r="A335" s="1"/>
      <c r="B335" s="1"/>
      <c r="C335" s="1"/>
      <c r="D335" s="1"/>
      <c r="E335" s="1"/>
      <c r="F335" s="1"/>
      <c r="O335" s="43" t="s">
        <v>36</v>
      </c>
      <c r="P335" s="10">
        <f>SUM(P332:P334)</f>
        <v>0.46274999999999999</v>
      </c>
      <c r="Q335" s="10">
        <f t="shared" ref="Q335:R335" si="112">SUM(Q332:Q334)</f>
        <v>222.3</v>
      </c>
      <c r="R335" s="10">
        <f t="shared" si="112"/>
        <v>466.1</v>
      </c>
      <c r="S335" s="42">
        <f>SUM(S332:S334)</f>
        <v>33.012499999999996</v>
      </c>
      <c r="T335" s="42">
        <f>SUM(T332:T334)</f>
        <v>69.043499999999995</v>
      </c>
      <c r="V335" s="1"/>
      <c r="W335" s="1"/>
      <c r="X335" s="1"/>
      <c r="Y335" s="1"/>
    </row>
    <row r="336" spans="1:26" s="10" customFormat="1" ht="14.1" customHeight="1" x14ac:dyDescent="0.2">
      <c r="A336" s="1"/>
      <c r="B336" s="1"/>
      <c r="C336" s="1"/>
      <c r="D336" s="1"/>
      <c r="E336" s="1"/>
      <c r="F336" s="1"/>
      <c r="O336" s="43" t="s">
        <v>37</v>
      </c>
      <c r="P336" s="44">
        <f t="shared" ref="P336:Q336" si="113">AVERAGE(P332:P334)</f>
        <v>0.15425</v>
      </c>
      <c r="Q336" s="44">
        <f t="shared" si="113"/>
        <v>74.100000000000009</v>
      </c>
      <c r="R336" s="44">
        <f>AVERAGE(R332:R334)</f>
        <v>155.36666666666667</v>
      </c>
      <c r="S336" s="45">
        <f>+S335/P335</f>
        <v>71.339816315505118</v>
      </c>
      <c r="T336" s="45">
        <f>+T335/P335</f>
        <v>149.2025931928687</v>
      </c>
      <c r="V336" s="1"/>
      <c r="W336" s="1"/>
      <c r="X336" s="1"/>
      <c r="Y336" s="1"/>
    </row>
    <row r="337" spans="1:26" s="10" customFormat="1" ht="14.1" customHeight="1" x14ac:dyDescent="0.2">
      <c r="A337" s="1"/>
      <c r="B337" s="1"/>
      <c r="C337" s="1"/>
      <c r="D337" s="1"/>
      <c r="E337" s="1"/>
      <c r="F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6" s="10" customFormat="1" ht="14.1" customHeight="1" x14ac:dyDescent="0.2">
      <c r="A338" s="1"/>
      <c r="B338" s="1"/>
      <c r="C338" s="1"/>
      <c r="D338" s="1"/>
      <c r="E338" s="1"/>
      <c r="F338" s="1"/>
      <c r="O338" s="42">
        <f>+O330+1</f>
        <v>43</v>
      </c>
      <c r="P338" s="93" t="s">
        <v>570</v>
      </c>
      <c r="U338" s="1"/>
      <c r="V338" s="1"/>
      <c r="W338" s="1"/>
      <c r="X338" s="1"/>
      <c r="Y338" s="1"/>
    </row>
    <row r="339" spans="1:26" s="10" customFormat="1" ht="14.1" customHeight="1" x14ac:dyDescent="0.2">
      <c r="A339" s="1"/>
      <c r="B339" s="1"/>
      <c r="C339" s="1"/>
      <c r="D339" s="1"/>
      <c r="E339" s="1"/>
      <c r="F339" s="1"/>
      <c r="P339" s="38" t="s">
        <v>433</v>
      </c>
      <c r="Q339" s="38" t="s">
        <v>0</v>
      </c>
      <c r="R339" s="38" t="s">
        <v>35</v>
      </c>
      <c r="S339" s="38" t="s">
        <v>0</v>
      </c>
      <c r="T339" s="38" t="s">
        <v>35</v>
      </c>
      <c r="V339" s="1"/>
      <c r="W339" s="1"/>
      <c r="X339" s="1"/>
      <c r="Y339" s="1"/>
    </row>
    <row r="340" spans="1:26" s="10" customFormat="1" ht="14.1" customHeight="1" x14ac:dyDescent="0.2">
      <c r="A340" s="1"/>
      <c r="B340" s="1"/>
      <c r="C340" s="1"/>
      <c r="D340" s="1"/>
      <c r="E340" s="1"/>
      <c r="F340" s="1"/>
      <c r="P340" s="96">
        <f>AVERAGE(V340:Z340)</f>
        <v>0.68379999999999996</v>
      </c>
      <c r="Q340" s="94">
        <v>70.599999999999994</v>
      </c>
      <c r="R340" s="94">
        <v>304</v>
      </c>
      <c r="S340" s="10">
        <f>+Q340*P340</f>
        <v>48.276279999999993</v>
      </c>
      <c r="T340" s="10">
        <f>+R340*P340</f>
        <v>207.87519999999998</v>
      </c>
      <c r="V340" s="95">
        <v>0.65</v>
      </c>
      <c r="W340" s="95">
        <v>0.46100000000000002</v>
      </c>
      <c r="X340" s="95">
        <v>1.0760000000000001</v>
      </c>
      <c r="Y340" s="95">
        <v>0.65</v>
      </c>
      <c r="Z340" s="10">
        <v>0.58199999999999996</v>
      </c>
    </row>
    <row r="341" spans="1:26" s="10" customFormat="1" ht="14.1" customHeight="1" x14ac:dyDescent="0.2">
      <c r="A341" s="1"/>
      <c r="B341" s="1"/>
      <c r="C341" s="1"/>
      <c r="D341" s="1"/>
      <c r="E341" s="1"/>
      <c r="F341" s="1"/>
      <c r="P341" s="96">
        <f>AVERAGE(V341:Y341)</f>
        <v>0.995</v>
      </c>
      <c r="Q341" s="94">
        <v>41.2</v>
      </c>
      <c r="R341" s="94">
        <v>194</v>
      </c>
      <c r="S341" s="10">
        <f>+Q341*P341</f>
        <v>40.994</v>
      </c>
      <c r="T341" s="10">
        <f>+R341*P341</f>
        <v>193.03</v>
      </c>
      <c r="V341" s="95">
        <v>0.53</v>
      </c>
      <c r="W341" s="95">
        <v>1.1100000000000001</v>
      </c>
      <c r="X341" s="95">
        <v>1.4</v>
      </c>
      <c r="Y341" s="1">
        <v>0.94</v>
      </c>
    </row>
    <row r="342" spans="1:26" s="10" customFormat="1" ht="14.1" customHeight="1" x14ac:dyDescent="0.2">
      <c r="A342" s="1"/>
      <c r="B342" s="1"/>
      <c r="C342" s="1"/>
      <c r="D342" s="1"/>
      <c r="E342" s="1"/>
      <c r="F342" s="1"/>
      <c r="P342" s="96">
        <f>AVERAGE(V342:Y342)</f>
        <v>0.56499999999999995</v>
      </c>
      <c r="Q342" s="94">
        <v>29.6</v>
      </c>
      <c r="R342" s="94">
        <v>36.5</v>
      </c>
      <c r="S342" s="10">
        <f>+Q342*P342</f>
        <v>16.724</v>
      </c>
      <c r="T342" s="10">
        <f>+R342*P342</f>
        <v>20.622499999999999</v>
      </c>
      <c r="V342" s="95">
        <v>0.54</v>
      </c>
      <c r="W342" s="95">
        <v>0.59</v>
      </c>
      <c r="X342" s="95"/>
      <c r="Y342" s="1"/>
    </row>
    <row r="343" spans="1:26" s="10" customFormat="1" ht="14.1" customHeight="1" x14ac:dyDescent="0.2">
      <c r="A343" s="1"/>
      <c r="B343" s="1"/>
      <c r="C343" s="1"/>
      <c r="D343" s="1"/>
      <c r="E343" s="1"/>
      <c r="F343" s="1"/>
      <c r="O343" s="43" t="s">
        <v>36</v>
      </c>
      <c r="P343" s="10">
        <f>SUM(P340:P342)</f>
        <v>2.2437999999999998</v>
      </c>
      <c r="Q343" s="10">
        <f t="shared" ref="Q343:R343" si="114">SUM(Q340:Q342)</f>
        <v>141.4</v>
      </c>
      <c r="R343" s="10">
        <f t="shared" si="114"/>
        <v>534.5</v>
      </c>
      <c r="S343" s="42">
        <f>SUM(S340:S342)</f>
        <v>105.99427999999999</v>
      </c>
      <c r="T343" s="42">
        <f>SUM(T340:T342)</f>
        <v>421.52769999999998</v>
      </c>
      <c r="V343" s="1"/>
      <c r="W343" s="1"/>
      <c r="X343" s="1" t="s">
        <v>544</v>
      </c>
      <c r="Y343" s="1" t="s">
        <v>544</v>
      </c>
    </row>
    <row r="344" spans="1:26" s="10" customFormat="1" ht="14.1" customHeight="1" x14ac:dyDescent="0.2">
      <c r="A344" s="1"/>
      <c r="B344" s="1"/>
      <c r="C344" s="1"/>
      <c r="D344" s="1"/>
      <c r="E344" s="1"/>
      <c r="F344" s="1"/>
      <c r="O344" s="43" t="s">
        <v>37</v>
      </c>
      <c r="P344" s="44">
        <f t="shared" ref="P344:Q344" si="115">AVERAGE(P340:P342)</f>
        <v>0.74793333333333323</v>
      </c>
      <c r="Q344" s="44">
        <f t="shared" si="115"/>
        <v>47.133333333333333</v>
      </c>
      <c r="R344" s="44">
        <f>AVERAGE(R340:R342)</f>
        <v>178.16666666666666</v>
      </c>
      <c r="S344" s="45">
        <f>+S343/P343</f>
        <v>47.238737855423835</v>
      </c>
      <c r="T344" s="45">
        <f>+T343/P343</f>
        <v>187.8633122381674</v>
      </c>
      <c r="V344" s="1"/>
      <c r="W344" s="1"/>
      <c r="X344" s="1"/>
      <c r="Y344" s="1"/>
    </row>
    <row r="345" spans="1:26" s="10" customFormat="1" ht="14.1" customHeight="1" x14ac:dyDescent="0.2">
      <c r="A345" s="1"/>
      <c r="B345" s="1"/>
      <c r="C345" s="1"/>
      <c r="D345" s="1"/>
      <c r="E345" s="1"/>
      <c r="F345" s="1"/>
      <c r="O345" s="1"/>
      <c r="V345" s="1"/>
      <c r="W345" s="1"/>
      <c r="X345" s="1"/>
      <c r="Y345" s="1"/>
    </row>
    <row r="346" spans="1:26" s="10" customFormat="1" ht="14.1" customHeight="1" x14ac:dyDescent="0.2">
      <c r="A346" s="1"/>
      <c r="B346" s="1"/>
      <c r="C346" s="1"/>
      <c r="D346" s="1"/>
      <c r="E346" s="1"/>
      <c r="F346" s="1"/>
      <c r="O346" s="42">
        <f>+O338+1</f>
        <v>44</v>
      </c>
      <c r="P346" s="93" t="s">
        <v>571</v>
      </c>
      <c r="U346" s="1"/>
      <c r="V346" s="1"/>
      <c r="W346" s="1"/>
      <c r="X346" s="1"/>
      <c r="Y346" s="1"/>
    </row>
    <row r="347" spans="1:26" s="10" customFormat="1" ht="14.1" customHeight="1" x14ac:dyDescent="0.2">
      <c r="A347" s="1"/>
      <c r="B347" s="1"/>
      <c r="C347" s="1"/>
      <c r="D347" s="1"/>
      <c r="E347" s="1"/>
      <c r="F347" s="1"/>
      <c r="P347" s="38" t="s">
        <v>433</v>
      </c>
      <c r="Q347" s="38" t="s">
        <v>0</v>
      </c>
      <c r="R347" s="38" t="s">
        <v>35</v>
      </c>
      <c r="S347" s="38" t="s">
        <v>0</v>
      </c>
      <c r="T347" s="38" t="s">
        <v>35</v>
      </c>
      <c r="V347" s="1"/>
      <c r="W347" s="1"/>
      <c r="X347" s="1"/>
      <c r="Y347" s="1"/>
    </row>
    <row r="348" spans="1:26" s="10" customFormat="1" ht="14.1" customHeight="1" x14ac:dyDescent="0.2">
      <c r="A348" s="1"/>
      <c r="B348" s="1"/>
      <c r="C348" s="1"/>
      <c r="D348" s="1"/>
      <c r="E348" s="1"/>
      <c r="F348" s="1"/>
      <c r="P348" s="96">
        <f>AVERAGE(V348:Z348)</f>
        <v>0.78220000000000001</v>
      </c>
      <c r="Q348" s="94">
        <v>26.9</v>
      </c>
      <c r="R348" s="94">
        <v>122</v>
      </c>
      <c r="S348" s="10">
        <f>+Q348*P348</f>
        <v>21.041180000000001</v>
      </c>
      <c r="T348" s="10">
        <f>+R348*P348</f>
        <v>95.428399999999996</v>
      </c>
      <c r="V348" s="95">
        <v>0.85599999999999998</v>
      </c>
      <c r="W348" s="95">
        <v>0.76100000000000001</v>
      </c>
      <c r="X348" s="95">
        <v>0.96899999999999997</v>
      </c>
      <c r="Y348" s="95">
        <v>0.51800000000000002</v>
      </c>
      <c r="Z348" s="10">
        <v>0.80700000000000005</v>
      </c>
    </row>
    <row r="349" spans="1:26" s="10" customFormat="1" ht="14.1" customHeight="1" x14ac:dyDescent="0.2">
      <c r="A349" s="1"/>
      <c r="B349" s="1"/>
      <c r="C349" s="1"/>
      <c r="D349" s="1"/>
      <c r="E349" s="1"/>
      <c r="F349" s="1"/>
      <c r="P349" s="96">
        <f>AVERAGE(V349:Y349)</f>
        <v>0.81749999999999989</v>
      </c>
      <c r="Q349" s="94">
        <v>74.099999999999994</v>
      </c>
      <c r="R349" s="94">
        <v>135</v>
      </c>
      <c r="S349" s="10">
        <f>+Q349*P349</f>
        <v>60.57674999999999</v>
      </c>
      <c r="T349" s="10">
        <f>+R349*P349</f>
        <v>110.36249999999998</v>
      </c>
      <c r="V349" s="95">
        <v>0.56999999999999995</v>
      </c>
      <c r="W349" s="95">
        <v>0.81</v>
      </c>
      <c r="X349" s="95">
        <v>0.82</v>
      </c>
      <c r="Y349" s="1">
        <v>1.07</v>
      </c>
    </row>
    <row r="350" spans="1:26" s="10" customFormat="1" ht="14.1" customHeight="1" x14ac:dyDescent="0.2">
      <c r="A350" s="1"/>
      <c r="B350" s="1"/>
      <c r="C350" s="1"/>
      <c r="D350" s="1"/>
      <c r="E350" s="1"/>
      <c r="F350" s="1"/>
      <c r="P350" s="96">
        <f>AVERAGE(V350:Y350)</f>
        <v>0.46</v>
      </c>
      <c r="Q350" s="94">
        <v>83.3</v>
      </c>
      <c r="R350" s="94">
        <v>68.400000000000006</v>
      </c>
      <c r="S350" s="10">
        <f>+Q350*P350</f>
        <v>38.317999999999998</v>
      </c>
      <c r="T350" s="10">
        <f>+R350*P350</f>
        <v>31.464000000000006</v>
      </c>
      <c r="V350" s="95">
        <v>0.53</v>
      </c>
      <c r="W350" s="95">
        <v>0.39</v>
      </c>
      <c r="X350" s="95"/>
      <c r="Y350" s="1"/>
    </row>
    <row r="351" spans="1:26" s="10" customFormat="1" ht="14.1" customHeight="1" x14ac:dyDescent="0.2">
      <c r="A351" s="1"/>
      <c r="B351" s="1"/>
      <c r="C351" s="1"/>
      <c r="D351" s="1"/>
      <c r="E351" s="1"/>
      <c r="F351" s="1"/>
      <c r="O351" s="43" t="s">
        <v>36</v>
      </c>
      <c r="P351" s="10">
        <f>SUM(P348:P350)</f>
        <v>2.0596999999999999</v>
      </c>
      <c r="Q351" s="10">
        <f t="shared" ref="Q351:R351" si="116">SUM(Q348:Q350)</f>
        <v>184.3</v>
      </c>
      <c r="R351" s="10">
        <f t="shared" si="116"/>
        <v>325.39999999999998</v>
      </c>
      <c r="S351" s="42">
        <f>SUM(S348:S350)</f>
        <v>119.93592999999998</v>
      </c>
      <c r="T351" s="42">
        <f>SUM(T348:T350)</f>
        <v>237.25489999999996</v>
      </c>
      <c r="V351" s="1"/>
      <c r="W351" s="1"/>
      <c r="X351" s="1" t="s">
        <v>544</v>
      </c>
      <c r="Y351" s="1" t="s">
        <v>544</v>
      </c>
    </row>
    <row r="352" spans="1:26" s="10" customFormat="1" ht="14.1" customHeight="1" x14ac:dyDescent="0.2">
      <c r="A352" s="1"/>
      <c r="B352" s="1"/>
      <c r="C352" s="1"/>
      <c r="D352" s="1"/>
      <c r="E352" s="1"/>
      <c r="F352" s="1"/>
      <c r="O352" s="43" t="s">
        <v>37</v>
      </c>
      <c r="P352" s="44">
        <f t="shared" ref="P352:Q352" si="117">AVERAGE(P348:P350)</f>
        <v>0.68656666666666666</v>
      </c>
      <c r="Q352" s="44">
        <f t="shared" si="117"/>
        <v>61.433333333333337</v>
      </c>
      <c r="R352" s="44">
        <f>AVERAGE(R348:R350)</f>
        <v>108.46666666666665</v>
      </c>
      <c r="S352" s="45">
        <f>+S351/P351</f>
        <v>58.22980531145312</v>
      </c>
      <c r="T352" s="45">
        <f>+T351/P351</f>
        <v>115.1890566587367</v>
      </c>
      <c r="V352" s="1"/>
      <c r="W352" s="1"/>
      <c r="X352" s="1"/>
      <c r="Y352" s="1"/>
    </row>
    <row r="353" spans="1:26" s="10" customFormat="1" ht="14.1" customHeight="1" x14ac:dyDescent="0.2">
      <c r="A353" s="1"/>
      <c r="B353" s="1"/>
      <c r="C353" s="1"/>
      <c r="D353" s="1"/>
      <c r="E353" s="1"/>
      <c r="F353" s="1"/>
      <c r="G353" s="1"/>
      <c r="O353" s="1"/>
      <c r="V353" s="1"/>
      <c r="W353" s="1"/>
      <c r="X353" s="1"/>
      <c r="Y353" s="1"/>
    </row>
    <row r="354" spans="1:26" s="10" customFormat="1" ht="14.1" customHeight="1" x14ac:dyDescent="0.2">
      <c r="A354" s="1"/>
      <c r="B354" s="1"/>
      <c r="C354" s="1"/>
      <c r="D354" s="1"/>
      <c r="E354" s="1"/>
      <c r="F354" s="1"/>
      <c r="G354" s="1"/>
      <c r="O354" s="42">
        <f>+O346+1</f>
        <v>45</v>
      </c>
      <c r="P354" s="93" t="s">
        <v>572</v>
      </c>
      <c r="U354" s="1"/>
      <c r="V354" s="1"/>
      <c r="W354" s="1"/>
      <c r="X354" s="1"/>
      <c r="Y354" s="1"/>
    </row>
    <row r="355" spans="1:26" ht="17.100000000000001" customHeight="1" x14ac:dyDescent="0.2">
      <c r="O355" s="10"/>
      <c r="P355" s="38" t="s">
        <v>433</v>
      </c>
      <c r="Q355" s="38" t="s">
        <v>0</v>
      </c>
      <c r="R355" s="38" t="s">
        <v>35</v>
      </c>
      <c r="S355" s="38" t="s">
        <v>0</v>
      </c>
      <c r="T355" s="38" t="s">
        <v>35</v>
      </c>
      <c r="U355" s="10"/>
    </row>
    <row r="356" spans="1:26" ht="17.100000000000001" customHeight="1" x14ac:dyDescent="0.2">
      <c r="O356" s="10"/>
      <c r="P356" s="96">
        <f>AVERAGE(V356:Z356)</f>
        <v>0.79179999999999995</v>
      </c>
      <c r="Q356" s="94">
        <v>75.900000000000006</v>
      </c>
      <c r="R356" s="94">
        <v>228</v>
      </c>
      <c r="S356" s="10">
        <f>+Q356*P356</f>
        <v>60.097619999999999</v>
      </c>
      <c r="T356" s="10">
        <f>+R356*P356</f>
        <v>180.53039999999999</v>
      </c>
      <c r="U356" s="10"/>
      <c r="V356" s="95">
        <v>0.73599999999999999</v>
      </c>
      <c r="W356" s="95">
        <v>0.76100000000000001</v>
      </c>
      <c r="X356" s="95">
        <v>0.84</v>
      </c>
      <c r="Y356" s="95">
        <v>0.81599999999999995</v>
      </c>
      <c r="Z356" s="1">
        <v>0.80600000000000005</v>
      </c>
    </row>
    <row r="357" spans="1:26" ht="17.100000000000001" customHeight="1" x14ac:dyDescent="0.2">
      <c r="O357" s="10"/>
      <c r="P357" s="96">
        <f>AVERAGE(V357:Y357)</f>
        <v>0.90500000000000003</v>
      </c>
      <c r="Q357" s="94">
        <v>67.599999999999994</v>
      </c>
      <c r="R357" s="94">
        <v>116</v>
      </c>
      <c r="S357" s="10">
        <f>+Q357*P357</f>
        <v>61.177999999999997</v>
      </c>
      <c r="T357" s="10">
        <f>+R357*P357</f>
        <v>104.98</v>
      </c>
      <c r="U357" s="10"/>
      <c r="V357" s="95">
        <v>0.54</v>
      </c>
      <c r="W357" s="95">
        <v>1.07</v>
      </c>
      <c r="X357" s="95">
        <v>0.81</v>
      </c>
      <c r="Y357" s="1">
        <v>1.2</v>
      </c>
    </row>
    <row r="358" spans="1:26" ht="17.100000000000001" customHeight="1" x14ac:dyDescent="0.2">
      <c r="O358" s="10"/>
      <c r="P358" s="96">
        <f>AVERAGE(V358:Y358)</f>
        <v>0.54500000000000004</v>
      </c>
      <c r="Q358" s="94">
        <v>235</v>
      </c>
      <c r="R358" s="94">
        <v>219</v>
      </c>
      <c r="S358" s="10">
        <f>+Q358*P358</f>
        <v>128.07500000000002</v>
      </c>
      <c r="T358" s="10">
        <f>+R358*P358</f>
        <v>119.355</v>
      </c>
      <c r="U358" s="10"/>
      <c r="V358" s="95">
        <v>0.53</v>
      </c>
      <c r="W358" s="95">
        <v>0.56000000000000005</v>
      </c>
      <c r="X358" s="95"/>
    </row>
    <row r="359" spans="1:26" ht="17.100000000000001" customHeight="1" x14ac:dyDescent="0.2">
      <c r="O359" s="43" t="s">
        <v>36</v>
      </c>
      <c r="P359" s="10">
        <f>SUM(P356:P358)</f>
        <v>2.2418</v>
      </c>
      <c r="Q359" s="10">
        <f t="shared" ref="Q359:R359" si="118">SUM(Q356:Q358)</f>
        <v>378.5</v>
      </c>
      <c r="R359" s="10">
        <f t="shared" si="118"/>
        <v>563</v>
      </c>
      <c r="S359" s="42">
        <f>SUM(S356:S358)</f>
        <v>249.35062000000002</v>
      </c>
      <c r="T359" s="42">
        <f>SUM(T356:T358)</f>
        <v>404.86540000000002</v>
      </c>
      <c r="U359" s="10"/>
      <c r="X359" s="1" t="s">
        <v>544</v>
      </c>
      <c r="Y359" s="1" t="s">
        <v>544</v>
      </c>
    </row>
    <row r="360" spans="1:26" ht="17.100000000000001" customHeight="1" x14ac:dyDescent="0.2">
      <c r="O360" s="43" t="s">
        <v>37</v>
      </c>
      <c r="P360" s="44">
        <f t="shared" ref="P360:Q360" si="119">AVERAGE(P356:P358)</f>
        <v>0.74726666666666663</v>
      </c>
      <c r="Q360" s="44">
        <f t="shared" si="119"/>
        <v>126.16666666666667</v>
      </c>
      <c r="R360" s="44">
        <f>AVERAGE(R356:R358)</f>
        <v>187.66666666666666</v>
      </c>
      <c r="S360" s="45">
        <f>+S359/P359</f>
        <v>111.22786153983407</v>
      </c>
      <c r="T360" s="45">
        <f>+T359/P359</f>
        <v>180.59835846195023</v>
      </c>
      <c r="U360" s="10"/>
    </row>
    <row r="362" spans="1:26" ht="17.100000000000001" customHeight="1" x14ac:dyDescent="0.2">
      <c r="O362" s="42">
        <f>+O354+1</f>
        <v>46</v>
      </c>
      <c r="P362" s="93" t="s">
        <v>573</v>
      </c>
      <c r="Q362" s="10"/>
      <c r="R362" s="10"/>
      <c r="S362" s="10"/>
      <c r="T362" s="10"/>
    </row>
    <row r="363" spans="1:26" ht="17.100000000000001" customHeight="1" x14ac:dyDescent="0.2">
      <c r="O363" s="10"/>
      <c r="P363" s="38" t="s">
        <v>433</v>
      </c>
      <c r="Q363" s="38" t="s">
        <v>0</v>
      </c>
      <c r="R363" s="38" t="s">
        <v>35</v>
      </c>
      <c r="S363" s="38" t="s">
        <v>0</v>
      </c>
      <c r="T363" s="38" t="s">
        <v>35</v>
      </c>
      <c r="U363" s="10"/>
    </row>
    <row r="364" spans="1:26" ht="17.100000000000001" customHeight="1" x14ac:dyDescent="0.2">
      <c r="O364" s="10"/>
      <c r="P364" s="96">
        <f>AVERAGE(V364:Z364)</f>
        <v>0.59800000000000009</v>
      </c>
      <c r="Q364" s="94">
        <v>15.7</v>
      </c>
      <c r="R364" s="94">
        <v>142</v>
      </c>
      <c r="S364" s="10">
        <f>+Q364*P364</f>
        <v>9.3886000000000003</v>
      </c>
      <c r="T364" s="10">
        <f>+R364*P364</f>
        <v>84.916000000000011</v>
      </c>
      <c r="U364" s="10"/>
      <c r="V364" s="95">
        <v>0.51</v>
      </c>
      <c r="W364" s="95">
        <v>0.34</v>
      </c>
      <c r="X364" s="95">
        <v>0.47</v>
      </c>
      <c r="Y364" s="95">
        <v>0.8</v>
      </c>
      <c r="Z364" s="1">
        <v>0.87</v>
      </c>
    </row>
    <row r="365" spans="1:26" ht="17.100000000000001" customHeight="1" x14ac:dyDescent="0.2">
      <c r="O365" s="10"/>
      <c r="P365" s="96">
        <f>AVERAGE(V365:Y365)</f>
        <v>0.61250000000000004</v>
      </c>
      <c r="Q365" s="94">
        <v>10</v>
      </c>
      <c r="R365" s="94">
        <v>114</v>
      </c>
      <c r="S365" s="10">
        <f>+Q365*P365</f>
        <v>6.125</v>
      </c>
      <c r="T365" s="10">
        <f>+R365*P365</f>
        <v>69.825000000000003</v>
      </c>
      <c r="U365" s="10"/>
      <c r="V365" s="95">
        <v>0.49</v>
      </c>
      <c r="W365" s="95">
        <v>0.94</v>
      </c>
      <c r="X365" s="95">
        <v>0.4</v>
      </c>
      <c r="Y365" s="1">
        <v>0.62</v>
      </c>
    </row>
    <row r="366" spans="1:26" ht="17.100000000000001" customHeight="1" x14ac:dyDescent="0.2">
      <c r="O366" s="10"/>
      <c r="P366" s="96">
        <f>AVERAGE(V366:Y366)</f>
        <v>0.37</v>
      </c>
      <c r="Q366" s="94">
        <v>28.1</v>
      </c>
      <c r="R366" s="94">
        <v>161</v>
      </c>
      <c r="S366" s="10">
        <f>+Q366*P366</f>
        <v>10.397</v>
      </c>
      <c r="T366" s="10">
        <f>+R366*P366</f>
        <v>59.57</v>
      </c>
      <c r="U366" s="10"/>
      <c r="V366" s="95">
        <v>0.27</v>
      </c>
      <c r="W366" s="95">
        <v>0.38</v>
      </c>
      <c r="X366" s="95">
        <v>0.26</v>
      </c>
      <c r="Y366" s="1">
        <v>0.56999999999999995</v>
      </c>
    </row>
    <row r="367" spans="1:26" ht="17.100000000000001" customHeight="1" x14ac:dyDescent="0.2">
      <c r="O367" s="43" t="s">
        <v>36</v>
      </c>
      <c r="P367" s="10">
        <f>SUM(P364:P366)</f>
        <v>1.5805000000000002</v>
      </c>
      <c r="Q367" s="10">
        <f t="shared" ref="Q367:R367" si="120">SUM(Q364:Q366)</f>
        <v>53.8</v>
      </c>
      <c r="R367" s="10">
        <f t="shared" si="120"/>
        <v>417</v>
      </c>
      <c r="S367" s="42">
        <f>SUM(S364:S366)</f>
        <v>25.910600000000002</v>
      </c>
      <c r="T367" s="42">
        <f>SUM(T364:T366)</f>
        <v>214.31100000000001</v>
      </c>
      <c r="U367" s="10"/>
    </row>
    <row r="368" spans="1:26" ht="17.100000000000001" customHeight="1" x14ac:dyDescent="0.2">
      <c r="O368" s="43" t="s">
        <v>37</v>
      </c>
      <c r="P368" s="44">
        <f t="shared" ref="P368:Q368" si="121">AVERAGE(P364:P366)</f>
        <v>0.52683333333333338</v>
      </c>
      <c r="Q368" s="44">
        <f t="shared" si="121"/>
        <v>17.933333333333334</v>
      </c>
      <c r="R368" s="44">
        <f>AVERAGE(R364:R366)</f>
        <v>139</v>
      </c>
      <c r="S368" s="45">
        <f>+S367/P367</f>
        <v>16.393925972793419</v>
      </c>
      <c r="T368" s="45">
        <f>+T367/P367</f>
        <v>135.5969629863967</v>
      </c>
      <c r="U368" s="10"/>
    </row>
    <row r="369" spans="15:26" ht="17.100000000000001" customHeight="1" x14ac:dyDescent="0.2">
      <c r="P369" s="10"/>
      <c r="Q369" s="10"/>
      <c r="R369" s="10"/>
      <c r="S369" s="10"/>
      <c r="T369" s="10"/>
      <c r="U369" s="10"/>
    </row>
    <row r="370" spans="15:26" ht="17.100000000000001" customHeight="1" x14ac:dyDescent="0.2">
      <c r="O370" s="42">
        <f>+O362+1</f>
        <v>47</v>
      </c>
      <c r="P370" s="93" t="s">
        <v>574</v>
      </c>
      <c r="Q370" s="10"/>
      <c r="R370" s="10"/>
      <c r="S370" s="10"/>
      <c r="T370" s="10"/>
    </row>
    <row r="371" spans="15:26" ht="17.100000000000001" customHeight="1" x14ac:dyDescent="0.2">
      <c r="O371" s="10"/>
      <c r="P371" s="38" t="s">
        <v>433</v>
      </c>
      <c r="Q371" s="38" t="s">
        <v>0</v>
      </c>
      <c r="R371" s="38" t="s">
        <v>35</v>
      </c>
      <c r="S371" s="38" t="s">
        <v>0</v>
      </c>
      <c r="T371" s="38" t="s">
        <v>35</v>
      </c>
      <c r="U371" s="10"/>
    </row>
    <row r="372" spans="15:26" ht="17.100000000000001" customHeight="1" x14ac:dyDescent="0.2">
      <c r="O372" s="10"/>
      <c r="P372" s="96">
        <f>AVERAGE(V372:Z372)</f>
        <v>1.8260000000000001</v>
      </c>
      <c r="Q372" s="94">
        <v>36.4</v>
      </c>
      <c r="R372" s="94">
        <v>193</v>
      </c>
      <c r="S372" s="10">
        <f>+Q372*P372</f>
        <v>66.466399999999993</v>
      </c>
      <c r="T372" s="10">
        <f>+R372*P372</f>
        <v>352.41800000000001</v>
      </c>
      <c r="U372" s="10"/>
      <c r="V372" s="95">
        <v>1.92</v>
      </c>
      <c r="W372" s="95">
        <v>1.69</v>
      </c>
      <c r="X372" s="95">
        <v>1.79</v>
      </c>
      <c r="Y372" s="95">
        <v>2.09</v>
      </c>
      <c r="Z372" s="1">
        <v>1.64</v>
      </c>
    </row>
    <row r="373" spans="15:26" ht="17.100000000000001" customHeight="1" x14ac:dyDescent="0.2">
      <c r="O373" s="10"/>
      <c r="P373" s="96">
        <f>AVERAGE(V373:Y373)</f>
        <v>4.1274999999999995</v>
      </c>
      <c r="Q373" s="94">
        <v>44.4</v>
      </c>
      <c r="R373" s="94">
        <v>172</v>
      </c>
      <c r="S373" s="10">
        <f>+Q373*P373</f>
        <v>183.26099999999997</v>
      </c>
      <c r="T373" s="10">
        <f>+R373*P373</f>
        <v>709.93</v>
      </c>
      <c r="U373" s="10"/>
      <c r="V373" s="95">
        <v>1.25</v>
      </c>
      <c r="W373" s="95">
        <v>4.3</v>
      </c>
      <c r="X373" s="95">
        <v>4.92</v>
      </c>
      <c r="Y373" s="1">
        <v>6.04</v>
      </c>
    </row>
    <row r="374" spans="15:26" ht="17.100000000000001" customHeight="1" x14ac:dyDescent="0.2">
      <c r="O374" s="10"/>
      <c r="P374" s="96">
        <f>AVERAGE(V374:Y374)</f>
        <v>3.585</v>
      </c>
      <c r="Q374" s="94">
        <v>12.5</v>
      </c>
      <c r="R374" s="94">
        <v>103</v>
      </c>
      <c r="S374" s="10">
        <f>+Q374*P374</f>
        <v>44.8125</v>
      </c>
      <c r="T374" s="10">
        <f>+R374*P374</f>
        <v>369.255</v>
      </c>
      <c r="U374" s="10"/>
      <c r="V374" s="95">
        <v>3.71</v>
      </c>
      <c r="W374" s="95">
        <v>3.34</v>
      </c>
      <c r="X374" s="95">
        <v>3.41</v>
      </c>
      <c r="Y374" s="1">
        <v>3.88</v>
      </c>
    </row>
    <row r="375" spans="15:26" ht="17.100000000000001" customHeight="1" x14ac:dyDescent="0.2">
      <c r="O375" s="43" t="s">
        <v>36</v>
      </c>
      <c r="P375" s="10">
        <f>SUM(P372:P374)</f>
        <v>9.5384999999999991</v>
      </c>
      <c r="Q375" s="10">
        <f t="shared" ref="Q375:R375" si="122">SUM(Q372:Q374)</f>
        <v>93.3</v>
      </c>
      <c r="R375" s="10">
        <f t="shared" si="122"/>
        <v>468</v>
      </c>
      <c r="S375" s="42">
        <f>SUM(S372:S374)</f>
        <v>294.53989999999999</v>
      </c>
      <c r="T375" s="42">
        <f>SUM(T372:T374)</f>
        <v>1431.6030000000001</v>
      </c>
      <c r="U375" s="10"/>
    </row>
    <row r="376" spans="15:26" ht="17.100000000000001" customHeight="1" x14ac:dyDescent="0.2">
      <c r="O376" s="43" t="s">
        <v>37</v>
      </c>
      <c r="P376" s="44">
        <f t="shared" ref="P376:Q376" si="123">AVERAGE(P372:P374)</f>
        <v>3.1794999999999995</v>
      </c>
      <c r="Q376" s="44">
        <f t="shared" si="123"/>
        <v>31.099999999999998</v>
      </c>
      <c r="R376" s="44">
        <f>AVERAGE(R372:R374)</f>
        <v>156</v>
      </c>
      <c r="S376" s="45">
        <f>+S375/P375</f>
        <v>30.87905855218326</v>
      </c>
      <c r="T376" s="45">
        <f>+T375/P375</f>
        <v>150.08680610158831</v>
      </c>
      <c r="U376" s="10"/>
    </row>
    <row r="377" spans="15:26" ht="17.100000000000001" customHeight="1" x14ac:dyDescent="0.2">
      <c r="P377" s="10"/>
      <c r="Q377" s="10"/>
      <c r="R377" s="10"/>
      <c r="S377" s="10"/>
      <c r="T377" s="10"/>
      <c r="U377" s="10"/>
    </row>
    <row r="378" spans="15:26" ht="17.100000000000001" customHeight="1" x14ac:dyDescent="0.2">
      <c r="O378" s="42">
        <f>+O370+1</f>
        <v>48</v>
      </c>
      <c r="P378" s="93" t="s">
        <v>575</v>
      </c>
      <c r="Q378" s="10"/>
      <c r="R378" s="10"/>
      <c r="S378" s="10"/>
      <c r="T378" s="10"/>
    </row>
    <row r="379" spans="15:26" ht="17.100000000000001" customHeight="1" x14ac:dyDescent="0.2">
      <c r="O379" s="10"/>
      <c r="P379" s="38" t="s">
        <v>433</v>
      </c>
      <c r="Q379" s="38" t="s">
        <v>0</v>
      </c>
      <c r="R379" s="38" t="s">
        <v>35</v>
      </c>
      <c r="S379" s="38" t="s">
        <v>0</v>
      </c>
      <c r="T379" s="38" t="s">
        <v>35</v>
      </c>
      <c r="U379" s="10"/>
    </row>
    <row r="380" spans="15:26" ht="17.100000000000001" customHeight="1" x14ac:dyDescent="0.2">
      <c r="O380" s="10"/>
      <c r="P380" s="96">
        <f>AVERAGE(V380:Z380)</f>
        <v>1.5643999999999998</v>
      </c>
      <c r="Q380" s="94">
        <v>93.6</v>
      </c>
      <c r="R380" s="94">
        <v>255</v>
      </c>
      <c r="S380" s="10">
        <f>+Q380*P380</f>
        <v>146.42783999999997</v>
      </c>
      <c r="T380" s="10">
        <f>+R380*P380</f>
        <v>398.92199999999997</v>
      </c>
      <c r="U380" s="10"/>
      <c r="V380" s="95">
        <v>1.2669999999999999</v>
      </c>
      <c r="W380" s="95">
        <v>1.4830000000000001</v>
      </c>
      <c r="X380" s="95">
        <v>1.276</v>
      </c>
      <c r="Y380" s="95">
        <v>2.5289999999999999</v>
      </c>
      <c r="Z380" s="1">
        <v>1.2669999999999999</v>
      </c>
    </row>
    <row r="381" spans="15:26" ht="17.100000000000001" customHeight="1" x14ac:dyDescent="0.2">
      <c r="O381" s="10"/>
      <c r="P381" s="96">
        <f>AVERAGE(V381:Y381)</f>
        <v>1.5117500000000001</v>
      </c>
      <c r="Q381" s="94">
        <v>62.2</v>
      </c>
      <c r="R381" s="94">
        <v>207</v>
      </c>
      <c r="S381" s="10">
        <f>+Q381*P381</f>
        <v>94.030850000000015</v>
      </c>
      <c r="T381" s="10">
        <f>+R381*P381</f>
        <v>312.93225000000001</v>
      </c>
      <c r="U381" s="10"/>
      <c r="V381" s="95">
        <v>1.286</v>
      </c>
      <c r="W381" s="95">
        <v>1.673</v>
      </c>
      <c r="X381" s="95">
        <v>1.5229999999999999</v>
      </c>
      <c r="Y381" s="1">
        <v>1.5649999999999999</v>
      </c>
    </row>
    <row r="382" spans="15:26" ht="17.100000000000001" customHeight="1" x14ac:dyDescent="0.2">
      <c r="O382" s="10"/>
      <c r="P382" s="96">
        <f>AVERAGE(V382:Y382)</f>
        <v>0.998</v>
      </c>
      <c r="Q382" s="94">
        <v>10</v>
      </c>
      <c r="R382" s="94">
        <v>24.6</v>
      </c>
      <c r="S382" s="10">
        <f>+Q382*P382</f>
        <v>9.98</v>
      </c>
      <c r="T382" s="10">
        <f>+R382*P382</f>
        <v>24.550800000000002</v>
      </c>
      <c r="U382" s="10"/>
      <c r="V382" s="95">
        <v>1.087</v>
      </c>
      <c r="W382" s="95">
        <v>0.74099999999999999</v>
      </c>
      <c r="X382" s="95">
        <v>0.81100000000000005</v>
      </c>
      <c r="Y382" s="1">
        <v>1.353</v>
      </c>
    </row>
    <row r="383" spans="15:26" ht="17.100000000000001" customHeight="1" x14ac:dyDescent="0.2">
      <c r="O383" s="43" t="s">
        <v>36</v>
      </c>
      <c r="P383" s="10">
        <f>SUM(P380:P382)</f>
        <v>4.0741500000000004</v>
      </c>
      <c r="Q383" s="10">
        <f t="shared" ref="Q383:R383" si="124">SUM(Q380:Q382)</f>
        <v>165.8</v>
      </c>
      <c r="R383" s="10">
        <f t="shared" si="124"/>
        <v>486.6</v>
      </c>
      <c r="S383" s="42">
        <f>SUM(S380:S382)</f>
        <v>250.43868999999998</v>
      </c>
      <c r="T383" s="42">
        <f>SUM(T380:T382)</f>
        <v>736.40504999999996</v>
      </c>
      <c r="U383" s="10"/>
    </row>
    <row r="384" spans="15:26" ht="17.100000000000001" customHeight="1" x14ac:dyDescent="0.2">
      <c r="O384" s="43" t="s">
        <v>37</v>
      </c>
      <c r="P384" s="44">
        <f t="shared" ref="P384:Q384" si="125">AVERAGE(P380:P382)</f>
        <v>1.3580500000000002</v>
      </c>
      <c r="Q384" s="44">
        <f t="shared" si="125"/>
        <v>55.266666666666673</v>
      </c>
      <c r="R384" s="44">
        <f>AVERAGE(R380:R382)</f>
        <v>162.20000000000002</v>
      </c>
      <c r="S384" s="45">
        <f>+S383/P383</f>
        <v>61.470169237755101</v>
      </c>
      <c r="T384" s="45">
        <f>+T383/P383</f>
        <v>180.75059828430469</v>
      </c>
      <c r="U384" s="10"/>
    </row>
    <row r="386" spans="15:26" ht="17.100000000000001" customHeight="1" x14ac:dyDescent="0.2">
      <c r="O386" s="42">
        <f>+O378+1</f>
        <v>49</v>
      </c>
      <c r="P386" s="93" t="s">
        <v>576</v>
      </c>
      <c r="Q386" s="10"/>
      <c r="R386" s="10"/>
      <c r="S386" s="10"/>
      <c r="T386" s="10"/>
    </row>
    <row r="387" spans="15:26" ht="17.100000000000001" customHeight="1" x14ac:dyDescent="0.2">
      <c r="O387" s="10"/>
      <c r="P387" s="38" t="s">
        <v>433</v>
      </c>
      <c r="Q387" s="38" t="s">
        <v>0</v>
      </c>
      <c r="R387" s="38" t="s">
        <v>35</v>
      </c>
      <c r="S387" s="38" t="s">
        <v>0</v>
      </c>
      <c r="T387" s="38" t="s">
        <v>35</v>
      </c>
      <c r="U387" s="10"/>
    </row>
    <row r="388" spans="15:26" ht="17.100000000000001" customHeight="1" x14ac:dyDescent="0.2">
      <c r="O388" s="10"/>
      <c r="P388" s="96">
        <f>AVERAGE(V388:Z388)</f>
        <v>5.3319999999999999E-2</v>
      </c>
      <c r="Q388" s="94">
        <v>110</v>
      </c>
      <c r="R388" s="94">
        <v>282</v>
      </c>
      <c r="S388" s="10">
        <f>+Q388*P388</f>
        <v>5.8651999999999997</v>
      </c>
      <c r="T388" s="10">
        <f>+R388*P388</f>
        <v>15.036239999999999</v>
      </c>
      <c r="U388" s="10"/>
      <c r="V388" s="95">
        <v>8.4000000000000005E-2</v>
      </c>
      <c r="W388" s="95">
        <v>6.3E-2</v>
      </c>
      <c r="X388" s="95">
        <v>4.7E-2</v>
      </c>
      <c r="Y388" s="95">
        <v>1.26E-2</v>
      </c>
      <c r="Z388" s="1">
        <v>0.06</v>
      </c>
    </row>
    <row r="389" spans="15:26" ht="17.100000000000001" customHeight="1" x14ac:dyDescent="0.2">
      <c r="O389" s="10"/>
      <c r="P389" s="96">
        <f>AVERAGE(V389:Y389)</f>
        <v>6.25E-2</v>
      </c>
      <c r="Q389" s="94">
        <v>102</v>
      </c>
      <c r="R389" s="94">
        <v>127</v>
      </c>
      <c r="S389" s="10">
        <f>+Q389*P389</f>
        <v>6.375</v>
      </c>
      <c r="T389" s="10">
        <f>+R389*P389</f>
        <v>7.9375</v>
      </c>
      <c r="U389" s="10"/>
      <c r="V389" s="95">
        <v>3.1E-2</v>
      </c>
      <c r="W389" s="95">
        <v>5.5E-2</v>
      </c>
      <c r="X389" s="95">
        <v>8.3000000000000004E-2</v>
      </c>
      <c r="Y389" s="1">
        <v>8.1000000000000003E-2</v>
      </c>
    </row>
    <row r="390" spans="15:26" ht="17.100000000000001" customHeight="1" x14ac:dyDescent="0.2">
      <c r="O390" s="10"/>
      <c r="P390" s="96">
        <f>AVERAGE(V390:Y390)</f>
        <v>2.75E-2</v>
      </c>
      <c r="Q390" s="94">
        <v>102</v>
      </c>
      <c r="R390" s="94">
        <v>127</v>
      </c>
      <c r="S390" s="10">
        <f>+Q390*P390</f>
        <v>2.8050000000000002</v>
      </c>
      <c r="T390" s="10">
        <f>+R390*P390</f>
        <v>3.4925000000000002</v>
      </c>
      <c r="U390" s="10"/>
      <c r="V390" s="95">
        <v>3.5999999999999997E-2</v>
      </c>
      <c r="W390" s="95">
        <v>2.9000000000000001E-2</v>
      </c>
      <c r="X390" s="95">
        <v>3.5999999999999997E-2</v>
      </c>
      <c r="Y390" s="1">
        <v>8.9999999999999993E-3</v>
      </c>
    </row>
    <row r="391" spans="15:26" ht="17.100000000000001" customHeight="1" x14ac:dyDescent="0.2">
      <c r="O391" s="43" t="s">
        <v>36</v>
      </c>
      <c r="P391" s="10">
        <f>SUM(P388:P390)</f>
        <v>0.14332</v>
      </c>
      <c r="Q391" s="10">
        <f t="shared" ref="Q391:R391" si="126">SUM(Q388:Q390)</f>
        <v>314</v>
      </c>
      <c r="R391" s="10">
        <f t="shared" si="126"/>
        <v>536</v>
      </c>
      <c r="S391" s="42">
        <f>SUM(S388:S390)</f>
        <v>15.045199999999999</v>
      </c>
      <c r="T391" s="42">
        <f>SUM(T388:T390)</f>
        <v>26.466239999999999</v>
      </c>
      <c r="U391" s="10"/>
    </row>
    <row r="392" spans="15:26" ht="17.100000000000001" customHeight="1" x14ac:dyDescent="0.2">
      <c r="O392" s="43" t="s">
        <v>37</v>
      </c>
      <c r="P392" s="44">
        <f t="shared" ref="P392:Q392" si="127">AVERAGE(P388:P390)</f>
        <v>4.7773333333333334E-2</v>
      </c>
      <c r="Q392" s="44">
        <f t="shared" si="127"/>
        <v>104.66666666666667</v>
      </c>
      <c r="R392" s="44">
        <f>AVERAGE(R388:R390)</f>
        <v>178.66666666666666</v>
      </c>
      <c r="S392" s="45">
        <f>+S391/P391</f>
        <v>104.97627686296399</v>
      </c>
      <c r="T392" s="45">
        <f>+T391/P391</f>
        <v>184.66536421992743</v>
      </c>
      <c r="U392" s="10"/>
    </row>
    <row r="393" spans="15:26" ht="17.100000000000001" customHeight="1" x14ac:dyDescent="0.2">
      <c r="P393" s="10"/>
      <c r="Q393" s="10"/>
      <c r="R393" s="10"/>
      <c r="S393" s="10"/>
      <c r="T393" s="10"/>
      <c r="U393" s="10"/>
    </row>
    <row r="394" spans="15:26" ht="17.100000000000001" customHeight="1" x14ac:dyDescent="0.2">
      <c r="O394" s="42">
        <f>+O386+1</f>
        <v>50</v>
      </c>
      <c r="P394" s="93" t="s">
        <v>577</v>
      </c>
      <c r="Q394" s="10"/>
      <c r="R394" s="10"/>
      <c r="S394" s="10"/>
      <c r="T394" s="10"/>
    </row>
    <row r="395" spans="15:26" ht="17.100000000000001" customHeight="1" x14ac:dyDescent="0.2">
      <c r="O395" s="10"/>
      <c r="P395" s="38" t="s">
        <v>433</v>
      </c>
      <c r="Q395" s="38" t="s">
        <v>0</v>
      </c>
      <c r="R395" s="38" t="s">
        <v>35</v>
      </c>
      <c r="S395" s="38" t="s">
        <v>0</v>
      </c>
      <c r="T395" s="38" t="s">
        <v>35</v>
      </c>
      <c r="U395" s="10"/>
    </row>
    <row r="396" spans="15:26" ht="17.100000000000001" customHeight="1" x14ac:dyDescent="0.2">
      <c r="O396" s="10"/>
      <c r="P396" s="96">
        <f>AVERAGE(V396:Z396)</f>
        <v>13.138200000000001</v>
      </c>
      <c r="Q396" s="94">
        <v>63.5</v>
      </c>
      <c r="R396" s="94">
        <v>301</v>
      </c>
      <c r="S396" s="10">
        <f>+Q396*P396</f>
        <v>834.27570000000003</v>
      </c>
      <c r="T396" s="10">
        <f>+R396*P396</f>
        <v>3954.5982000000004</v>
      </c>
      <c r="U396" s="10"/>
      <c r="V396" s="95">
        <v>14.984</v>
      </c>
      <c r="W396" s="95">
        <v>12.66</v>
      </c>
      <c r="X396" s="95">
        <v>11.067</v>
      </c>
      <c r="Y396" s="95">
        <v>15.765000000000001</v>
      </c>
      <c r="Z396" s="1">
        <v>11.215</v>
      </c>
    </row>
    <row r="397" spans="15:26" ht="17.100000000000001" customHeight="1" x14ac:dyDescent="0.2">
      <c r="O397" s="10"/>
      <c r="P397" s="96">
        <f>AVERAGE(V397:Y397)</f>
        <v>10.135</v>
      </c>
      <c r="Q397" s="94">
        <v>97.5</v>
      </c>
      <c r="R397" s="94">
        <v>261</v>
      </c>
      <c r="S397" s="10">
        <f>+Q397*P397</f>
        <v>988.16250000000002</v>
      </c>
      <c r="T397" s="10">
        <f>+R397*P397</f>
        <v>2645.2350000000001</v>
      </c>
      <c r="U397" s="10"/>
      <c r="V397" s="95">
        <v>13.121</v>
      </c>
      <c r="W397" s="95">
        <v>12.156000000000001</v>
      </c>
      <c r="X397" s="95">
        <v>7.91</v>
      </c>
      <c r="Y397" s="1">
        <v>7.3529999999999998</v>
      </c>
    </row>
    <row r="398" spans="15:26" ht="17.100000000000001" customHeight="1" x14ac:dyDescent="0.2">
      <c r="O398" s="10"/>
      <c r="P398" s="96">
        <f>AVERAGE(V398:Y398)</f>
        <v>7.1847500000000002</v>
      </c>
      <c r="Q398" s="94">
        <v>10</v>
      </c>
      <c r="R398" s="94">
        <v>23</v>
      </c>
      <c r="S398" s="10">
        <f>+Q398*P398</f>
        <v>71.847499999999997</v>
      </c>
      <c r="T398" s="10">
        <f>+R398*P398</f>
        <v>165.24925000000002</v>
      </c>
      <c r="U398" s="10"/>
      <c r="V398" s="95">
        <v>6.032</v>
      </c>
      <c r="W398" s="95">
        <v>5</v>
      </c>
      <c r="X398" s="95">
        <v>5.6219999999999999</v>
      </c>
      <c r="Y398" s="1">
        <v>12.085000000000001</v>
      </c>
    </row>
    <row r="399" spans="15:26" ht="17.100000000000001" customHeight="1" x14ac:dyDescent="0.2">
      <c r="O399" s="43" t="s">
        <v>36</v>
      </c>
      <c r="P399" s="10">
        <f>SUM(P396:P398)</f>
        <v>30.457950000000004</v>
      </c>
      <c r="Q399" s="10">
        <f t="shared" ref="Q399:R399" si="128">SUM(Q396:Q398)</f>
        <v>171</v>
      </c>
      <c r="R399" s="10">
        <f t="shared" si="128"/>
        <v>585</v>
      </c>
      <c r="S399" s="42">
        <f>SUM(S396:S398)</f>
        <v>1894.2857000000001</v>
      </c>
      <c r="T399" s="42">
        <f>SUM(T396:T398)</f>
        <v>6765.0824500000008</v>
      </c>
      <c r="U399" s="10"/>
    </row>
    <row r="400" spans="15:26" ht="17.100000000000001" customHeight="1" x14ac:dyDescent="0.2">
      <c r="O400" s="43" t="s">
        <v>37</v>
      </c>
      <c r="P400" s="44">
        <f t="shared" ref="P400:Q400" si="129">AVERAGE(P396:P398)</f>
        <v>10.152650000000001</v>
      </c>
      <c r="Q400" s="44">
        <f t="shared" si="129"/>
        <v>57</v>
      </c>
      <c r="R400" s="44">
        <f>AVERAGE(R396:R398)</f>
        <v>195</v>
      </c>
      <c r="S400" s="45">
        <f>+S399/P399</f>
        <v>62.193473296791147</v>
      </c>
      <c r="T400" s="45">
        <f>+T399/P399</f>
        <v>222.11220551612962</v>
      </c>
      <c r="U400" s="10"/>
    </row>
    <row r="402" spans="15:26" ht="17.100000000000001" customHeight="1" x14ac:dyDescent="0.2">
      <c r="O402" s="42">
        <f>+O394+1</f>
        <v>51</v>
      </c>
      <c r="P402" s="93" t="s">
        <v>578</v>
      </c>
      <c r="Q402" s="10"/>
      <c r="R402" s="10"/>
      <c r="S402" s="10"/>
      <c r="T402" s="10"/>
    </row>
    <row r="403" spans="15:26" ht="17.100000000000001" customHeight="1" x14ac:dyDescent="0.2">
      <c r="O403" s="10"/>
      <c r="P403" s="38" t="s">
        <v>433</v>
      </c>
      <c r="Q403" s="38" t="s">
        <v>0</v>
      </c>
      <c r="R403" s="38" t="s">
        <v>35</v>
      </c>
      <c r="S403" s="38" t="s">
        <v>0</v>
      </c>
      <c r="T403" s="38" t="s">
        <v>35</v>
      </c>
      <c r="U403" s="10"/>
    </row>
    <row r="404" spans="15:26" ht="17.100000000000001" customHeight="1" x14ac:dyDescent="0.2">
      <c r="O404" s="10"/>
      <c r="P404" s="96">
        <f>AVERAGE(V404:Z404)</f>
        <v>2.8079999999999998</v>
      </c>
      <c r="Q404" s="94">
        <v>46.8</v>
      </c>
      <c r="R404" s="94">
        <v>346</v>
      </c>
      <c r="S404" s="10">
        <f>+Q404*P404</f>
        <v>131.41439999999997</v>
      </c>
      <c r="T404" s="10">
        <f>+R404*P404</f>
        <v>971.56799999999998</v>
      </c>
      <c r="U404" s="10"/>
      <c r="V404" s="95">
        <v>4.1399999999999997</v>
      </c>
      <c r="W404" s="95">
        <v>3.39</v>
      </c>
      <c r="X404" s="95">
        <v>2.42</v>
      </c>
      <c r="Y404" s="95">
        <v>2.54</v>
      </c>
      <c r="Z404" s="1">
        <v>1.55</v>
      </c>
    </row>
    <row r="405" spans="15:26" ht="17.100000000000001" customHeight="1" x14ac:dyDescent="0.2">
      <c r="O405" s="10"/>
      <c r="P405" s="96">
        <f>AVERAGE(V405:Y405)</f>
        <v>4.8025000000000002</v>
      </c>
      <c r="Q405" s="94">
        <v>47.3</v>
      </c>
      <c r="R405" s="94">
        <v>234</v>
      </c>
      <c r="S405" s="10">
        <f>+Q405*P405</f>
        <v>227.15825000000001</v>
      </c>
      <c r="T405" s="10">
        <f>+R405*P405</f>
        <v>1123.7850000000001</v>
      </c>
      <c r="U405" s="10"/>
      <c r="V405" s="95">
        <v>3.42</v>
      </c>
      <c r="W405" s="95">
        <v>5.26</v>
      </c>
      <c r="X405" s="95">
        <v>5.1100000000000003</v>
      </c>
      <c r="Y405" s="1">
        <v>5.42</v>
      </c>
    </row>
    <row r="406" spans="15:26" ht="17.100000000000001" customHeight="1" x14ac:dyDescent="0.2">
      <c r="O406" s="10"/>
      <c r="P406" s="96">
        <f>AVERAGE(V406:Y406)</f>
        <v>1.8</v>
      </c>
      <c r="Q406" s="94">
        <v>11</v>
      </c>
      <c r="R406" s="94">
        <v>93.1</v>
      </c>
      <c r="S406" s="10">
        <f>+Q406*P406</f>
        <v>19.8</v>
      </c>
      <c r="T406" s="10">
        <f>+R406*P406</f>
        <v>167.57999999999998</v>
      </c>
      <c r="U406" s="10"/>
      <c r="V406" s="95">
        <v>1.56</v>
      </c>
      <c r="W406" s="95">
        <v>1.37</v>
      </c>
      <c r="X406" s="95">
        <v>1.44</v>
      </c>
      <c r="Y406" s="1">
        <v>2.83</v>
      </c>
    </row>
    <row r="407" spans="15:26" ht="17.100000000000001" customHeight="1" x14ac:dyDescent="0.2">
      <c r="O407" s="43" t="s">
        <v>36</v>
      </c>
      <c r="P407" s="10">
        <f>SUM(P404:P406)</f>
        <v>9.4105000000000008</v>
      </c>
      <c r="Q407" s="10">
        <f t="shared" ref="Q407:R407" si="130">SUM(Q404:Q406)</f>
        <v>105.1</v>
      </c>
      <c r="R407" s="10">
        <f t="shared" si="130"/>
        <v>673.1</v>
      </c>
      <c r="S407" s="42">
        <f>SUM(S404:S406)</f>
        <v>378.37264999999996</v>
      </c>
      <c r="T407" s="42">
        <f>SUM(T404:T406)</f>
        <v>2262.933</v>
      </c>
      <c r="U407" s="10"/>
    </row>
    <row r="408" spans="15:26" ht="17.100000000000001" customHeight="1" x14ac:dyDescent="0.2">
      <c r="O408" s="43" t="s">
        <v>37</v>
      </c>
      <c r="P408" s="44">
        <f t="shared" ref="P408:Q408" si="131">AVERAGE(P404:P406)</f>
        <v>3.1368333333333336</v>
      </c>
      <c r="Q408" s="44">
        <f t="shared" si="131"/>
        <v>35.033333333333331</v>
      </c>
      <c r="R408" s="44">
        <f>AVERAGE(R404:R406)</f>
        <v>224.36666666666667</v>
      </c>
      <c r="S408" s="45">
        <f>+S407/P407</f>
        <v>40.207496944901962</v>
      </c>
      <c r="T408" s="45">
        <f>+T407/P407</f>
        <v>240.4689442643855</v>
      </c>
      <c r="U408" s="10"/>
    </row>
    <row r="409" spans="15:26" ht="17.100000000000001" customHeight="1" x14ac:dyDescent="0.2">
      <c r="P409" s="10"/>
      <c r="Q409" s="10"/>
      <c r="R409" s="10"/>
      <c r="S409" s="10"/>
      <c r="T409" s="10"/>
      <c r="U409" s="10"/>
    </row>
    <row r="410" spans="15:26" ht="17.100000000000001" customHeight="1" x14ac:dyDescent="0.2">
      <c r="O410" s="42">
        <f>+O402+1</f>
        <v>52</v>
      </c>
      <c r="P410" s="93" t="s">
        <v>579</v>
      </c>
      <c r="Q410" s="10"/>
      <c r="R410" s="10"/>
      <c r="S410" s="10"/>
      <c r="T410" s="10"/>
    </row>
    <row r="411" spans="15:26" ht="17.100000000000001" customHeight="1" x14ac:dyDescent="0.2">
      <c r="O411" s="10"/>
      <c r="P411" s="38" t="s">
        <v>433</v>
      </c>
      <c r="Q411" s="38" t="s">
        <v>0</v>
      </c>
      <c r="R411" s="38" t="s">
        <v>35</v>
      </c>
      <c r="S411" s="38" t="s">
        <v>0</v>
      </c>
      <c r="T411" s="38" t="s">
        <v>35</v>
      </c>
      <c r="U411" s="10"/>
    </row>
    <row r="412" spans="15:26" ht="17.100000000000001" customHeight="1" x14ac:dyDescent="0.2">
      <c r="O412" s="10"/>
      <c r="P412" s="96">
        <f>AVERAGE(V412:Z412)</f>
        <v>1.1000000000000001</v>
      </c>
      <c r="Q412" s="94">
        <v>86.5</v>
      </c>
      <c r="R412" s="94">
        <v>229</v>
      </c>
      <c r="S412" s="10">
        <f>+Q412*P412</f>
        <v>95.15</v>
      </c>
      <c r="T412" s="10">
        <f>+R412*P412</f>
        <v>251.90000000000003</v>
      </c>
      <c r="U412" s="10"/>
      <c r="V412" s="95">
        <v>1.82</v>
      </c>
      <c r="W412" s="95">
        <v>0.9</v>
      </c>
      <c r="X412" s="95">
        <v>0.87</v>
      </c>
      <c r="Y412" s="95">
        <v>0.97</v>
      </c>
      <c r="Z412" s="1">
        <v>0.94</v>
      </c>
    </row>
    <row r="413" spans="15:26" ht="17.100000000000001" customHeight="1" x14ac:dyDescent="0.2">
      <c r="O413" s="10"/>
      <c r="P413" s="96">
        <f>AVERAGE(V413:Y413)</f>
        <v>1.3424999999999998</v>
      </c>
      <c r="Q413" s="94">
        <v>31.6</v>
      </c>
      <c r="R413" s="94">
        <v>141</v>
      </c>
      <c r="S413" s="10">
        <f>+Q413*P413</f>
        <v>42.422999999999995</v>
      </c>
      <c r="T413" s="10">
        <f>+R413*P413</f>
        <v>189.29249999999996</v>
      </c>
      <c r="U413" s="10"/>
      <c r="V413" s="95">
        <v>0.66</v>
      </c>
      <c r="W413" s="95">
        <v>1.7</v>
      </c>
      <c r="X413" s="95">
        <v>1.49</v>
      </c>
      <c r="Y413" s="1">
        <v>1.52</v>
      </c>
    </row>
    <row r="414" spans="15:26" ht="17.100000000000001" customHeight="1" x14ac:dyDescent="0.2">
      <c r="O414" s="10"/>
      <c r="P414" s="96">
        <f>AVERAGE(V414:Y414)</f>
        <v>0.84499999999999997</v>
      </c>
      <c r="Q414" s="94">
        <v>36.200000000000003</v>
      </c>
      <c r="R414" s="94">
        <v>159</v>
      </c>
      <c r="S414" s="10">
        <f>+Q414*P414</f>
        <v>30.589000000000002</v>
      </c>
      <c r="T414" s="10">
        <f>+R414*P414</f>
        <v>134.35499999999999</v>
      </c>
      <c r="U414" s="10"/>
      <c r="V414" s="95">
        <v>0.98</v>
      </c>
      <c r="W414" s="95">
        <v>0.72</v>
      </c>
      <c r="X414" s="95">
        <v>0.7</v>
      </c>
      <c r="Y414" s="1">
        <v>0.98</v>
      </c>
    </row>
    <row r="415" spans="15:26" ht="17.100000000000001" customHeight="1" x14ac:dyDescent="0.2">
      <c r="O415" s="43" t="s">
        <v>36</v>
      </c>
      <c r="P415" s="10">
        <f>SUM(P412:P414)</f>
        <v>3.2874999999999996</v>
      </c>
      <c r="Q415" s="10">
        <f t="shared" ref="Q415:R415" si="132">SUM(Q412:Q414)</f>
        <v>154.30000000000001</v>
      </c>
      <c r="R415" s="10">
        <f t="shared" si="132"/>
        <v>529</v>
      </c>
      <c r="S415" s="42">
        <f>SUM(S412:S414)</f>
        <v>168.16200000000001</v>
      </c>
      <c r="T415" s="42">
        <f>SUM(T412:T414)</f>
        <v>575.54750000000001</v>
      </c>
      <c r="U415" s="10"/>
    </row>
    <row r="416" spans="15:26" ht="17.100000000000001" customHeight="1" x14ac:dyDescent="0.2">
      <c r="O416" s="43" t="s">
        <v>37</v>
      </c>
      <c r="P416" s="44">
        <f t="shared" ref="P416:Q416" si="133">AVERAGE(P412:P414)</f>
        <v>1.0958333333333332</v>
      </c>
      <c r="Q416" s="44">
        <f t="shared" si="133"/>
        <v>51.433333333333337</v>
      </c>
      <c r="R416" s="44">
        <f>AVERAGE(R412:R414)</f>
        <v>176.33333333333334</v>
      </c>
      <c r="S416" s="45">
        <f>+S415/P415</f>
        <v>51.151939163498106</v>
      </c>
      <c r="T416" s="45">
        <f>+T415/P415</f>
        <v>175.07148288973386</v>
      </c>
      <c r="U416" s="10"/>
    </row>
    <row r="417" spans="15:26" ht="17.100000000000001" customHeight="1" x14ac:dyDescent="0.2">
      <c r="P417" s="10"/>
      <c r="Q417" s="10"/>
      <c r="R417" s="10"/>
      <c r="S417" s="10"/>
      <c r="T417" s="10"/>
      <c r="U417" s="10"/>
    </row>
    <row r="418" spans="15:26" ht="17.100000000000001" customHeight="1" x14ac:dyDescent="0.2">
      <c r="O418" s="42">
        <f>+O410+1</f>
        <v>53</v>
      </c>
      <c r="P418" s="93" t="s">
        <v>580</v>
      </c>
      <c r="Q418" s="10"/>
      <c r="R418" s="10"/>
      <c r="S418" s="10"/>
      <c r="T418" s="10"/>
    </row>
    <row r="419" spans="15:26" ht="17.100000000000001" customHeight="1" x14ac:dyDescent="0.2">
      <c r="O419" s="10"/>
      <c r="P419" s="38" t="s">
        <v>433</v>
      </c>
      <c r="Q419" s="38" t="s">
        <v>0</v>
      </c>
      <c r="R419" s="38" t="s">
        <v>35</v>
      </c>
      <c r="S419" s="38" t="s">
        <v>0</v>
      </c>
      <c r="T419" s="38" t="s">
        <v>35</v>
      </c>
      <c r="U419" s="10"/>
    </row>
    <row r="420" spans="15:26" ht="17.100000000000001" customHeight="1" x14ac:dyDescent="0.2">
      <c r="O420" s="10"/>
      <c r="P420" s="96">
        <f>AVERAGE(V420:Z420)</f>
        <v>0.27799999999999997</v>
      </c>
      <c r="Q420" s="94">
        <v>71.8</v>
      </c>
      <c r="R420" s="94">
        <v>164</v>
      </c>
      <c r="S420" s="10">
        <f>+Q420*P420</f>
        <v>19.960399999999996</v>
      </c>
      <c r="T420" s="10">
        <f>+R420*P420</f>
        <v>45.591999999999992</v>
      </c>
      <c r="U420" s="10"/>
      <c r="V420" s="95">
        <v>0.31</v>
      </c>
      <c r="W420" s="95">
        <v>0.4</v>
      </c>
      <c r="X420" s="95">
        <v>0.2</v>
      </c>
      <c r="Y420" s="95">
        <v>0.2</v>
      </c>
      <c r="Z420" s="1">
        <v>0.28000000000000003</v>
      </c>
    </row>
    <row r="421" spans="15:26" ht="17.100000000000001" customHeight="1" x14ac:dyDescent="0.2">
      <c r="O421" s="10"/>
      <c r="P421" s="96">
        <f>AVERAGE(V421:Y421)</f>
        <v>0.21249999999999999</v>
      </c>
      <c r="Q421" s="94">
        <v>42.6</v>
      </c>
      <c r="R421" s="94">
        <v>138</v>
      </c>
      <c r="S421" s="10">
        <f>+Q421*P421</f>
        <v>9.0525000000000002</v>
      </c>
      <c r="T421" s="10">
        <f>+R421*P421</f>
        <v>29.324999999999999</v>
      </c>
      <c r="U421" s="10"/>
      <c r="V421" s="95">
        <v>0.2</v>
      </c>
      <c r="W421" s="95">
        <v>0.3</v>
      </c>
      <c r="X421" s="95">
        <v>0.18</v>
      </c>
      <c r="Y421" s="1">
        <v>0.17</v>
      </c>
    </row>
    <row r="422" spans="15:26" ht="17.100000000000001" customHeight="1" x14ac:dyDescent="0.2">
      <c r="O422" s="10"/>
      <c r="P422" s="96">
        <f>AVERAGE(V422:Y422)</f>
        <v>0.12000000000000001</v>
      </c>
      <c r="Q422" s="94">
        <v>72.8</v>
      </c>
      <c r="R422" s="94">
        <v>137</v>
      </c>
      <c r="S422" s="10">
        <f>+Q422*P422</f>
        <v>8.7360000000000007</v>
      </c>
      <c r="T422" s="10">
        <f>+R422*P422</f>
        <v>16.440000000000001</v>
      </c>
      <c r="U422" s="10"/>
      <c r="V422" s="95">
        <v>0.18</v>
      </c>
      <c r="W422" s="95">
        <v>0.14000000000000001</v>
      </c>
      <c r="X422" s="95">
        <v>0.09</v>
      </c>
      <c r="Y422" s="1">
        <v>7.0000000000000007E-2</v>
      </c>
    </row>
    <row r="423" spans="15:26" ht="17.100000000000001" customHeight="1" x14ac:dyDescent="0.2">
      <c r="O423" s="43" t="s">
        <v>36</v>
      </c>
      <c r="P423" s="10">
        <f>SUM(P420:P422)</f>
        <v>0.61049999999999993</v>
      </c>
      <c r="Q423" s="10">
        <f t="shared" ref="Q423:R423" si="134">SUM(Q420:Q422)</f>
        <v>187.2</v>
      </c>
      <c r="R423" s="10">
        <f t="shared" si="134"/>
        <v>439</v>
      </c>
      <c r="S423" s="42">
        <f>SUM(S420:S422)</f>
        <v>37.748899999999992</v>
      </c>
      <c r="T423" s="42">
        <f>SUM(T420:T422)</f>
        <v>91.356999999999985</v>
      </c>
      <c r="U423" s="10"/>
    </row>
    <row r="424" spans="15:26" ht="17.100000000000001" customHeight="1" x14ac:dyDescent="0.2">
      <c r="O424" s="43" t="s">
        <v>37</v>
      </c>
      <c r="P424" s="44">
        <f t="shared" ref="P424:Q424" si="135">AVERAGE(P420:P422)</f>
        <v>0.20349999999999999</v>
      </c>
      <c r="Q424" s="44">
        <f t="shared" si="135"/>
        <v>62.4</v>
      </c>
      <c r="R424" s="44">
        <f>AVERAGE(R420:R422)</f>
        <v>146.33333333333334</v>
      </c>
      <c r="S424" s="45">
        <f>+S423/P423</f>
        <v>61.832760032760028</v>
      </c>
      <c r="T424" s="45">
        <f>+T423/P423</f>
        <v>149.64291564291563</v>
      </c>
      <c r="U424" s="10"/>
    </row>
    <row r="426" spans="15:26" ht="17.100000000000001" customHeight="1" x14ac:dyDescent="0.2">
      <c r="O426" s="42">
        <f>+O418+1</f>
        <v>54</v>
      </c>
      <c r="P426" s="93" t="s">
        <v>581</v>
      </c>
      <c r="Q426" s="10"/>
      <c r="R426" s="10"/>
      <c r="S426" s="10"/>
      <c r="T426" s="10"/>
    </row>
    <row r="427" spans="15:26" ht="17.100000000000001" customHeight="1" x14ac:dyDescent="0.2">
      <c r="O427" s="10"/>
      <c r="P427" s="38" t="s">
        <v>433</v>
      </c>
      <c r="Q427" s="38" t="s">
        <v>0</v>
      </c>
      <c r="R427" s="38" t="s">
        <v>35</v>
      </c>
      <c r="S427" s="38" t="s">
        <v>0</v>
      </c>
      <c r="T427" s="38" t="s">
        <v>35</v>
      </c>
      <c r="U427" s="10"/>
    </row>
    <row r="428" spans="15:26" ht="17.100000000000001" customHeight="1" x14ac:dyDescent="0.2">
      <c r="O428" s="10"/>
      <c r="P428" s="96">
        <f>AVERAGE(V428:Z428)</f>
        <v>1.8699999999999999</v>
      </c>
      <c r="Q428" s="94">
        <v>39</v>
      </c>
      <c r="R428" s="94">
        <v>168</v>
      </c>
      <c r="S428" s="10">
        <f>+Q428*P428</f>
        <v>72.929999999999993</v>
      </c>
      <c r="T428" s="10">
        <f>+R428*P428</f>
        <v>314.15999999999997</v>
      </c>
      <c r="U428" s="10"/>
      <c r="V428" s="95">
        <v>1.98</v>
      </c>
      <c r="W428" s="95">
        <v>1.74</v>
      </c>
      <c r="X428" s="95">
        <v>1.76</v>
      </c>
      <c r="Y428" s="95">
        <v>1.76</v>
      </c>
      <c r="Z428" s="1">
        <v>2.11</v>
      </c>
    </row>
    <row r="429" spans="15:26" ht="17.100000000000001" customHeight="1" x14ac:dyDescent="0.2">
      <c r="O429" s="10"/>
      <c r="P429" s="96">
        <f>AVERAGE(V429:Y429)</f>
        <v>1.5525</v>
      </c>
      <c r="Q429" s="94">
        <v>23.2</v>
      </c>
      <c r="R429" s="94">
        <v>178</v>
      </c>
      <c r="S429" s="10">
        <f>+Q429*P429</f>
        <v>36.018000000000001</v>
      </c>
      <c r="T429" s="10">
        <f>+R429*P429</f>
        <v>276.34499999999997</v>
      </c>
      <c r="U429" s="10"/>
      <c r="V429" s="95">
        <v>1.6</v>
      </c>
      <c r="W429" s="95">
        <v>1.42</v>
      </c>
      <c r="X429" s="95">
        <v>1.4</v>
      </c>
      <c r="Y429" s="1">
        <v>1.79</v>
      </c>
    </row>
    <row r="430" spans="15:26" ht="17.100000000000001" customHeight="1" x14ac:dyDescent="0.2">
      <c r="O430" s="10"/>
      <c r="P430" s="96">
        <f>AVERAGE(V430:Y430)</f>
        <v>1.0780000000000001</v>
      </c>
      <c r="Q430" s="94">
        <v>14.9</v>
      </c>
      <c r="R430" s="94">
        <v>131</v>
      </c>
      <c r="S430" s="10">
        <f>+Q430*P430</f>
        <v>16.062200000000001</v>
      </c>
      <c r="T430" s="10">
        <f>+R430*P430</f>
        <v>141.21800000000002</v>
      </c>
      <c r="U430" s="10"/>
      <c r="V430" s="95">
        <v>1.08</v>
      </c>
      <c r="W430" s="95">
        <v>0.97</v>
      </c>
      <c r="X430" s="95">
        <v>1.0620000000000001</v>
      </c>
      <c r="Y430" s="1">
        <v>1.2</v>
      </c>
    </row>
    <row r="431" spans="15:26" ht="17.100000000000001" customHeight="1" x14ac:dyDescent="0.2">
      <c r="O431" s="43" t="s">
        <v>36</v>
      </c>
      <c r="P431" s="10">
        <f>SUM(P428:P430)</f>
        <v>4.5004999999999997</v>
      </c>
      <c r="Q431" s="10">
        <f t="shared" ref="Q431:R431" si="136">SUM(Q428:Q430)</f>
        <v>77.100000000000009</v>
      </c>
      <c r="R431" s="10">
        <f t="shared" si="136"/>
        <v>477</v>
      </c>
      <c r="S431" s="42">
        <f>SUM(S428:S430)</f>
        <v>125.0102</v>
      </c>
      <c r="T431" s="42">
        <f>SUM(T428:T430)</f>
        <v>731.72299999999996</v>
      </c>
      <c r="U431" s="10"/>
    </row>
    <row r="432" spans="15:26" ht="17.100000000000001" customHeight="1" x14ac:dyDescent="0.2">
      <c r="O432" s="43" t="s">
        <v>37</v>
      </c>
      <c r="P432" s="44">
        <f t="shared" ref="P432:Q432" si="137">AVERAGE(P428:P430)</f>
        <v>1.5001666666666666</v>
      </c>
      <c r="Q432" s="44">
        <f t="shared" si="137"/>
        <v>25.700000000000003</v>
      </c>
      <c r="R432" s="44">
        <f>AVERAGE(R428:R430)</f>
        <v>159</v>
      </c>
      <c r="S432" s="45">
        <f>+S431/P431</f>
        <v>27.776958115764916</v>
      </c>
      <c r="T432" s="45">
        <f>+T431/P431</f>
        <v>162.58704588379069</v>
      </c>
      <c r="U432" s="10"/>
    </row>
    <row r="433" spans="15:26" ht="17.100000000000001" customHeight="1" x14ac:dyDescent="0.2">
      <c r="P433" s="10"/>
      <c r="Q433" s="10"/>
      <c r="R433" s="10"/>
      <c r="S433" s="10"/>
      <c r="T433" s="10"/>
      <c r="U433" s="10"/>
    </row>
    <row r="434" spans="15:26" ht="17.100000000000001" customHeight="1" x14ac:dyDescent="0.2">
      <c r="O434" s="42">
        <f>+O426+1</f>
        <v>55</v>
      </c>
      <c r="P434" s="93" t="s">
        <v>582</v>
      </c>
      <c r="Q434" s="10"/>
      <c r="R434" s="10"/>
      <c r="S434" s="10"/>
      <c r="T434" s="10"/>
    </row>
    <row r="435" spans="15:26" ht="17.100000000000001" customHeight="1" x14ac:dyDescent="0.2">
      <c r="O435" s="10"/>
      <c r="P435" s="38" t="s">
        <v>433</v>
      </c>
      <c r="Q435" s="38" t="s">
        <v>0</v>
      </c>
      <c r="R435" s="38" t="s">
        <v>35</v>
      </c>
      <c r="S435" s="38" t="s">
        <v>0</v>
      </c>
      <c r="T435" s="38" t="s">
        <v>35</v>
      </c>
      <c r="U435" s="10"/>
    </row>
    <row r="436" spans="15:26" ht="17.100000000000001" customHeight="1" x14ac:dyDescent="0.2">
      <c r="O436" s="10"/>
      <c r="P436" s="96">
        <f>AVERAGE(V436:Z436)</f>
        <v>0.89599999999999991</v>
      </c>
      <c r="Q436" s="94">
        <v>192</v>
      </c>
      <c r="R436" s="94">
        <v>380</v>
      </c>
      <c r="S436" s="10">
        <f>+Q436*P436</f>
        <v>172.03199999999998</v>
      </c>
      <c r="T436" s="10">
        <f>+R436*P436</f>
        <v>340.47999999999996</v>
      </c>
      <c r="U436" s="10"/>
      <c r="V436" s="95">
        <v>0.68</v>
      </c>
      <c r="W436" s="95">
        <v>0.81</v>
      </c>
      <c r="X436" s="95">
        <v>1.05</v>
      </c>
      <c r="Y436" s="95">
        <v>0.97</v>
      </c>
      <c r="Z436" s="1">
        <v>0.97</v>
      </c>
    </row>
    <row r="437" spans="15:26" ht="17.100000000000001" customHeight="1" x14ac:dyDescent="0.2">
      <c r="O437" s="10"/>
      <c r="P437" s="96">
        <f>AVERAGE(V437:Y437)</f>
        <v>0.53</v>
      </c>
      <c r="Q437" s="94">
        <v>40.9</v>
      </c>
      <c r="R437" s="94">
        <v>186</v>
      </c>
      <c r="S437" s="10">
        <f>+Q437*P437</f>
        <v>21.677</v>
      </c>
      <c r="T437" s="10">
        <f>+R437*P437</f>
        <v>98.58</v>
      </c>
      <c r="U437" s="10"/>
      <c r="V437" s="95">
        <v>0.53</v>
      </c>
      <c r="W437" s="95">
        <v>0.4</v>
      </c>
      <c r="X437" s="95">
        <v>0.35</v>
      </c>
      <c r="Y437" s="1">
        <v>0.84</v>
      </c>
    </row>
    <row r="438" spans="15:26" ht="17.100000000000001" customHeight="1" x14ac:dyDescent="0.2">
      <c r="O438" s="10"/>
      <c r="P438" s="96">
        <f>AVERAGE(V438:Y438)</f>
        <v>0.21500000000000002</v>
      </c>
      <c r="Q438" s="94">
        <v>37.299999999999997</v>
      </c>
      <c r="R438" s="94">
        <v>111</v>
      </c>
      <c r="S438" s="10">
        <f>+Q438*P438</f>
        <v>8.0195000000000007</v>
      </c>
      <c r="T438" s="10">
        <f>+R438*P438</f>
        <v>23.865000000000002</v>
      </c>
      <c r="U438" s="10"/>
      <c r="V438" s="95">
        <v>0.21</v>
      </c>
      <c r="W438" s="95">
        <v>0.16</v>
      </c>
      <c r="X438" s="95">
        <v>0.16</v>
      </c>
      <c r="Y438" s="1">
        <v>0.33</v>
      </c>
    </row>
    <row r="439" spans="15:26" ht="17.100000000000001" customHeight="1" x14ac:dyDescent="0.2">
      <c r="O439" s="43" t="s">
        <v>36</v>
      </c>
      <c r="P439" s="10">
        <f>SUM(P436:P438)</f>
        <v>1.641</v>
      </c>
      <c r="Q439" s="10">
        <f t="shared" ref="Q439:R439" si="138">SUM(Q436:Q438)</f>
        <v>270.2</v>
      </c>
      <c r="R439" s="10">
        <f t="shared" si="138"/>
        <v>677</v>
      </c>
      <c r="S439" s="42">
        <f>SUM(S436:S438)</f>
        <v>201.72849999999997</v>
      </c>
      <c r="T439" s="42">
        <f>SUM(T436:T438)</f>
        <v>462.92499999999995</v>
      </c>
      <c r="U439" s="10"/>
    </row>
    <row r="440" spans="15:26" ht="17.100000000000001" customHeight="1" x14ac:dyDescent="0.2">
      <c r="O440" s="43" t="s">
        <v>37</v>
      </c>
      <c r="P440" s="44">
        <f t="shared" ref="P440:Q440" si="139">AVERAGE(P436:P438)</f>
        <v>0.54700000000000004</v>
      </c>
      <c r="Q440" s="44">
        <f t="shared" si="139"/>
        <v>90.066666666666663</v>
      </c>
      <c r="R440" s="44">
        <f>AVERAGE(R436:R438)</f>
        <v>225.66666666666666</v>
      </c>
      <c r="S440" s="45">
        <f>+S439/P439</f>
        <v>122.93022547227298</v>
      </c>
      <c r="T440" s="45">
        <f>+T439/P439</f>
        <v>282.09932967702616</v>
      </c>
      <c r="U440" s="10"/>
    </row>
    <row r="441" spans="15:26" ht="17.100000000000001" customHeight="1" x14ac:dyDescent="0.2">
      <c r="P441" s="10"/>
      <c r="Q441" s="10"/>
      <c r="R441" s="10"/>
      <c r="S441" s="10"/>
      <c r="T441" s="10"/>
      <c r="U441" s="10"/>
    </row>
    <row r="442" spans="15:26" ht="17.100000000000001" customHeight="1" x14ac:dyDescent="0.2">
      <c r="O442" s="42">
        <f>+O434+1</f>
        <v>56</v>
      </c>
      <c r="P442" s="93" t="s">
        <v>583</v>
      </c>
      <c r="Q442" s="10"/>
      <c r="R442" s="10"/>
      <c r="S442" s="10"/>
      <c r="T442" s="10"/>
    </row>
    <row r="443" spans="15:26" ht="17.100000000000001" customHeight="1" x14ac:dyDescent="0.2">
      <c r="O443" s="10"/>
      <c r="P443" s="38" t="s">
        <v>433</v>
      </c>
      <c r="Q443" s="38" t="s">
        <v>0</v>
      </c>
      <c r="R443" s="38" t="s">
        <v>35</v>
      </c>
      <c r="S443" s="38" t="s">
        <v>0</v>
      </c>
      <c r="T443" s="38" t="s">
        <v>35</v>
      </c>
      <c r="U443" s="10"/>
    </row>
    <row r="444" spans="15:26" ht="17.100000000000001" customHeight="1" x14ac:dyDescent="0.2">
      <c r="O444" s="10"/>
      <c r="P444" s="96">
        <f>AVERAGE(V444:Z444)</f>
        <v>3.7930000000000001</v>
      </c>
      <c r="Q444" s="94">
        <v>34.200000000000003</v>
      </c>
      <c r="R444" s="94">
        <v>147</v>
      </c>
      <c r="S444" s="10">
        <f>+Q444*P444</f>
        <v>129.72060000000002</v>
      </c>
      <c r="T444" s="10">
        <f>+R444*P444</f>
        <v>557.57100000000003</v>
      </c>
      <c r="U444" s="10"/>
      <c r="V444" s="95">
        <v>3.9470000000000001</v>
      </c>
      <c r="W444" s="95">
        <v>3.9860000000000002</v>
      </c>
      <c r="X444" s="95">
        <v>3.5739999999999998</v>
      </c>
      <c r="Y444" s="95">
        <v>4.0380000000000003</v>
      </c>
      <c r="Z444" s="1">
        <v>3.42</v>
      </c>
    </row>
    <row r="445" spans="15:26" ht="17.100000000000001" customHeight="1" x14ac:dyDescent="0.2">
      <c r="O445" s="10"/>
      <c r="P445" s="96">
        <f>AVERAGE(V445:Y445)</f>
        <v>3.0509999999999997</v>
      </c>
      <c r="Q445" s="94">
        <v>20</v>
      </c>
      <c r="R445" s="94">
        <v>94</v>
      </c>
      <c r="S445" s="10">
        <f>+Q445*P445</f>
        <v>61.019999999999996</v>
      </c>
      <c r="T445" s="10">
        <f>+R445*P445</f>
        <v>286.79399999999998</v>
      </c>
      <c r="U445" s="10"/>
      <c r="V445" s="95">
        <v>2.9470000000000001</v>
      </c>
      <c r="W445" s="95">
        <v>3.2010000000000001</v>
      </c>
      <c r="X445" s="95">
        <v>3.1190000000000002</v>
      </c>
      <c r="Y445" s="1">
        <v>2.9369999999999998</v>
      </c>
    </row>
    <row r="446" spans="15:26" ht="17.100000000000001" customHeight="1" x14ac:dyDescent="0.2">
      <c r="O446" s="10"/>
      <c r="P446" s="96">
        <f>AVERAGE(V446:Y446)</f>
        <v>3.0575000000000001</v>
      </c>
      <c r="Q446" s="94">
        <v>11.9</v>
      </c>
      <c r="R446" s="94">
        <v>69.900000000000006</v>
      </c>
      <c r="S446" s="10">
        <f>+Q446*P446</f>
        <v>36.384250000000002</v>
      </c>
      <c r="T446" s="10">
        <f>+R446*P446</f>
        <v>213.71925000000002</v>
      </c>
      <c r="U446" s="10"/>
      <c r="V446" s="95">
        <v>2.79</v>
      </c>
      <c r="W446" s="95">
        <v>2.52</v>
      </c>
      <c r="X446" s="95">
        <v>3.08</v>
      </c>
      <c r="Y446" s="1">
        <v>3.84</v>
      </c>
    </row>
    <row r="447" spans="15:26" ht="17.100000000000001" customHeight="1" x14ac:dyDescent="0.2">
      <c r="O447" s="43" t="s">
        <v>36</v>
      </c>
      <c r="P447" s="10">
        <f>SUM(P444:P446)</f>
        <v>9.9014999999999986</v>
      </c>
      <c r="Q447" s="10">
        <f t="shared" ref="Q447:R447" si="140">SUM(Q444:Q446)</f>
        <v>66.100000000000009</v>
      </c>
      <c r="R447" s="10">
        <f t="shared" si="140"/>
        <v>310.89999999999998</v>
      </c>
      <c r="S447" s="42">
        <f>SUM(S444:S446)</f>
        <v>227.12485000000004</v>
      </c>
      <c r="T447" s="42">
        <f>SUM(T444:T446)</f>
        <v>1058.0842500000001</v>
      </c>
      <c r="U447" s="10"/>
    </row>
    <row r="448" spans="15:26" ht="17.100000000000001" customHeight="1" x14ac:dyDescent="0.2">
      <c r="O448" s="43" t="s">
        <v>37</v>
      </c>
      <c r="P448" s="44">
        <f t="shared" ref="P448:Q448" si="141">AVERAGE(P444:P446)</f>
        <v>3.3004999999999995</v>
      </c>
      <c r="Q448" s="44">
        <f t="shared" si="141"/>
        <v>22.033333333333335</v>
      </c>
      <c r="R448" s="44">
        <f>AVERAGE(R444:R446)</f>
        <v>103.63333333333333</v>
      </c>
      <c r="S448" s="45">
        <f>+S447/P447</f>
        <v>22.938428520931179</v>
      </c>
      <c r="T448" s="45">
        <f>+T447/P447</f>
        <v>106.86100590819575</v>
      </c>
      <c r="U448" s="10"/>
    </row>
    <row r="450" spans="15:26" ht="17.100000000000001" customHeight="1" x14ac:dyDescent="0.2">
      <c r="O450" s="42">
        <f>+O442+1</f>
        <v>57</v>
      </c>
      <c r="P450" s="93" t="s">
        <v>584</v>
      </c>
      <c r="Q450" s="10"/>
      <c r="R450" s="10"/>
      <c r="S450" s="10"/>
      <c r="T450" s="10"/>
    </row>
    <row r="451" spans="15:26" ht="17.100000000000001" customHeight="1" x14ac:dyDescent="0.2">
      <c r="O451" s="10"/>
      <c r="P451" s="38" t="s">
        <v>433</v>
      </c>
      <c r="Q451" s="38" t="s">
        <v>0</v>
      </c>
      <c r="R451" s="38" t="s">
        <v>35</v>
      </c>
      <c r="S451" s="38" t="s">
        <v>0</v>
      </c>
      <c r="T451" s="38" t="s">
        <v>35</v>
      </c>
      <c r="U451" s="10"/>
    </row>
    <row r="452" spans="15:26" ht="17.100000000000001" customHeight="1" x14ac:dyDescent="0.2">
      <c r="O452" s="10"/>
      <c r="P452" s="96">
        <f>AVERAGE(V452:Z452)</f>
        <v>1.784</v>
      </c>
      <c r="Q452" s="94">
        <v>61.4</v>
      </c>
      <c r="R452" s="94">
        <v>137</v>
      </c>
      <c r="S452" s="10">
        <f>+Q452*P452</f>
        <v>109.5376</v>
      </c>
      <c r="T452" s="10">
        <f>+R452*P452</f>
        <v>244.40800000000002</v>
      </c>
      <c r="U452" s="10"/>
      <c r="V452" s="95">
        <v>1.8839999999999999</v>
      </c>
      <c r="W452" s="95">
        <v>1.75</v>
      </c>
      <c r="X452" s="95">
        <v>1.4990000000000001</v>
      </c>
      <c r="Y452" s="95">
        <v>2.0030000000000001</v>
      </c>
      <c r="Z452" s="1">
        <v>1.784</v>
      </c>
    </row>
    <row r="453" spans="15:26" ht="17.100000000000001" customHeight="1" x14ac:dyDescent="0.2">
      <c r="O453" s="10"/>
      <c r="P453" s="96">
        <f>AVERAGE(V453:Y453)</f>
        <v>1.9914999999999998</v>
      </c>
      <c r="Q453" s="94">
        <v>21.9</v>
      </c>
      <c r="R453" s="94">
        <v>103</v>
      </c>
      <c r="S453" s="10">
        <f>+Q453*P453</f>
        <v>43.613849999999992</v>
      </c>
      <c r="T453" s="10">
        <f>+R453*P453</f>
        <v>205.12449999999998</v>
      </c>
      <c r="U453" s="10"/>
      <c r="V453" s="95">
        <v>1.8089999999999999</v>
      </c>
      <c r="W453" s="95">
        <v>2.2360000000000002</v>
      </c>
      <c r="X453" s="95">
        <v>2.0499999999999998</v>
      </c>
      <c r="Y453" s="1">
        <v>1.871</v>
      </c>
    </row>
    <row r="454" spans="15:26" ht="17.100000000000001" customHeight="1" x14ac:dyDescent="0.2">
      <c r="O454" s="10"/>
      <c r="P454" s="96">
        <f>AVERAGE(V454:Y454)</f>
        <v>1.67425</v>
      </c>
      <c r="Q454" s="94">
        <v>13.2</v>
      </c>
      <c r="R454" s="94">
        <v>64.099999999999994</v>
      </c>
      <c r="S454" s="10">
        <f>+Q454*P454</f>
        <v>22.100099999999998</v>
      </c>
      <c r="T454" s="10">
        <f>+R454*P454</f>
        <v>107.319425</v>
      </c>
      <c r="U454" s="10"/>
      <c r="V454" s="95">
        <v>1.788</v>
      </c>
      <c r="W454" s="95">
        <v>1.3879999999999999</v>
      </c>
      <c r="X454" s="95">
        <v>1.641</v>
      </c>
      <c r="Y454" s="1">
        <v>1.88</v>
      </c>
    </row>
    <row r="455" spans="15:26" ht="17.100000000000001" customHeight="1" x14ac:dyDescent="0.2">
      <c r="O455" s="43" t="s">
        <v>36</v>
      </c>
      <c r="P455" s="10">
        <f>SUM(P452:P454)</f>
        <v>5.4497499999999999</v>
      </c>
      <c r="Q455" s="10">
        <f t="shared" ref="Q455:R455" si="142">SUM(Q452:Q454)</f>
        <v>96.5</v>
      </c>
      <c r="R455" s="10">
        <f t="shared" si="142"/>
        <v>304.10000000000002</v>
      </c>
      <c r="S455" s="42">
        <f>SUM(S452:S454)</f>
        <v>175.25154999999998</v>
      </c>
      <c r="T455" s="42">
        <f>SUM(T452:T454)</f>
        <v>556.85192500000005</v>
      </c>
      <c r="U455" s="10"/>
    </row>
    <row r="456" spans="15:26" ht="17.100000000000001" customHeight="1" x14ac:dyDescent="0.2">
      <c r="O456" s="43" t="s">
        <v>37</v>
      </c>
      <c r="P456" s="44">
        <f t="shared" ref="P456:Q456" si="143">AVERAGE(P452:P454)</f>
        <v>1.8165833333333332</v>
      </c>
      <c r="Q456" s="44">
        <f t="shared" si="143"/>
        <v>32.166666666666664</v>
      </c>
      <c r="R456" s="44">
        <f>AVERAGE(R452:R454)</f>
        <v>101.36666666666667</v>
      </c>
      <c r="S456" s="45">
        <f>+S455/P455</f>
        <v>32.157722831322538</v>
      </c>
      <c r="T456" s="45">
        <f>+T455/P455</f>
        <v>102.17935226386533</v>
      </c>
      <c r="U456" s="10"/>
    </row>
    <row r="457" spans="15:26" ht="17.100000000000001" customHeight="1" x14ac:dyDescent="0.2">
      <c r="P457" s="10"/>
      <c r="Q457" s="10"/>
      <c r="R457" s="10"/>
      <c r="S457" s="10"/>
      <c r="T457" s="10"/>
      <c r="U457" s="10"/>
    </row>
    <row r="458" spans="15:26" ht="17.100000000000001" customHeight="1" x14ac:dyDescent="0.2">
      <c r="O458" s="42">
        <f>+O450+1</f>
        <v>58</v>
      </c>
      <c r="P458" s="93" t="s">
        <v>585</v>
      </c>
      <c r="Q458" s="10"/>
      <c r="R458" s="10"/>
      <c r="S458" s="10"/>
      <c r="T458" s="10"/>
    </row>
    <row r="459" spans="15:26" ht="17.100000000000001" customHeight="1" x14ac:dyDescent="0.2">
      <c r="O459" s="10"/>
      <c r="P459" s="38" t="s">
        <v>433</v>
      </c>
      <c r="Q459" s="38" t="s">
        <v>0</v>
      </c>
      <c r="R459" s="38" t="s">
        <v>35</v>
      </c>
      <c r="S459" s="38" t="s">
        <v>0</v>
      </c>
      <c r="T459" s="38" t="s">
        <v>35</v>
      </c>
      <c r="U459" s="10"/>
    </row>
    <row r="460" spans="15:26" ht="17.100000000000001" customHeight="1" x14ac:dyDescent="0.2">
      <c r="O460" s="10"/>
      <c r="P460" s="96">
        <f>AVERAGE(V460:Z460)</f>
        <v>0.48199999999999993</v>
      </c>
      <c r="Q460" s="94">
        <v>62</v>
      </c>
      <c r="R460" s="94">
        <v>113</v>
      </c>
      <c r="S460" s="10">
        <f>+Q460*P460</f>
        <v>29.883999999999997</v>
      </c>
      <c r="T460" s="10">
        <f>+R460*P460</f>
        <v>54.465999999999994</v>
      </c>
      <c r="U460" s="10"/>
      <c r="V460" s="95">
        <v>0.436</v>
      </c>
      <c r="W460" s="95">
        <v>0.36099999999999999</v>
      </c>
      <c r="X460" s="95">
        <v>0.38200000000000001</v>
      </c>
      <c r="Y460" s="95">
        <v>0.47</v>
      </c>
      <c r="Z460" s="1">
        <v>0.76100000000000001</v>
      </c>
    </row>
    <row r="461" spans="15:26" ht="17.100000000000001" customHeight="1" x14ac:dyDescent="0.2">
      <c r="O461" s="10"/>
      <c r="P461" s="96">
        <f>AVERAGE(V461:Y461)</f>
        <v>0.51249999999999996</v>
      </c>
      <c r="Q461" s="94">
        <v>92.8</v>
      </c>
      <c r="R461" s="94">
        <v>202</v>
      </c>
      <c r="S461" s="10">
        <f>+Q461*P461</f>
        <v>47.559999999999995</v>
      </c>
      <c r="T461" s="10">
        <f>+R461*P461</f>
        <v>103.52499999999999</v>
      </c>
      <c r="U461" s="10"/>
      <c r="V461" s="95">
        <v>0.56000000000000005</v>
      </c>
      <c r="W461" s="95">
        <v>0.56999999999999995</v>
      </c>
      <c r="X461" s="95">
        <v>0.52</v>
      </c>
      <c r="Y461" s="1">
        <v>0.4</v>
      </c>
    </row>
    <row r="462" spans="15:26" ht="17.100000000000001" customHeight="1" x14ac:dyDescent="0.2">
      <c r="O462" s="10"/>
      <c r="P462" s="96">
        <f>AVERAGE(V462:Y462)</f>
        <v>0.35</v>
      </c>
      <c r="Q462" s="94">
        <v>37.799999999999997</v>
      </c>
      <c r="R462" s="94">
        <v>96.8</v>
      </c>
      <c r="S462" s="10">
        <f>+Q462*P462</f>
        <v>13.229999999999999</v>
      </c>
      <c r="T462" s="10">
        <f>+R462*P462</f>
        <v>33.879999999999995</v>
      </c>
      <c r="U462" s="10"/>
      <c r="V462" s="95">
        <v>0.34</v>
      </c>
      <c r="W462" s="95">
        <v>0.31</v>
      </c>
      <c r="X462" s="95">
        <v>0.24</v>
      </c>
      <c r="Y462" s="1">
        <v>0.51</v>
      </c>
    </row>
    <row r="463" spans="15:26" ht="17.100000000000001" customHeight="1" x14ac:dyDescent="0.2">
      <c r="O463" s="43" t="s">
        <v>36</v>
      </c>
      <c r="P463" s="10">
        <f>SUM(P460:P462)</f>
        <v>1.3445</v>
      </c>
      <c r="Q463" s="10">
        <f t="shared" ref="Q463:R463" si="144">SUM(Q460:Q462)</f>
        <v>192.60000000000002</v>
      </c>
      <c r="R463" s="10">
        <f t="shared" si="144"/>
        <v>411.8</v>
      </c>
      <c r="S463" s="42">
        <f>SUM(S460:S462)</f>
        <v>90.673999999999992</v>
      </c>
      <c r="T463" s="42">
        <f>SUM(T460:T462)</f>
        <v>191.87099999999998</v>
      </c>
      <c r="U463" s="10"/>
    </row>
    <row r="464" spans="15:26" ht="17.100000000000001" customHeight="1" x14ac:dyDescent="0.2">
      <c r="O464" s="43" t="s">
        <v>37</v>
      </c>
      <c r="P464" s="44">
        <f t="shared" ref="P464:Q464" si="145">AVERAGE(P460:P462)</f>
        <v>0.44816666666666666</v>
      </c>
      <c r="Q464" s="44">
        <f t="shared" si="145"/>
        <v>64.2</v>
      </c>
      <c r="R464" s="44">
        <f>AVERAGE(R460:R462)</f>
        <v>137.26666666666668</v>
      </c>
      <c r="S464" s="45">
        <f>+S463/P463</f>
        <v>67.440684269245068</v>
      </c>
      <c r="T464" s="45">
        <f>+T463/P463</f>
        <v>142.70806991446634</v>
      </c>
      <c r="U464" s="10"/>
    </row>
    <row r="465" spans="15:26" ht="17.100000000000001" customHeight="1" x14ac:dyDescent="0.2">
      <c r="P465" s="10"/>
      <c r="Q465" s="10"/>
      <c r="R465" s="10"/>
      <c r="S465" s="10"/>
      <c r="T465" s="10"/>
      <c r="U465" s="10"/>
    </row>
    <row r="466" spans="15:26" ht="17.100000000000001" customHeight="1" x14ac:dyDescent="0.2">
      <c r="O466" s="42">
        <f>+O458+1</f>
        <v>59</v>
      </c>
      <c r="P466" s="93" t="s">
        <v>586</v>
      </c>
      <c r="Q466" s="10"/>
      <c r="R466" s="10"/>
      <c r="S466" s="10"/>
      <c r="T466" s="10"/>
    </row>
    <row r="467" spans="15:26" ht="17.100000000000001" customHeight="1" x14ac:dyDescent="0.2">
      <c r="O467" s="10"/>
      <c r="P467" s="38" t="s">
        <v>433</v>
      </c>
      <c r="Q467" s="38" t="s">
        <v>0</v>
      </c>
      <c r="R467" s="38" t="s">
        <v>35</v>
      </c>
      <c r="S467" s="38" t="s">
        <v>0</v>
      </c>
      <c r="T467" s="38" t="s">
        <v>35</v>
      </c>
      <c r="U467" s="10"/>
    </row>
    <row r="468" spans="15:26" ht="17.100000000000001" customHeight="1" x14ac:dyDescent="0.2">
      <c r="O468" s="10"/>
      <c r="P468" s="96">
        <f>AVERAGE(V468:Z468)</f>
        <v>0.47200000000000009</v>
      </c>
      <c r="Q468" s="94">
        <v>29</v>
      </c>
      <c r="R468" s="94">
        <v>96.4</v>
      </c>
      <c r="S468" s="10">
        <f>+Q468*P468</f>
        <v>13.688000000000002</v>
      </c>
      <c r="T468" s="10">
        <f>+R468*P468</f>
        <v>45.500800000000012</v>
      </c>
      <c r="U468" s="10"/>
      <c r="V468" s="95">
        <v>0.32</v>
      </c>
      <c r="W468" s="95">
        <v>0.34</v>
      </c>
      <c r="X468" s="95">
        <v>0.59</v>
      </c>
      <c r="Y468" s="95">
        <v>0.57999999999999996</v>
      </c>
      <c r="Z468" s="1">
        <v>0.53</v>
      </c>
    </row>
    <row r="469" spans="15:26" ht="17.100000000000001" customHeight="1" x14ac:dyDescent="0.2">
      <c r="O469" s="10"/>
      <c r="P469" s="96">
        <f>AVERAGE(V469:Y469)</f>
        <v>0.46750000000000003</v>
      </c>
      <c r="Q469" s="94">
        <v>26</v>
      </c>
      <c r="R469" s="94">
        <v>78</v>
      </c>
      <c r="S469" s="10">
        <f>+Q469*P469</f>
        <v>12.155000000000001</v>
      </c>
      <c r="T469" s="10">
        <f>+R469*P469</f>
        <v>36.465000000000003</v>
      </c>
      <c r="U469" s="10"/>
      <c r="V469" s="95">
        <v>0.63</v>
      </c>
      <c r="W469" s="95">
        <v>0.39</v>
      </c>
      <c r="X469" s="95">
        <v>0.35</v>
      </c>
      <c r="Y469" s="1">
        <v>0.5</v>
      </c>
    </row>
    <row r="470" spans="15:26" ht="17.100000000000001" customHeight="1" x14ac:dyDescent="0.2">
      <c r="O470" s="10"/>
      <c r="P470" s="96">
        <f>AVERAGE(V470:Y470)</f>
        <v>0.315</v>
      </c>
      <c r="Q470" s="94">
        <v>20</v>
      </c>
      <c r="R470" s="94">
        <v>28.7</v>
      </c>
      <c r="S470" s="10">
        <f>+Q470*P470</f>
        <v>6.3</v>
      </c>
      <c r="T470" s="10">
        <f>+R470*P470</f>
        <v>9.0404999999999998</v>
      </c>
      <c r="U470" s="10"/>
      <c r="V470" s="95">
        <v>0.22</v>
      </c>
      <c r="W470" s="95">
        <v>0.33</v>
      </c>
      <c r="X470" s="95">
        <v>0.36</v>
      </c>
      <c r="Y470" s="1">
        <v>0.35</v>
      </c>
    </row>
    <row r="471" spans="15:26" ht="17.100000000000001" customHeight="1" x14ac:dyDescent="0.2">
      <c r="O471" s="43" t="s">
        <v>36</v>
      </c>
      <c r="P471" s="10">
        <f>SUM(P468:P470)</f>
        <v>1.2545000000000002</v>
      </c>
      <c r="Q471" s="10">
        <f t="shared" ref="Q471:R471" si="146">SUM(Q468:Q470)</f>
        <v>75</v>
      </c>
      <c r="R471" s="10">
        <f t="shared" si="146"/>
        <v>203.1</v>
      </c>
      <c r="S471" s="42">
        <f>SUM(S468:S470)</f>
        <v>32.143000000000001</v>
      </c>
      <c r="T471" s="42">
        <f>SUM(T468:T470)</f>
        <v>91.00630000000001</v>
      </c>
      <c r="U471" s="10"/>
    </row>
    <row r="472" spans="15:26" ht="17.100000000000001" customHeight="1" x14ac:dyDescent="0.2">
      <c r="O472" s="43" t="s">
        <v>37</v>
      </c>
      <c r="P472" s="44">
        <f t="shared" ref="P472:Q472" si="147">AVERAGE(P468:P470)</f>
        <v>0.41816666666666674</v>
      </c>
      <c r="Q472" s="44">
        <f t="shared" si="147"/>
        <v>25</v>
      </c>
      <c r="R472" s="44">
        <f>AVERAGE(R468:R470)</f>
        <v>67.7</v>
      </c>
      <c r="S472" s="45">
        <f>+S471/P471</f>
        <v>25.622160223196488</v>
      </c>
      <c r="T472" s="45">
        <f>+T471/P471</f>
        <v>72.543882024711039</v>
      </c>
      <c r="U472" s="10"/>
    </row>
    <row r="474" spans="15:26" ht="17.100000000000001" customHeight="1" x14ac:dyDescent="0.2">
      <c r="O474" s="42">
        <f>+O466+1</f>
        <v>60</v>
      </c>
      <c r="P474" s="93" t="s">
        <v>587</v>
      </c>
      <c r="Q474" s="10"/>
      <c r="R474" s="10"/>
      <c r="S474" s="10"/>
      <c r="T474" s="10"/>
    </row>
    <row r="475" spans="15:26" ht="17.100000000000001" customHeight="1" x14ac:dyDescent="0.2">
      <c r="O475" s="10"/>
      <c r="P475" s="38" t="s">
        <v>433</v>
      </c>
      <c r="Q475" s="38" t="s">
        <v>0</v>
      </c>
      <c r="R475" s="38" t="s">
        <v>35</v>
      </c>
      <c r="S475" s="38" t="s">
        <v>0</v>
      </c>
      <c r="T475" s="38" t="s">
        <v>35</v>
      </c>
      <c r="U475" s="10"/>
    </row>
    <row r="476" spans="15:26" ht="17.100000000000001" customHeight="1" x14ac:dyDescent="0.2">
      <c r="O476" s="10"/>
      <c r="P476" s="96">
        <f>AVERAGE(V476:Z476)</f>
        <v>0.29399999999999998</v>
      </c>
      <c r="Q476" s="94">
        <v>68.7</v>
      </c>
      <c r="R476" s="94">
        <v>217</v>
      </c>
      <c r="S476" s="10">
        <f>+Q476*P476</f>
        <v>20.197800000000001</v>
      </c>
      <c r="T476" s="10">
        <f>+R476*P476</f>
        <v>63.797999999999995</v>
      </c>
      <c r="U476" s="10"/>
      <c r="V476" s="95">
        <v>0.4</v>
      </c>
      <c r="W476" s="95">
        <v>0.3</v>
      </c>
      <c r="X476" s="95">
        <v>0.2</v>
      </c>
      <c r="Y476" s="95">
        <v>0.39</v>
      </c>
      <c r="Z476" s="1">
        <v>0.18</v>
      </c>
    </row>
    <row r="477" spans="15:26" ht="17.100000000000001" customHeight="1" x14ac:dyDescent="0.2">
      <c r="O477" s="10"/>
      <c r="P477" s="96">
        <f>AVERAGE(V477:Y477)</f>
        <v>0.43750000000000006</v>
      </c>
      <c r="Q477" s="94">
        <v>77</v>
      </c>
      <c r="R477" s="94">
        <v>257</v>
      </c>
      <c r="S477" s="10">
        <f>+Q477*P477</f>
        <v>33.687500000000007</v>
      </c>
      <c r="T477" s="10">
        <f>+R477*P477</f>
        <v>112.43750000000001</v>
      </c>
      <c r="U477" s="10"/>
      <c r="V477" s="95">
        <v>0.52</v>
      </c>
      <c r="W477" s="95">
        <v>0.57999999999999996</v>
      </c>
      <c r="X477" s="95">
        <v>0.39</v>
      </c>
      <c r="Y477" s="1">
        <v>0.26</v>
      </c>
    </row>
    <row r="478" spans="15:26" ht="17.100000000000001" customHeight="1" x14ac:dyDescent="0.2">
      <c r="O478" s="10"/>
      <c r="P478" s="96">
        <f>AVERAGE(V478:Y478)</f>
        <v>0.27249999999999996</v>
      </c>
      <c r="Q478" s="94">
        <v>118</v>
      </c>
      <c r="R478" s="94">
        <v>277</v>
      </c>
      <c r="S478" s="10">
        <f>+Q478*P478</f>
        <v>32.154999999999994</v>
      </c>
      <c r="T478" s="10">
        <f>+R478*P478</f>
        <v>75.482499999999987</v>
      </c>
      <c r="U478" s="10"/>
      <c r="V478" s="95">
        <v>0.2</v>
      </c>
      <c r="W478" s="95">
        <v>0.16</v>
      </c>
      <c r="X478" s="95">
        <v>0.35</v>
      </c>
      <c r="Y478" s="1">
        <v>0.38</v>
      </c>
    </row>
    <row r="479" spans="15:26" ht="17.100000000000001" customHeight="1" x14ac:dyDescent="0.2">
      <c r="O479" s="43" t="s">
        <v>36</v>
      </c>
      <c r="P479" s="10">
        <f>SUM(P476:P478)</f>
        <v>1.004</v>
      </c>
      <c r="Q479" s="10">
        <f t="shared" ref="Q479:R479" si="148">SUM(Q476:Q478)</f>
        <v>263.7</v>
      </c>
      <c r="R479" s="10">
        <f t="shared" si="148"/>
        <v>751</v>
      </c>
      <c r="S479" s="42">
        <f>SUM(S476:S478)</f>
        <v>86.040300000000002</v>
      </c>
      <c r="T479" s="42">
        <f>SUM(T476:T478)</f>
        <v>251.71799999999999</v>
      </c>
      <c r="U479" s="10"/>
    </row>
    <row r="480" spans="15:26" ht="17.100000000000001" customHeight="1" x14ac:dyDescent="0.2">
      <c r="O480" s="43" t="s">
        <v>37</v>
      </c>
      <c r="P480" s="44">
        <f t="shared" ref="P480:Q480" si="149">AVERAGE(P476:P478)</f>
        <v>0.33466666666666667</v>
      </c>
      <c r="Q480" s="44">
        <f t="shared" si="149"/>
        <v>87.899999999999991</v>
      </c>
      <c r="R480" s="44">
        <f>AVERAGE(R476:R478)</f>
        <v>250.33333333333334</v>
      </c>
      <c r="S480" s="45">
        <f>+S479/P479</f>
        <v>85.697509960159366</v>
      </c>
      <c r="T480" s="45">
        <f>+T479/P479</f>
        <v>250.71513944223108</v>
      </c>
      <c r="U480" s="10"/>
    </row>
    <row r="481" spans="15:26" ht="17.100000000000001" customHeight="1" x14ac:dyDescent="0.2">
      <c r="P481" s="10"/>
      <c r="Q481" s="10"/>
      <c r="R481" s="10"/>
      <c r="S481" s="10"/>
      <c r="T481" s="10"/>
      <c r="U481" s="10"/>
    </row>
    <row r="482" spans="15:26" ht="17.100000000000001" customHeight="1" x14ac:dyDescent="0.2">
      <c r="O482" s="42">
        <f>+O474+1</f>
        <v>61</v>
      </c>
      <c r="P482" s="93" t="s">
        <v>588</v>
      </c>
      <c r="Q482" s="10"/>
      <c r="R482" s="10"/>
      <c r="S482" s="10"/>
      <c r="T482" s="10"/>
    </row>
    <row r="483" spans="15:26" ht="17.100000000000001" customHeight="1" x14ac:dyDescent="0.2">
      <c r="O483" s="10"/>
      <c r="P483" s="38" t="s">
        <v>433</v>
      </c>
      <c r="Q483" s="38" t="s">
        <v>0</v>
      </c>
      <c r="R483" s="38" t="s">
        <v>35</v>
      </c>
      <c r="S483" s="38" t="s">
        <v>0</v>
      </c>
      <c r="T483" s="38" t="s">
        <v>35</v>
      </c>
      <c r="U483" s="10"/>
    </row>
    <row r="484" spans="15:26" ht="17.100000000000001" customHeight="1" x14ac:dyDescent="0.2">
      <c r="O484" s="10"/>
      <c r="P484" s="96">
        <f>AVERAGE(V484:Z484)</f>
        <v>0.22939999999999997</v>
      </c>
      <c r="Q484" s="94">
        <v>71.8</v>
      </c>
      <c r="R484" s="94">
        <v>301</v>
      </c>
      <c r="S484" s="10">
        <f>+Q484*P484</f>
        <v>16.470919999999996</v>
      </c>
      <c r="T484" s="10">
        <f>+R484*P484</f>
        <v>69.049399999999991</v>
      </c>
      <c r="U484" s="10"/>
      <c r="V484" s="95">
        <v>0.315</v>
      </c>
      <c r="W484" s="95">
        <v>0.152</v>
      </c>
      <c r="X484" s="95">
        <v>7.2999999999999995E-2</v>
      </c>
      <c r="Y484" s="95">
        <v>0.34699999999999998</v>
      </c>
      <c r="Z484" s="1">
        <v>0.26</v>
      </c>
    </row>
    <row r="485" spans="15:26" ht="17.100000000000001" customHeight="1" x14ac:dyDescent="0.2">
      <c r="O485" s="10"/>
      <c r="P485" s="96">
        <f>AVERAGE(V485:Y485)</f>
        <v>0.18049999999999999</v>
      </c>
      <c r="Q485" s="94">
        <v>102</v>
      </c>
      <c r="R485" s="94">
        <v>210</v>
      </c>
      <c r="S485" s="10">
        <f>+Q485*P485</f>
        <v>18.410999999999998</v>
      </c>
      <c r="T485" s="10">
        <f>+R485*P485</f>
        <v>37.905000000000001</v>
      </c>
      <c r="U485" s="10"/>
      <c r="V485" s="95">
        <v>0.253</v>
      </c>
      <c r="W485" s="95">
        <v>0.217</v>
      </c>
      <c r="X485" s="95">
        <v>0.16200000000000001</v>
      </c>
      <c r="Y485" s="1">
        <v>0.09</v>
      </c>
    </row>
    <row r="486" spans="15:26" ht="17.100000000000001" customHeight="1" x14ac:dyDescent="0.2">
      <c r="O486" s="10"/>
      <c r="P486" s="96">
        <f>AVERAGE(V486:Y486)</f>
        <v>5.7250000000000002E-2</v>
      </c>
      <c r="Q486" s="94">
        <v>36.1</v>
      </c>
      <c r="R486" s="94">
        <v>136</v>
      </c>
      <c r="S486" s="10">
        <f>+Q486*P486</f>
        <v>2.0667250000000004</v>
      </c>
      <c r="T486" s="10">
        <f>+R486*P486</f>
        <v>7.7860000000000005</v>
      </c>
      <c r="U486" s="10"/>
      <c r="V486" s="95">
        <v>6.7000000000000004E-2</v>
      </c>
      <c r="W486" s="95">
        <v>4.2999999999999997E-2</v>
      </c>
      <c r="X486" s="95">
        <v>2.8000000000000001E-2</v>
      </c>
      <c r="Y486" s="1">
        <v>9.0999999999999998E-2</v>
      </c>
    </row>
    <row r="487" spans="15:26" ht="17.100000000000001" customHeight="1" x14ac:dyDescent="0.2">
      <c r="O487" s="43" t="s">
        <v>36</v>
      </c>
      <c r="P487" s="10">
        <f>SUM(P484:P486)</f>
        <v>0.46714999999999995</v>
      </c>
      <c r="Q487" s="10">
        <f t="shared" ref="Q487:R487" si="150">SUM(Q484:Q486)</f>
        <v>209.9</v>
      </c>
      <c r="R487" s="10">
        <f t="shared" si="150"/>
        <v>647</v>
      </c>
      <c r="S487" s="42">
        <f>SUM(S484:S486)</f>
        <v>36.948644999999992</v>
      </c>
      <c r="T487" s="42">
        <f>SUM(T484:T486)</f>
        <v>114.74039999999999</v>
      </c>
      <c r="U487" s="10"/>
    </row>
    <row r="488" spans="15:26" ht="17.100000000000001" customHeight="1" x14ac:dyDescent="0.2">
      <c r="O488" s="43" t="s">
        <v>37</v>
      </c>
      <c r="P488" s="44">
        <f t="shared" ref="P488:Q488" si="151">AVERAGE(P484:P486)</f>
        <v>0.15571666666666664</v>
      </c>
      <c r="Q488" s="44">
        <f t="shared" si="151"/>
        <v>69.966666666666669</v>
      </c>
      <c r="R488" s="44">
        <f>AVERAGE(R484:R486)</f>
        <v>215.66666666666666</v>
      </c>
      <c r="S488" s="45">
        <f>+S487/P487</f>
        <v>79.093749331049978</v>
      </c>
      <c r="T488" s="45">
        <f>+T487/P487</f>
        <v>245.61789575082952</v>
      </c>
      <c r="U488" s="10"/>
    </row>
    <row r="489" spans="15:26" ht="17.100000000000001" customHeight="1" x14ac:dyDescent="0.2">
      <c r="P489" s="10"/>
      <c r="Q489" s="10"/>
      <c r="R489" s="10"/>
      <c r="S489" s="10"/>
      <c r="T489" s="10"/>
      <c r="U489" s="10"/>
    </row>
    <row r="490" spans="15:26" ht="17.100000000000001" customHeight="1" x14ac:dyDescent="0.2">
      <c r="O490" s="42">
        <f>+O482+1</f>
        <v>62</v>
      </c>
      <c r="P490" s="93" t="s">
        <v>589</v>
      </c>
      <c r="Q490" s="10"/>
      <c r="R490" s="10"/>
      <c r="S490" s="10"/>
      <c r="T490" s="10"/>
    </row>
    <row r="491" spans="15:26" ht="17.100000000000001" customHeight="1" x14ac:dyDescent="0.2">
      <c r="O491" s="10"/>
      <c r="P491" s="38" t="s">
        <v>433</v>
      </c>
      <c r="Q491" s="38" t="s">
        <v>0</v>
      </c>
      <c r="R491" s="38" t="s">
        <v>35</v>
      </c>
      <c r="S491" s="38" t="s">
        <v>0</v>
      </c>
      <c r="T491" s="38" t="s">
        <v>35</v>
      </c>
      <c r="U491" s="10"/>
    </row>
    <row r="492" spans="15:26" ht="17.100000000000001" customHeight="1" x14ac:dyDescent="0.2">
      <c r="O492" s="10"/>
      <c r="P492" s="96">
        <f>AVERAGE(V492:Z492)</f>
        <v>2.82</v>
      </c>
      <c r="Q492" s="94">
        <v>97.5</v>
      </c>
      <c r="R492" s="94">
        <v>176</v>
      </c>
      <c r="S492" s="10">
        <f>+Q492*P492</f>
        <v>274.95</v>
      </c>
      <c r="T492" s="10">
        <f>+R492*P492</f>
        <v>496.32</v>
      </c>
      <c r="U492" s="10"/>
      <c r="V492" s="95">
        <v>3.02</v>
      </c>
      <c r="W492" s="95">
        <v>2.61</v>
      </c>
      <c r="X492" s="95">
        <v>2.4900000000000002</v>
      </c>
      <c r="Y492" s="95">
        <v>3.45</v>
      </c>
      <c r="Z492" s="1">
        <v>2.5299999999999998</v>
      </c>
    </row>
    <row r="493" spans="15:26" ht="17.100000000000001" customHeight="1" x14ac:dyDescent="0.2">
      <c r="O493" s="10"/>
      <c r="P493" s="96">
        <f>AVERAGE(V493:Y493)</f>
        <v>2.4899999999999998</v>
      </c>
      <c r="Q493" s="94">
        <v>88.7</v>
      </c>
      <c r="R493" s="94">
        <v>211</v>
      </c>
      <c r="S493" s="10">
        <f>+Q493*P493</f>
        <v>220.863</v>
      </c>
      <c r="T493" s="10">
        <f>+R493*P493</f>
        <v>525.39</v>
      </c>
      <c r="U493" s="10"/>
      <c r="V493" s="95">
        <v>2.57</v>
      </c>
      <c r="W493" s="95">
        <v>2.92</v>
      </c>
      <c r="X493" s="95">
        <v>2.5299999999999998</v>
      </c>
      <c r="Y493" s="1">
        <v>1.94</v>
      </c>
    </row>
    <row r="494" spans="15:26" ht="17.100000000000001" customHeight="1" x14ac:dyDescent="0.2">
      <c r="O494" s="10"/>
      <c r="P494" s="96">
        <f>AVERAGE(V494:Y494)</f>
        <v>1.3182499999999999</v>
      </c>
      <c r="Q494" s="94">
        <v>25.4</v>
      </c>
      <c r="R494" s="94">
        <v>105</v>
      </c>
      <c r="S494" s="10">
        <f>+Q494*P494</f>
        <v>33.483549999999994</v>
      </c>
      <c r="T494" s="10">
        <f>+R494*P494</f>
        <v>138.41624999999999</v>
      </c>
      <c r="U494" s="10"/>
      <c r="V494" s="95">
        <v>1.64</v>
      </c>
      <c r="W494" s="95">
        <v>1.18</v>
      </c>
      <c r="X494" s="95">
        <v>0.94299999999999995</v>
      </c>
      <c r="Y494" s="1">
        <v>1.51</v>
      </c>
    </row>
    <row r="495" spans="15:26" ht="17.100000000000001" customHeight="1" x14ac:dyDescent="0.2">
      <c r="O495" s="43" t="s">
        <v>36</v>
      </c>
      <c r="P495" s="10">
        <f>SUM(P492:P494)</f>
        <v>6.6282499999999995</v>
      </c>
      <c r="Q495" s="10">
        <f t="shared" ref="Q495:R495" si="152">SUM(Q492:Q494)</f>
        <v>211.6</v>
      </c>
      <c r="R495" s="10">
        <f t="shared" si="152"/>
        <v>492</v>
      </c>
      <c r="S495" s="42">
        <f>SUM(S492:S494)</f>
        <v>529.29655000000002</v>
      </c>
      <c r="T495" s="42">
        <f>SUM(T492:T494)</f>
        <v>1160.12625</v>
      </c>
      <c r="U495" s="10"/>
    </row>
    <row r="496" spans="15:26" ht="17.100000000000001" customHeight="1" x14ac:dyDescent="0.2">
      <c r="O496" s="43" t="s">
        <v>37</v>
      </c>
      <c r="P496" s="44">
        <f t="shared" ref="P496:Q496" si="153">AVERAGE(P492:P494)</f>
        <v>2.2094166666666664</v>
      </c>
      <c r="Q496" s="44">
        <f t="shared" si="153"/>
        <v>70.533333333333331</v>
      </c>
      <c r="R496" s="44">
        <f>AVERAGE(R492:R494)</f>
        <v>164</v>
      </c>
      <c r="S496" s="45">
        <f>+S495/P495</f>
        <v>79.854644891185472</v>
      </c>
      <c r="T496" s="45">
        <f>+T495/P495</f>
        <v>175.02753366273151</v>
      </c>
      <c r="U496" s="10"/>
    </row>
    <row r="498" spans="15:26" ht="17.100000000000001" customHeight="1" x14ac:dyDescent="0.2">
      <c r="O498" s="42">
        <f>+O490+1</f>
        <v>63</v>
      </c>
      <c r="P498" s="93" t="s">
        <v>590</v>
      </c>
      <c r="Q498" s="10"/>
      <c r="R498" s="10"/>
      <c r="S498" s="10"/>
      <c r="T498" s="10"/>
    </row>
    <row r="499" spans="15:26" ht="17.100000000000001" customHeight="1" x14ac:dyDescent="0.2">
      <c r="O499" s="10"/>
      <c r="P499" s="38" t="s">
        <v>433</v>
      </c>
      <c r="Q499" s="38" t="s">
        <v>0</v>
      </c>
      <c r="R499" s="38" t="s">
        <v>35</v>
      </c>
      <c r="S499" s="38" t="s">
        <v>0</v>
      </c>
      <c r="T499" s="38" t="s">
        <v>35</v>
      </c>
      <c r="U499" s="10"/>
    </row>
    <row r="500" spans="15:26" ht="17.100000000000001" customHeight="1" x14ac:dyDescent="0.2">
      <c r="O500" s="10"/>
      <c r="P500" s="96">
        <f>AVERAGE(V500:Z500)</f>
        <v>0.87919999999999998</v>
      </c>
      <c r="Q500" s="94">
        <v>82</v>
      </c>
      <c r="R500" s="94">
        <v>216</v>
      </c>
      <c r="S500" s="10">
        <f>+Q500*P500</f>
        <v>72.094399999999993</v>
      </c>
      <c r="T500" s="10">
        <f>+R500*P500</f>
        <v>189.90719999999999</v>
      </c>
      <c r="U500" s="10"/>
      <c r="V500" s="95">
        <v>1.25</v>
      </c>
      <c r="W500" s="95">
        <v>0.74199999999999999</v>
      </c>
      <c r="X500" s="95">
        <v>0.72799999999999998</v>
      </c>
      <c r="Y500" s="95">
        <v>0.99299999999999999</v>
      </c>
      <c r="Z500" s="1">
        <v>0.68300000000000005</v>
      </c>
    </row>
    <row r="501" spans="15:26" ht="17.100000000000001" customHeight="1" x14ac:dyDescent="0.2">
      <c r="O501" s="10"/>
      <c r="P501" s="96">
        <f>AVERAGE(V501:Y501)</f>
        <v>0.83500000000000008</v>
      </c>
      <c r="Q501" s="94">
        <v>53.5</v>
      </c>
      <c r="R501" s="94">
        <v>191</v>
      </c>
      <c r="S501" s="10">
        <f>+Q501*P501</f>
        <v>44.672500000000007</v>
      </c>
      <c r="T501" s="10">
        <f>+R501*P501</f>
        <v>159.48500000000001</v>
      </c>
      <c r="U501" s="10"/>
      <c r="V501" s="95">
        <v>0.75</v>
      </c>
      <c r="W501" s="95">
        <v>1.19</v>
      </c>
      <c r="X501" s="95">
        <v>0.72</v>
      </c>
      <c r="Y501" s="1">
        <v>0.68</v>
      </c>
    </row>
    <row r="502" spans="15:26" ht="17.100000000000001" customHeight="1" x14ac:dyDescent="0.2">
      <c r="O502" s="10"/>
      <c r="P502" s="96">
        <f>AVERAGE(V502:Y502)</f>
        <v>0.53500000000000003</v>
      </c>
      <c r="Q502" s="94">
        <v>28.5</v>
      </c>
      <c r="R502" s="94">
        <v>178</v>
      </c>
      <c r="S502" s="10">
        <f>+Q502*P502</f>
        <v>15.2475</v>
      </c>
      <c r="T502" s="10">
        <f>+R502*P502</f>
        <v>95.23</v>
      </c>
      <c r="U502" s="10"/>
      <c r="V502" s="95">
        <v>0.56000000000000005</v>
      </c>
      <c r="W502" s="95">
        <v>0.45</v>
      </c>
      <c r="X502" s="95">
        <v>0.51</v>
      </c>
      <c r="Y502" s="1">
        <v>0.62</v>
      </c>
    </row>
    <row r="503" spans="15:26" ht="17.100000000000001" customHeight="1" x14ac:dyDescent="0.2">
      <c r="O503" s="43" t="s">
        <v>36</v>
      </c>
      <c r="P503" s="10">
        <f>SUM(P500:P502)</f>
        <v>2.2492000000000001</v>
      </c>
      <c r="Q503" s="10">
        <f t="shared" ref="Q503:R503" si="154">SUM(Q500:Q502)</f>
        <v>164</v>
      </c>
      <c r="R503" s="10">
        <f t="shared" si="154"/>
        <v>585</v>
      </c>
      <c r="S503" s="42">
        <f>SUM(S500:S502)</f>
        <v>132.01439999999999</v>
      </c>
      <c r="T503" s="42">
        <f>SUM(T500:T502)</f>
        <v>444.62220000000002</v>
      </c>
      <c r="U503" s="10"/>
    </row>
    <row r="504" spans="15:26" ht="17.100000000000001" customHeight="1" x14ac:dyDescent="0.2">
      <c r="O504" s="43" t="s">
        <v>37</v>
      </c>
      <c r="P504" s="44">
        <f t="shared" ref="P504:Q504" si="155">AVERAGE(P500:P502)</f>
        <v>0.74973333333333336</v>
      </c>
      <c r="Q504" s="44">
        <f t="shared" si="155"/>
        <v>54.666666666666664</v>
      </c>
      <c r="R504" s="44">
        <f>AVERAGE(R500:R502)</f>
        <v>195</v>
      </c>
      <c r="S504" s="45">
        <f>+S503/P503</f>
        <v>58.693935621554324</v>
      </c>
      <c r="T504" s="45">
        <f>+T503/P503</f>
        <v>197.68015294326872</v>
      </c>
      <c r="U504" s="10"/>
    </row>
    <row r="505" spans="15:26" ht="17.100000000000001" customHeight="1" x14ac:dyDescent="0.2">
      <c r="P505" s="10"/>
      <c r="Q505" s="10"/>
      <c r="R505" s="10"/>
      <c r="S505" s="10"/>
      <c r="T505" s="10"/>
      <c r="U505" s="10"/>
    </row>
    <row r="506" spans="15:26" ht="17.100000000000001" customHeight="1" x14ac:dyDescent="0.2">
      <c r="O506" s="42">
        <f>+O498+1</f>
        <v>64</v>
      </c>
      <c r="P506" s="93" t="s">
        <v>591</v>
      </c>
      <c r="Q506" s="10"/>
      <c r="R506" s="10"/>
      <c r="S506" s="10"/>
      <c r="T506" s="10"/>
    </row>
    <row r="507" spans="15:26" ht="17.100000000000001" customHeight="1" x14ac:dyDescent="0.2">
      <c r="O507" s="10"/>
      <c r="P507" s="38" t="s">
        <v>433</v>
      </c>
      <c r="Q507" s="38" t="s">
        <v>0</v>
      </c>
      <c r="R507" s="38" t="s">
        <v>35</v>
      </c>
      <c r="S507" s="38" t="s">
        <v>0</v>
      </c>
      <c r="T507" s="38" t="s">
        <v>35</v>
      </c>
      <c r="U507" s="10"/>
      <c r="V507" s="1" t="s">
        <v>544</v>
      </c>
      <c r="W507" s="1" t="s">
        <v>544</v>
      </c>
    </row>
    <row r="508" spans="15:26" ht="17.100000000000001" customHeight="1" x14ac:dyDescent="0.2">
      <c r="O508" s="10"/>
      <c r="P508" s="96">
        <f>AVERAGE(V508:Z508)</f>
        <v>0.3686666666666667</v>
      </c>
      <c r="Q508" s="94">
        <v>72</v>
      </c>
      <c r="R508" s="94">
        <v>88.7</v>
      </c>
      <c r="S508" s="10">
        <f>+Q508*P508</f>
        <v>26.544000000000004</v>
      </c>
      <c r="T508" s="10">
        <f>+R508*P508</f>
        <v>32.700733333333339</v>
      </c>
      <c r="U508" s="10"/>
      <c r="V508" s="95"/>
      <c r="W508" s="95"/>
      <c r="X508" s="95">
        <v>0.40200000000000002</v>
      </c>
      <c r="Y508" s="95">
        <v>0.40300000000000002</v>
      </c>
      <c r="Z508" s="1">
        <v>0.30099999999999999</v>
      </c>
    </row>
    <row r="509" spans="15:26" ht="17.100000000000001" customHeight="1" x14ac:dyDescent="0.2">
      <c r="O509" s="10"/>
      <c r="P509" s="96">
        <f>AVERAGE(V509:Y509)</f>
        <v>0.28999999999999998</v>
      </c>
      <c r="Q509" s="94">
        <v>34.200000000000003</v>
      </c>
      <c r="R509" s="94">
        <v>59.2</v>
      </c>
      <c r="S509" s="10">
        <f>+Q509*P509</f>
        <v>9.9179999999999993</v>
      </c>
      <c r="T509" s="10">
        <f>+R509*P509</f>
        <v>17.167999999999999</v>
      </c>
      <c r="U509" s="10"/>
      <c r="V509" s="95">
        <v>0.32</v>
      </c>
      <c r="W509" s="95">
        <v>0.48</v>
      </c>
      <c r="X509" s="95">
        <v>0.19</v>
      </c>
      <c r="Y509" s="1">
        <v>0.17</v>
      </c>
    </row>
    <row r="510" spans="15:26" ht="17.100000000000001" customHeight="1" x14ac:dyDescent="0.2">
      <c r="O510" s="10"/>
      <c r="P510" s="96">
        <f>AVERAGE(V510:Y510)</f>
        <v>0.47</v>
      </c>
      <c r="Q510" s="94">
        <v>87.5</v>
      </c>
      <c r="R510" s="94">
        <v>191</v>
      </c>
      <c r="S510" s="10">
        <f>+Q510*P510</f>
        <v>41.125</v>
      </c>
      <c r="T510" s="10">
        <f>+R510*P510</f>
        <v>89.77</v>
      </c>
      <c r="U510" s="10"/>
      <c r="V510" s="95"/>
      <c r="W510" s="95"/>
      <c r="X510" s="95">
        <v>0.41</v>
      </c>
      <c r="Y510" s="1">
        <v>0.53</v>
      </c>
    </row>
    <row r="511" spans="15:26" ht="17.100000000000001" customHeight="1" x14ac:dyDescent="0.2">
      <c r="O511" s="43" t="s">
        <v>36</v>
      </c>
      <c r="P511" s="10">
        <f>SUM(P508:P510)</f>
        <v>1.1286666666666667</v>
      </c>
      <c r="Q511" s="10">
        <f t="shared" ref="Q511:R511" si="156">SUM(Q508:Q510)</f>
        <v>193.7</v>
      </c>
      <c r="R511" s="10">
        <f t="shared" si="156"/>
        <v>338.9</v>
      </c>
      <c r="S511" s="42">
        <f>SUM(S508:S510)</f>
        <v>77.587000000000003</v>
      </c>
      <c r="T511" s="42">
        <f>SUM(T508:T510)</f>
        <v>139.63873333333333</v>
      </c>
      <c r="U511" s="10"/>
      <c r="V511" s="1" t="s">
        <v>544</v>
      </c>
      <c r="W511" s="1" t="s">
        <v>544</v>
      </c>
    </row>
    <row r="512" spans="15:26" ht="17.100000000000001" customHeight="1" x14ac:dyDescent="0.2">
      <c r="O512" s="43" t="s">
        <v>37</v>
      </c>
      <c r="P512" s="44">
        <f t="shared" ref="P512:Q512" si="157">AVERAGE(P508:P510)</f>
        <v>0.37622222222222224</v>
      </c>
      <c r="Q512" s="44">
        <f t="shared" si="157"/>
        <v>64.566666666666663</v>
      </c>
      <c r="R512" s="44">
        <f>AVERAGE(R508:R510)</f>
        <v>112.96666666666665</v>
      </c>
      <c r="S512" s="45">
        <f>+S511/P511</f>
        <v>68.742173656231543</v>
      </c>
      <c r="T512" s="45">
        <f>+T511/P511</f>
        <v>123.72008269344359</v>
      </c>
      <c r="U512" s="10"/>
    </row>
    <row r="513" spans="15:26" ht="17.100000000000001" customHeight="1" x14ac:dyDescent="0.2">
      <c r="P513" s="10"/>
      <c r="Q513" s="10"/>
      <c r="R513" s="10"/>
      <c r="S513" s="10"/>
      <c r="T513" s="10"/>
      <c r="U513" s="10"/>
    </row>
    <row r="514" spans="15:26" ht="17.100000000000001" customHeight="1" x14ac:dyDescent="0.2">
      <c r="O514" s="42">
        <f>+O506+1</f>
        <v>65</v>
      </c>
      <c r="P514" s="93" t="s">
        <v>592</v>
      </c>
      <c r="Q514" s="10"/>
      <c r="R514" s="10"/>
      <c r="S514" s="10"/>
      <c r="T514" s="10"/>
    </row>
    <row r="515" spans="15:26" ht="17.100000000000001" customHeight="1" x14ac:dyDescent="0.2">
      <c r="O515" s="10"/>
      <c r="P515" s="38" t="s">
        <v>433</v>
      </c>
      <c r="Q515" s="38" t="s">
        <v>0</v>
      </c>
      <c r="R515" s="38" t="s">
        <v>35</v>
      </c>
      <c r="S515" s="38" t="s">
        <v>0</v>
      </c>
      <c r="T515" s="38" t="s">
        <v>35</v>
      </c>
      <c r="U515" s="10"/>
    </row>
    <row r="516" spans="15:26" ht="17.100000000000001" customHeight="1" x14ac:dyDescent="0.2">
      <c r="O516" s="10"/>
      <c r="P516" s="96">
        <f>AVERAGE(V516:Z516)</f>
        <v>0.22600000000000003</v>
      </c>
      <c r="Q516" s="94">
        <v>137</v>
      </c>
      <c r="R516" s="94">
        <v>293</v>
      </c>
      <c r="S516" s="10">
        <f>+Q516*P516</f>
        <v>30.962000000000003</v>
      </c>
      <c r="T516" s="10">
        <f>+R516*P516</f>
        <v>66.218000000000004</v>
      </c>
      <c r="U516" s="10"/>
      <c r="V516" s="95">
        <v>0.32700000000000001</v>
      </c>
      <c r="W516" s="95">
        <v>0.11799999999999999</v>
      </c>
      <c r="X516" s="95">
        <v>0.22</v>
      </c>
      <c r="Y516" s="95">
        <v>0.26900000000000002</v>
      </c>
      <c r="Z516" s="1">
        <v>0.19600000000000001</v>
      </c>
    </row>
    <row r="517" spans="15:26" ht="17.100000000000001" customHeight="1" x14ac:dyDescent="0.2">
      <c r="O517" s="10"/>
      <c r="P517" s="96">
        <f>AVERAGE(V517:Y517)</f>
        <v>0.16750000000000001</v>
      </c>
      <c r="Q517" s="94">
        <v>42.8</v>
      </c>
      <c r="R517" s="94">
        <v>165</v>
      </c>
      <c r="S517" s="10">
        <f>+Q517*P517</f>
        <v>7.1689999999999996</v>
      </c>
      <c r="T517" s="10">
        <f>+R517*P517</f>
        <v>27.637500000000003</v>
      </c>
      <c r="U517" s="10"/>
      <c r="V517" s="95">
        <v>0.2</v>
      </c>
      <c r="W517" s="95">
        <v>0.3</v>
      </c>
      <c r="X517" s="95">
        <v>7.0000000000000007E-2</v>
      </c>
      <c r="Y517" s="1">
        <v>0.1</v>
      </c>
    </row>
    <row r="518" spans="15:26" ht="17.100000000000001" customHeight="1" x14ac:dyDescent="0.2">
      <c r="O518" s="10"/>
      <c r="P518" s="96">
        <f>AVERAGE(V518:Y518)</f>
        <v>0.255</v>
      </c>
      <c r="Q518" s="94">
        <v>179</v>
      </c>
      <c r="R518" s="94">
        <v>343</v>
      </c>
      <c r="S518" s="10">
        <f>+Q518*P518</f>
        <v>45.645000000000003</v>
      </c>
      <c r="T518" s="10">
        <f>+R518*P518</f>
        <v>87.465000000000003</v>
      </c>
      <c r="U518" s="10"/>
      <c r="V518" s="95"/>
      <c r="W518" s="95"/>
      <c r="X518" s="95">
        <v>0.22</v>
      </c>
      <c r="Y518" s="1">
        <v>0.28999999999999998</v>
      </c>
    </row>
    <row r="519" spans="15:26" ht="17.100000000000001" customHeight="1" x14ac:dyDescent="0.2">
      <c r="O519" s="43" t="s">
        <v>36</v>
      </c>
      <c r="P519" s="10">
        <f>SUM(P516:P518)</f>
        <v>0.64850000000000008</v>
      </c>
      <c r="Q519" s="10">
        <f t="shared" ref="Q519:R519" si="158">SUM(Q516:Q518)</f>
        <v>358.8</v>
      </c>
      <c r="R519" s="10">
        <f t="shared" si="158"/>
        <v>801</v>
      </c>
      <c r="S519" s="42">
        <f>SUM(S516:S518)</f>
        <v>83.77600000000001</v>
      </c>
      <c r="T519" s="42">
        <f>SUM(T516:T518)</f>
        <v>181.32050000000001</v>
      </c>
      <c r="U519" s="10"/>
      <c r="V519" s="1" t="s">
        <v>544</v>
      </c>
      <c r="W519" s="1" t="s">
        <v>544</v>
      </c>
    </row>
    <row r="520" spans="15:26" ht="17.100000000000001" customHeight="1" x14ac:dyDescent="0.2">
      <c r="O520" s="43" t="s">
        <v>37</v>
      </c>
      <c r="P520" s="44">
        <f t="shared" ref="P520:Q520" si="159">AVERAGE(P516:P518)</f>
        <v>0.2161666666666667</v>
      </c>
      <c r="Q520" s="44">
        <f t="shared" si="159"/>
        <v>119.60000000000001</v>
      </c>
      <c r="R520" s="44">
        <f>AVERAGE(R516:R518)</f>
        <v>267</v>
      </c>
      <c r="S520" s="45">
        <f>+S519/P519</f>
        <v>129.18427139552816</v>
      </c>
      <c r="T520" s="45">
        <f>+T519/P519</f>
        <v>279.59984579799533</v>
      </c>
      <c r="U520" s="10"/>
    </row>
    <row r="522" spans="15:26" ht="17.100000000000001" customHeight="1" x14ac:dyDescent="0.2">
      <c r="O522" s="42">
        <f>+O514+1</f>
        <v>66</v>
      </c>
      <c r="P522" s="93" t="s">
        <v>593</v>
      </c>
      <c r="Q522" s="10"/>
      <c r="R522" s="10"/>
      <c r="S522" s="10"/>
      <c r="T522" s="10"/>
    </row>
    <row r="523" spans="15:26" ht="17.100000000000001" customHeight="1" x14ac:dyDescent="0.2">
      <c r="O523" s="10"/>
      <c r="P523" s="38" t="s">
        <v>433</v>
      </c>
      <c r="Q523" s="38" t="s">
        <v>0</v>
      </c>
      <c r="R523" s="38" t="s">
        <v>35</v>
      </c>
      <c r="S523" s="38" t="s">
        <v>0</v>
      </c>
      <c r="T523" s="38" t="s">
        <v>35</v>
      </c>
      <c r="U523" s="10"/>
    </row>
    <row r="524" spans="15:26" ht="17.100000000000001" customHeight="1" x14ac:dyDescent="0.2">
      <c r="O524" s="10"/>
      <c r="P524" s="96">
        <f>AVERAGE(V524:Z524)</f>
        <v>0.20400000000000001</v>
      </c>
      <c r="Q524" s="94">
        <v>37.6</v>
      </c>
      <c r="R524" s="94">
        <v>95</v>
      </c>
      <c r="S524" s="10">
        <f>+Q524*P524</f>
        <v>7.6704000000000008</v>
      </c>
      <c r="T524" s="10">
        <f>+R524*P524</f>
        <v>19.380000000000003</v>
      </c>
      <c r="U524" s="10"/>
      <c r="V524" s="95">
        <v>0.16</v>
      </c>
      <c r="W524" s="95">
        <v>0.15</v>
      </c>
      <c r="X524" s="95">
        <v>0.26</v>
      </c>
      <c r="Y524" s="95">
        <v>0.2</v>
      </c>
      <c r="Z524" s="1">
        <v>0.25</v>
      </c>
    </row>
    <row r="525" spans="15:26" ht="17.100000000000001" customHeight="1" x14ac:dyDescent="0.2">
      <c r="O525" s="10"/>
      <c r="P525" s="96">
        <f>AVERAGE(V525:Y525)</f>
        <v>0.25850000000000001</v>
      </c>
      <c r="Q525" s="94">
        <v>14.7</v>
      </c>
      <c r="R525" s="94">
        <v>68.099999999999994</v>
      </c>
      <c r="S525" s="10">
        <f>+Q525*P525</f>
        <v>3.7999499999999999</v>
      </c>
      <c r="T525" s="10">
        <f>+R525*P525</f>
        <v>17.603849999999998</v>
      </c>
      <c r="U525" s="10"/>
      <c r="V525" s="95">
        <v>0.19800000000000001</v>
      </c>
      <c r="W525" s="95">
        <v>0.26800000000000002</v>
      </c>
      <c r="X525" s="95">
        <v>0.26500000000000001</v>
      </c>
      <c r="Y525" s="1">
        <v>0.30299999999999999</v>
      </c>
    </row>
    <row r="526" spans="15:26" ht="17.100000000000001" customHeight="1" x14ac:dyDescent="0.2">
      <c r="O526" s="10"/>
      <c r="P526" s="96">
        <f>AVERAGE(V526:Y526)</f>
        <v>0.22900000000000001</v>
      </c>
      <c r="Q526" s="94">
        <v>17.8</v>
      </c>
      <c r="R526" s="94">
        <v>142</v>
      </c>
      <c r="S526" s="10">
        <f>+Q526*P526</f>
        <v>4.0762</v>
      </c>
      <c r="T526" s="10">
        <f>+R526*P526</f>
        <v>32.518000000000001</v>
      </c>
      <c r="U526" s="10"/>
      <c r="V526" s="95">
        <v>0.20300000000000001</v>
      </c>
      <c r="W526" s="95">
        <v>0.23699999999999999</v>
      </c>
      <c r="X526" s="95">
        <v>0.218</v>
      </c>
      <c r="Y526" s="1">
        <v>0.25800000000000001</v>
      </c>
    </row>
    <row r="527" spans="15:26" ht="17.100000000000001" customHeight="1" x14ac:dyDescent="0.2">
      <c r="O527" s="43" t="s">
        <v>36</v>
      </c>
      <c r="P527" s="10">
        <f>SUM(P524:P526)</f>
        <v>0.6915</v>
      </c>
      <c r="Q527" s="10">
        <f t="shared" ref="Q527:R527" si="160">SUM(Q524:Q526)</f>
        <v>70.099999999999994</v>
      </c>
      <c r="R527" s="10">
        <f t="shared" si="160"/>
        <v>305.10000000000002</v>
      </c>
      <c r="S527" s="42">
        <f>SUM(S524:S526)</f>
        <v>15.54655</v>
      </c>
      <c r="T527" s="42">
        <f>SUM(T524:T526)</f>
        <v>69.501850000000005</v>
      </c>
      <c r="U527" s="10"/>
    </row>
    <row r="528" spans="15:26" ht="17.100000000000001" customHeight="1" x14ac:dyDescent="0.2">
      <c r="O528" s="43" t="s">
        <v>37</v>
      </c>
      <c r="P528" s="44">
        <f t="shared" ref="P528:Q528" si="161">AVERAGE(P524:P526)</f>
        <v>0.23050000000000001</v>
      </c>
      <c r="Q528" s="44">
        <f t="shared" si="161"/>
        <v>23.366666666666664</v>
      </c>
      <c r="R528" s="44">
        <f>AVERAGE(R524:R526)</f>
        <v>101.7</v>
      </c>
      <c r="S528" s="45">
        <f>+S527/P527</f>
        <v>22.482357194504701</v>
      </c>
      <c r="T528" s="45">
        <f>+T527/P527</f>
        <v>100.50882140274766</v>
      </c>
      <c r="U528" s="10"/>
    </row>
    <row r="529" spans="15:26" ht="17.100000000000001" customHeight="1" x14ac:dyDescent="0.2">
      <c r="P529" s="10"/>
      <c r="Q529" s="10"/>
      <c r="R529" s="10"/>
      <c r="S529" s="10"/>
      <c r="T529" s="10"/>
      <c r="U529" s="10"/>
    </row>
    <row r="530" spans="15:26" ht="17.100000000000001" customHeight="1" x14ac:dyDescent="0.2">
      <c r="O530" s="42">
        <f>+O522+1</f>
        <v>67</v>
      </c>
      <c r="P530" s="93" t="s">
        <v>594</v>
      </c>
      <c r="Q530" s="10"/>
      <c r="R530" s="10"/>
      <c r="S530" s="10"/>
      <c r="T530" s="10"/>
    </row>
    <row r="531" spans="15:26" ht="17.100000000000001" customHeight="1" x14ac:dyDescent="0.2">
      <c r="O531" s="10"/>
      <c r="P531" s="38" t="s">
        <v>433</v>
      </c>
      <c r="Q531" s="38" t="s">
        <v>0</v>
      </c>
      <c r="R531" s="38" t="s">
        <v>35</v>
      </c>
      <c r="S531" s="38" t="s">
        <v>0</v>
      </c>
      <c r="T531" s="38" t="s">
        <v>35</v>
      </c>
      <c r="U531" s="10"/>
    </row>
    <row r="532" spans="15:26" ht="17.100000000000001" customHeight="1" x14ac:dyDescent="0.2">
      <c r="O532" s="10"/>
      <c r="P532" s="96">
        <f>AVERAGE(V532:Z532)</f>
        <v>2.4</v>
      </c>
      <c r="Q532" s="94">
        <v>45.9</v>
      </c>
      <c r="R532" s="94">
        <v>220</v>
      </c>
      <c r="S532" s="10">
        <f>+Q532*P532</f>
        <v>110.16</v>
      </c>
      <c r="T532" s="10">
        <f>+R532*P532</f>
        <v>528</v>
      </c>
      <c r="U532" s="10"/>
      <c r="V532" s="95">
        <v>1.17</v>
      </c>
      <c r="W532" s="95">
        <v>1.06</v>
      </c>
      <c r="X532" s="95">
        <v>3.21</v>
      </c>
      <c r="Y532" s="95">
        <v>3.1</v>
      </c>
      <c r="Z532" s="1">
        <v>3.46</v>
      </c>
    </row>
    <row r="533" spans="15:26" ht="17.100000000000001" customHeight="1" x14ac:dyDescent="0.2">
      <c r="O533" s="10"/>
      <c r="P533" s="96">
        <f>AVERAGE(V533:Y533)</f>
        <v>2.8325</v>
      </c>
      <c r="Q533" s="94">
        <v>27</v>
      </c>
      <c r="R533" s="94">
        <v>173</v>
      </c>
      <c r="S533" s="10">
        <f>+Q533*P533</f>
        <v>76.477500000000006</v>
      </c>
      <c r="T533" s="10">
        <f>+R533*P533</f>
        <v>490.02249999999998</v>
      </c>
      <c r="U533" s="10"/>
      <c r="V533" s="95">
        <v>2.9</v>
      </c>
      <c r="W533" s="95">
        <v>3.09</v>
      </c>
      <c r="X533" s="95">
        <v>2.85</v>
      </c>
      <c r="Y533" s="1">
        <v>2.4900000000000002</v>
      </c>
    </row>
    <row r="534" spans="15:26" ht="17.100000000000001" customHeight="1" x14ac:dyDescent="0.2">
      <c r="O534" s="10"/>
      <c r="P534" s="96">
        <f>AVERAGE(V534:Y534)</f>
        <v>1.7075</v>
      </c>
      <c r="Q534" s="94">
        <v>37.200000000000003</v>
      </c>
      <c r="R534" s="94">
        <v>256</v>
      </c>
      <c r="S534" s="10">
        <f>+Q534*P534</f>
        <v>63.519000000000005</v>
      </c>
      <c r="T534" s="10">
        <f>+R534*P534</f>
        <v>437.12</v>
      </c>
      <c r="U534" s="10"/>
      <c r="V534" s="95">
        <v>2.17</v>
      </c>
      <c r="W534" s="95">
        <v>1</v>
      </c>
      <c r="X534" s="95">
        <v>1.81</v>
      </c>
      <c r="Y534" s="1">
        <v>1.85</v>
      </c>
    </row>
    <row r="535" spans="15:26" ht="17.100000000000001" customHeight="1" x14ac:dyDescent="0.2">
      <c r="O535" s="43" t="s">
        <v>36</v>
      </c>
      <c r="P535" s="10">
        <f>SUM(P532:P534)</f>
        <v>6.9399999999999995</v>
      </c>
      <c r="Q535" s="10">
        <f t="shared" ref="Q535:R535" si="162">SUM(Q532:Q534)</f>
        <v>110.10000000000001</v>
      </c>
      <c r="R535" s="10">
        <f t="shared" si="162"/>
        <v>649</v>
      </c>
      <c r="S535" s="42">
        <f>SUM(S532:S534)</f>
        <v>250.15649999999999</v>
      </c>
      <c r="T535" s="42">
        <f>SUM(T532:T534)</f>
        <v>1455.1424999999999</v>
      </c>
      <c r="U535" s="10"/>
    </row>
    <row r="536" spans="15:26" ht="17.100000000000001" customHeight="1" x14ac:dyDescent="0.2">
      <c r="O536" s="43" t="s">
        <v>37</v>
      </c>
      <c r="P536" s="44">
        <f t="shared" ref="P536:Q536" si="163">AVERAGE(P532:P534)</f>
        <v>2.313333333333333</v>
      </c>
      <c r="Q536" s="44">
        <f t="shared" si="163"/>
        <v>36.700000000000003</v>
      </c>
      <c r="R536" s="44">
        <f>AVERAGE(R532:R534)</f>
        <v>216.33333333333334</v>
      </c>
      <c r="S536" s="45">
        <f>+S535/P535</f>
        <v>36.045605187319886</v>
      </c>
      <c r="T536" s="45">
        <f>+T535/P535</f>
        <v>209.67471181556198</v>
      </c>
      <c r="U536" s="10"/>
    </row>
    <row r="537" spans="15:26" ht="17.100000000000001" customHeight="1" x14ac:dyDescent="0.2">
      <c r="P537" s="10"/>
      <c r="Q537" s="10"/>
      <c r="R537" s="10"/>
      <c r="S537" s="10"/>
      <c r="T537" s="10"/>
      <c r="U537" s="10"/>
    </row>
    <row r="538" spans="15:26" ht="17.100000000000001" customHeight="1" x14ac:dyDescent="0.2">
      <c r="O538" s="42">
        <f>+O530+1</f>
        <v>68</v>
      </c>
      <c r="P538" s="93" t="s">
        <v>595</v>
      </c>
      <c r="Q538" s="10"/>
      <c r="R538" s="10"/>
      <c r="S538" s="10"/>
      <c r="T538" s="10"/>
    </row>
    <row r="539" spans="15:26" ht="17.100000000000001" customHeight="1" x14ac:dyDescent="0.2">
      <c r="O539" s="10"/>
      <c r="P539" s="38" t="s">
        <v>433</v>
      </c>
      <c r="Q539" s="38" t="s">
        <v>0</v>
      </c>
      <c r="R539" s="38" t="s">
        <v>35</v>
      </c>
      <c r="S539" s="38" t="s">
        <v>0</v>
      </c>
      <c r="T539" s="38" t="s">
        <v>35</v>
      </c>
      <c r="U539" s="10"/>
    </row>
    <row r="540" spans="15:26" ht="17.100000000000001" customHeight="1" x14ac:dyDescent="0.2">
      <c r="O540" s="10"/>
      <c r="P540" s="96">
        <f>AVERAGE(V540:Z540)</f>
        <v>4.7600000000000003E-2</v>
      </c>
      <c r="Q540" s="94">
        <v>153</v>
      </c>
      <c r="R540" s="94">
        <v>384</v>
      </c>
      <c r="S540" s="10">
        <f>+Q540*P540</f>
        <v>7.2828000000000008</v>
      </c>
      <c r="T540" s="10">
        <f>+R540*P540</f>
        <v>18.278400000000001</v>
      </c>
      <c r="U540" s="10"/>
      <c r="V540" s="95">
        <v>0</v>
      </c>
      <c r="W540" s="95">
        <v>4.3999999999999997E-2</v>
      </c>
      <c r="X540" s="95">
        <v>5.3999999999999999E-2</v>
      </c>
      <c r="Y540" s="95">
        <v>0</v>
      </c>
      <c r="Z540" s="1">
        <v>0.14000000000000001</v>
      </c>
    </row>
    <row r="541" spans="15:26" ht="17.100000000000001" customHeight="1" x14ac:dyDescent="0.2">
      <c r="O541" s="10"/>
      <c r="P541" s="96">
        <f>AVERAGE(V541:Y541)</f>
        <v>2.4500000000000001E-2</v>
      </c>
      <c r="Q541" s="94">
        <v>253</v>
      </c>
      <c r="R541" s="94">
        <v>436</v>
      </c>
      <c r="S541" s="10">
        <f>+Q541*P541</f>
        <v>6.1985000000000001</v>
      </c>
      <c r="T541" s="10">
        <f>+R541*P541</f>
        <v>10.682</v>
      </c>
      <c r="U541" s="10"/>
      <c r="V541" s="95">
        <v>0</v>
      </c>
      <c r="W541" s="95">
        <v>4.3999999999999997E-2</v>
      </c>
      <c r="X541" s="95">
        <v>5.3999999999999999E-2</v>
      </c>
      <c r="Y541" s="1">
        <v>0</v>
      </c>
    </row>
    <row r="542" spans="15:26" ht="17.100000000000001" customHeight="1" x14ac:dyDescent="0.2">
      <c r="O542" s="10"/>
      <c r="P542" s="96">
        <f>AVERAGE(V542:Y542)</f>
        <v>4.1499999999999995E-2</v>
      </c>
      <c r="Q542" s="94">
        <v>84.7</v>
      </c>
      <c r="R542" s="94">
        <v>296</v>
      </c>
      <c r="S542" s="10">
        <f>+Q542*P542</f>
        <v>3.5150499999999996</v>
      </c>
      <c r="T542" s="10">
        <f>+R542*P542</f>
        <v>12.283999999999999</v>
      </c>
      <c r="U542" s="10"/>
      <c r="V542" s="95">
        <v>0</v>
      </c>
      <c r="W542" s="95">
        <v>0</v>
      </c>
      <c r="X542" s="95">
        <v>7.6999999999999999E-2</v>
      </c>
      <c r="Y542" s="1">
        <v>8.8999999999999996E-2</v>
      </c>
    </row>
    <row r="543" spans="15:26" ht="17.100000000000001" customHeight="1" x14ac:dyDescent="0.2">
      <c r="O543" s="43" t="s">
        <v>36</v>
      </c>
      <c r="P543" s="10">
        <f>SUM(P540:P542)</f>
        <v>0.11359999999999999</v>
      </c>
      <c r="Q543" s="10">
        <f t="shared" ref="Q543:R543" si="164">SUM(Q540:Q542)</f>
        <v>490.7</v>
      </c>
      <c r="R543" s="10">
        <f t="shared" si="164"/>
        <v>1116</v>
      </c>
      <c r="S543" s="42">
        <f>SUM(S540:S542)</f>
        <v>16.99635</v>
      </c>
      <c r="T543" s="42">
        <f>SUM(T540:T542)</f>
        <v>41.244399999999999</v>
      </c>
      <c r="U543" s="10"/>
    </row>
    <row r="544" spans="15:26" ht="17.100000000000001" customHeight="1" x14ac:dyDescent="0.2">
      <c r="O544" s="43" t="s">
        <v>37</v>
      </c>
      <c r="P544" s="44">
        <f t="shared" ref="P544:Q544" si="165">AVERAGE(P540:P542)</f>
        <v>3.7866666666666667E-2</v>
      </c>
      <c r="Q544" s="44">
        <f t="shared" si="165"/>
        <v>163.56666666666666</v>
      </c>
      <c r="R544" s="44">
        <f>AVERAGE(R540:R542)</f>
        <v>372</v>
      </c>
      <c r="S544" s="45">
        <f>+S543/P543</f>
        <v>149.61575704225353</v>
      </c>
      <c r="T544" s="45">
        <f>+T543/P543</f>
        <v>363.06690140845069</v>
      </c>
      <c r="U544" s="10"/>
    </row>
    <row r="546" spans="15:26" ht="17.100000000000001" customHeight="1" x14ac:dyDescent="0.2">
      <c r="O546" s="42">
        <f>+O538+1</f>
        <v>69</v>
      </c>
      <c r="P546" s="93" t="s">
        <v>596</v>
      </c>
      <c r="Q546" s="10"/>
      <c r="R546" s="10"/>
      <c r="S546" s="10"/>
      <c r="T546" s="10"/>
    </row>
    <row r="547" spans="15:26" ht="17.100000000000001" customHeight="1" x14ac:dyDescent="0.2">
      <c r="O547" s="10"/>
      <c r="P547" s="38" t="s">
        <v>433</v>
      </c>
      <c r="Q547" s="38" t="s">
        <v>0</v>
      </c>
      <c r="R547" s="38" t="s">
        <v>35</v>
      </c>
      <c r="S547" s="38" t="s">
        <v>0</v>
      </c>
      <c r="T547" s="38" t="s">
        <v>35</v>
      </c>
      <c r="U547" s="10"/>
    </row>
    <row r="548" spans="15:26" ht="17.100000000000001" customHeight="1" x14ac:dyDescent="0.2">
      <c r="O548" s="10"/>
      <c r="P548" s="96">
        <f>AVERAGE(V548:Z548)</f>
        <v>0.40479999999999999</v>
      </c>
      <c r="Q548" s="94">
        <v>72.599999999999994</v>
      </c>
      <c r="R548" s="94">
        <v>197</v>
      </c>
      <c r="S548" s="10">
        <f>+Q548*P548</f>
        <v>29.388479999999998</v>
      </c>
      <c r="T548" s="10">
        <f>+R548*P548</f>
        <v>79.745599999999996</v>
      </c>
      <c r="U548" s="10"/>
      <c r="V548" s="95">
        <v>0.46</v>
      </c>
      <c r="W548" s="95">
        <v>0.28199999999999997</v>
      </c>
      <c r="X548" s="95">
        <v>0.41899999999999998</v>
      </c>
      <c r="Y548" s="95">
        <v>0.502</v>
      </c>
      <c r="Z548" s="1">
        <v>0.36099999999999999</v>
      </c>
    </row>
    <row r="549" spans="15:26" ht="17.100000000000001" customHeight="1" x14ac:dyDescent="0.2">
      <c r="O549" s="10"/>
      <c r="P549" s="96">
        <f>AVERAGE(V549:Y549)</f>
        <v>0.32774999999999999</v>
      </c>
      <c r="Q549" s="94">
        <v>53.5</v>
      </c>
      <c r="R549" s="94">
        <v>123</v>
      </c>
      <c r="S549" s="10">
        <f>+Q549*P549</f>
        <v>17.534624999999998</v>
      </c>
      <c r="T549" s="10">
        <f>+R549*P549</f>
        <v>40.313249999999996</v>
      </c>
      <c r="U549" s="10"/>
      <c r="V549" s="95">
        <v>0.32600000000000001</v>
      </c>
      <c r="W549" s="95">
        <v>0.41499999999999998</v>
      </c>
      <c r="X549" s="95">
        <v>0.30399999999999999</v>
      </c>
      <c r="Y549" s="1">
        <v>0.26600000000000001</v>
      </c>
    </row>
    <row r="550" spans="15:26" ht="17.100000000000001" customHeight="1" x14ac:dyDescent="0.2">
      <c r="O550" s="10"/>
      <c r="P550" s="96">
        <f>AVERAGE(V550:Y550)</f>
        <v>0.31074999999999997</v>
      </c>
      <c r="Q550" s="94">
        <v>43.2</v>
      </c>
      <c r="R550" s="94">
        <v>105</v>
      </c>
      <c r="S550" s="10">
        <f>+Q550*P550</f>
        <v>13.4244</v>
      </c>
      <c r="T550" s="10">
        <f>+R550*P550</f>
        <v>32.628749999999997</v>
      </c>
      <c r="U550" s="10"/>
      <c r="V550" s="95">
        <v>0.255</v>
      </c>
      <c r="W550" s="95">
        <v>0.17599999999999999</v>
      </c>
      <c r="X550" s="95">
        <v>0.312</v>
      </c>
      <c r="Y550" s="1">
        <v>0.5</v>
      </c>
    </row>
    <row r="551" spans="15:26" ht="17.100000000000001" customHeight="1" x14ac:dyDescent="0.2">
      <c r="O551" s="43" t="s">
        <v>36</v>
      </c>
      <c r="P551" s="10">
        <f>SUM(P548:P550)</f>
        <v>1.0432999999999999</v>
      </c>
      <c r="Q551" s="10">
        <f t="shared" ref="Q551:R551" si="166">SUM(Q548:Q550)</f>
        <v>169.3</v>
      </c>
      <c r="R551" s="10">
        <f t="shared" si="166"/>
        <v>425</v>
      </c>
      <c r="S551" s="42">
        <f>SUM(S548:S550)</f>
        <v>60.347504999999991</v>
      </c>
      <c r="T551" s="42">
        <f>SUM(T548:T550)</f>
        <v>152.68759999999997</v>
      </c>
      <c r="U551" s="10"/>
    </row>
    <row r="552" spans="15:26" ht="17.100000000000001" customHeight="1" x14ac:dyDescent="0.2">
      <c r="O552" s="43" t="s">
        <v>37</v>
      </c>
      <c r="P552" s="44">
        <f t="shared" ref="P552:Q552" si="167">AVERAGE(P548:P550)</f>
        <v>0.34776666666666661</v>
      </c>
      <c r="Q552" s="44">
        <f t="shared" si="167"/>
        <v>56.433333333333337</v>
      </c>
      <c r="R552" s="44">
        <f>AVERAGE(R548:R550)</f>
        <v>141.66666666666666</v>
      </c>
      <c r="S552" s="45">
        <f>+S551/P551</f>
        <v>57.842907121633274</v>
      </c>
      <c r="T552" s="45">
        <f>+T551/P551</f>
        <v>146.3506182306144</v>
      </c>
      <c r="U552" s="10"/>
    </row>
    <row r="553" spans="15:26" ht="17.100000000000001" customHeight="1" x14ac:dyDescent="0.2">
      <c r="P553" s="10"/>
      <c r="Q553" s="10"/>
      <c r="R553" s="10"/>
      <c r="S553" s="10"/>
      <c r="T553" s="10"/>
      <c r="U553" s="10"/>
    </row>
    <row r="554" spans="15:26" ht="17.100000000000001" customHeight="1" x14ac:dyDescent="0.2">
      <c r="O554" s="42">
        <f>+O546+1</f>
        <v>70</v>
      </c>
      <c r="P554" s="93" t="s">
        <v>613</v>
      </c>
      <c r="Q554" s="10"/>
      <c r="R554" s="10"/>
      <c r="S554" s="10"/>
      <c r="T554" s="10"/>
    </row>
    <row r="555" spans="15:26" ht="17.100000000000001" customHeight="1" x14ac:dyDescent="0.2">
      <c r="O555" s="10"/>
      <c r="P555" s="38" t="s">
        <v>433</v>
      </c>
      <c r="Q555" s="38" t="s">
        <v>0</v>
      </c>
      <c r="R555" s="38" t="s">
        <v>35</v>
      </c>
      <c r="S555" s="38" t="s">
        <v>0</v>
      </c>
      <c r="T555" s="38" t="s">
        <v>35</v>
      </c>
      <c r="U555" s="10"/>
    </row>
    <row r="556" spans="15:26" ht="17.100000000000001" customHeight="1" x14ac:dyDescent="0.2">
      <c r="O556" s="10"/>
      <c r="P556" s="96">
        <f>AVERAGE(V556:Z556)</f>
        <v>0.65600000000000003</v>
      </c>
      <c r="Q556" s="94">
        <v>22.3</v>
      </c>
      <c r="R556" s="94">
        <v>45</v>
      </c>
      <c r="S556" s="10">
        <f>+Q556*P556</f>
        <v>14.628800000000002</v>
      </c>
      <c r="T556" s="10">
        <f>+R556*P556</f>
        <v>29.52</v>
      </c>
      <c r="U556" s="10"/>
      <c r="V556" s="95">
        <v>0.62</v>
      </c>
      <c r="W556" s="95">
        <v>0.59</v>
      </c>
      <c r="X556" s="95">
        <v>0.66</v>
      </c>
      <c r="Y556" s="95">
        <v>0.64</v>
      </c>
      <c r="Z556" s="1">
        <v>0.77</v>
      </c>
    </row>
    <row r="557" spans="15:26" ht="17.100000000000001" customHeight="1" x14ac:dyDescent="0.2">
      <c r="O557" s="10"/>
      <c r="P557" s="96">
        <f>AVERAGE(V557:Y557)</f>
        <v>0.58050000000000002</v>
      </c>
      <c r="Q557" s="94">
        <v>27.4</v>
      </c>
      <c r="R557" s="94">
        <v>53</v>
      </c>
      <c r="S557" s="10">
        <f>+Q557*P557</f>
        <v>15.9057</v>
      </c>
      <c r="T557" s="10">
        <f>+R557*P557</f>
        <v>30.766500000000001</v>
      </c>
      <c r="U557" s="10"/>
      <c r="V557" s="95">
        <v>0.73199999999999998</v>
      </c>
      <c r="W557" s="95">
        <v>0.875</v>
      </c>
      <c r="X557" s="95">
        <v>8.1000000000000003E-2</v>
      </c>
      <c r="Y557" s="1">
        <v>0.63400000000000001</v>
      </c>
    </row>
    <row r="558" spans="15:26" ht="17.100000000000001" customHeight="1" x14ac:dyDescent="0.2">
      <c r="O558" s="10"/>
      <c r="P558" s="96">
        <f>AVERAGE(V558:Y558)</f>
        <v>0.44525000000000003</v>
      </c>
      <c r="Q558" s="94">
        <v>20.2</v>
      </c>
      <c r="R558" s="94">
        <v>109</v>
      </c>
      <c r="S558" s="10">
        <f>+Q558*P558</f>
        <v>8.9940499999999997</v>
      </c>
      <c r="T558" s="10">
        <f>+R558*P558</f>
        <v>48.532250000000005</v>
      </c>
      <c r="U558" s="10"/>
      <c r="V558" s="95">
        <v>0.53100000000000003</v>
      </c>
      <c r="W558" s="95">
        <v>0.432</v>
      </c>
      <c r="X558" s="95">
        <v>0.72399999999999998</v>
      </c>
      <c r="Y558" s="1">
        <v>9.4E-2</v>
      </c>
    </row>
    <row r="559" spans="15:26" ht="17.100000000000001" customHeight="1" x14ac:dyDescent="0.2">
      <c r="O559" s="43" t="s">
        <v>36</v>
      </c>
      <c r="P559" s="10">
        <f>SUM(P556:P558)</f>
        <v>1.6817500000000001</v>
      </c>
      <c r="Q559" s="10">
        <f t="shared" ref="Q559:R559" si="168">SUM(Q556:Q558)</f>
        <v>69.900000000000006</v>
      </c>
      <c r="R559" s="10">
        <f t="shared" si="168"/>
        <v>207</v>
      </c>
      <c r="S559" s="42">
        <f>SUM(S556:S558)</f>
        <v>39.528550000000003</v>
      </c>
      <c r="T559" s="42">
        <f>SUM(T556:T558)</f>
        <v>108.81875000000001</v>
      </c>
      <c r="U559" s="10"/>
    </row>
    <row r="560" spans="15:26" ht="17.100000000000001" customHeight="1" x14ac:dyDescent="0.2">
      <c r="O560" s="43" t="s">
        <v>37</v>
      </c>
      <c r="P560" s="44">
        <f t="shared" ref="P560:Q560" si="169">AVERAGE(P556:P558)</f>
        <v>0.56058333333333332</v>
      </c>
      <c r="Q560" s="44">
        <f t="shared" si="169"/>
        <v>23.3</v>
      </c>
      <c r="R560" s="44">
        <f>AVERAGE(R556:R558)</f>
        <v>69</v>
      </c>
      <c r="S560" s="45">
        <f>+S559/P559</f>
        <v>23.504415043853129</v>
      </c>
      <c r="T560" s="45">
        <f>+T559/P559</f>
        <v>64.705663743124717</v>
      </c>
      <c r="U560" s="10"/>
    </row>
    <row r="561" spans="15:26" ht="17.100000000000001" customHeight="1" x14ac:dyDescent="0.2">
      <c r="P561" s="10"/>
      <c r="Q561" s="10"/>
      <c r="R561" s="10"/>
      <c r="S561" s="10"/>
      <c r="T561" s="10"/>
      <c r="U561" s="10"/>
    </row>
    <row r="562" spans="15:26" ht="17.100000000000001" customHeight="1" x14ac:dyDescent="0.2">
      <c r="O562" s="42">
        <f>+O554+1</f>
        <v>71</v>
      </c>
      <c r="P562" s="93" t="s">
        <v>597</v>
      </c>
      <c r="Q562" s="10"/>
      <c r="R562" s="10"/>
      <c r="S562" s="10"/>
      <c r="T562" s="10"/>
    </row>
    <row r="563" spans="15:26" ht="17.100000000000001" customHeight="1" x14ac:dyDescent="0.2">
      <c r="O563" s="10"/>
      <c r="P563" s="38" t="s">
        <v>433</v>
      </c>
      <c r="Q563" s="38" t="s">
        <v>0</v>
      </c>
      <c r="R563" s="38" t="s">
        <v>35</v>
      </c>
      <c r="S563" s="38" t="s">
        <v>0</v>
      </c>
      <c r="T563" s="38" t="s">
        <v>35</v>
      </c>
      <c r="U563" s="10"/>
    </row>
    <row r="564" spans="15:26" ht="17.100000000000001" customHeight="1" x14ac:dyDescent="0.2">
      <c r="O564" s="10"/>
      <c r="P564" s="96">
        <f>AVERAGE(V564:Z564)</f>
        <v>1.1719999999999999</v>
      </c>
      <c r="Q564" s="94">
        <v>33.4</v>
      </c>
      <c r="R564" s="94">
        <v>144</v>
      </c>
      <c r="S564" s="10">
        <f>+Q564*P564</f>
        <v>39.144799999999996</v>
      </c>
      <c r="T564" s="10">
        <f>+R564*P564</f>
        <v>168.768</v>
      </c>
      <c r="U564" s="10"/>
      <c r="V564" s="95">
        <v>1.32</v>
      </c>
      <c r="W564" s="95">
        <v>1.1499999999999999</v>
      </c>
      <c r="X564" s="95">
        <v>1.19</v>
      </c>
      <c r="Y564" s="95">
        <v>1.1299999999999999</v>
      </c>
      <c r="Z564" s="1">
        <v>1.07</v>
      </c>
    </row>
    <row r="565" spans="15:26" ht="17.100000000000001" customHeight="1" x14ac:dyDescent="0.2">
      <c r="O565" s="10"/>
      <c r="P565" s="96">
        <f>AVERAGE(V565:Y565)</f>
        <v>0.98499999999999999</v>
      </c>
      <c r="Q565" s="94">
        <v>16.8</v>
      </c>
      <c r="R565" s="94">
        <v>80</v>
      </c>
      <c r="S565" s="10">
        <f>+Q565*P565</f>
        <v>16.548000000000002</v>
      </c>
      <c r="T565" s="10">
        <f>+R565*P565</f>
        <v>78.8</v>
      </c>
      <c r="U565" s="10"/>
      <c r="V565" s="95">
        <v>1.0900000000000001</v>
      </c>
      <c r="W565" s="95">
        <v>1.1399999999999999</v>
      </c>
      <c r="X565" s="95">
        <v>0.85</v>
      </c>
      <c r="Y565" s="1">
        <v>0.86</v>
      </c>
    </row>
    <row r="566" spans="15:26" ht="17.100000000000001" customHeight="1" x14ac:dyDescent="0.2">
      <c r="O566" s="10"/>
      <c r="P566" s="96">
        <f>AVERAGE(V566:Y566)</f>
        <v>0.87074999999999991</v>
      </c>
      <c r="Q566" s="94">
        <v>12.7</v>
      </c>
      <c r="R566" s="94">
        <v>72.2</v>
      </c>
      <c r="S566" s="10">
        <f>+Q566*P566</f>
        <v>11.058524999999998</v>
      </c>
      <c r="T566" s="10">
        <f>+R566*P566</f>
        <v>62.868149999999993</v>
      </c>
      <c r="U566" s="10"/>
      <c r="V566" s="95">
        <v>0.82299999999999995</v>
      </c>
      <c r="W566" s="95">
        <v>0.70299999999999996</v>
      </c>
      <c r="X566" s="95">
        <v>0.95899999999999996</v>
      </c>
      <c r="Y566" s="1">
        <v>0.998</v>
      </c>
    </row>
    <row r="567" spans="15:26" ht="17.100000000000001" customHeight="1" x14ac:dyDescent="0.2">
      <c r="O567" s="43" t="s">
        <v>36</v>
      </c>
      <c r="P567" s="10">
        <f>SUM(P564:P566)</f>
        <v>3.0277500000000002</v>
      </c>
      <c r="Q567" s="10">
        <f t="shared" ref="Q567:R567" si="170">SUM(Q564:Q566)</f>
        <v>62.900000000000006</v>
      </c>
      <c r="R567" s="10">
        <f t="shared" si="170"/>
        <v>296.2</v>
      </c>
      <c r="S567" s="42">
        <f>SUM(S564:S566)</f>
        <v>66.751324999999994</v>
      </c>
      <c r="T567" s="42">
        <f>SUM(T564:T566)</f>
        <v>310.43615</v>
      </c>
      <c r="U567" s="10"/>
    </row>
    <row r="568" spans="15:26" ht="17.100000000000001" customHeight="1" x14ac:dyDescent="0.2">
      <c r="O568" s="43" t="s">
        <v>37</v>
      </c>
      <c r="P568" s="44">
        <f t="shared" ref="P568:Q568" si="171">AVERAGE(P564:P566)</f>
        <v>1.00925</v>
      </c>
      <c r="Q568" s="44">
        <f t="shared" si="171"/>
        <v>20.966666666666669</v>
      </c>
      <c r="R568" s="44">
        <f>AVERAGE(R564:R566)</f>
        <v>98.733333333333334</v>
      </c>
      <c r="S568" s="45">
        <f>+S567/P567</f>
        <v>22.046511435884728</v>
      </c>
      <c r="T568" s="45">
        <f>+T567/P567</f>
        <v>102.53031128725951</v>
      </c>
      <c r="U568" s="10"/>
    </row>
    <row r="570" spans="15:26" ht="17.100000000000001" customHeight="1" x14ac:dyDescent="0.2">
      <c r="O570" s="42">
        <f>+O562+1</f>
        <v>72</v>
      </c>
      <c r="P570" s="93" t="s">
        <v>598</v>
      </c>
      <c r="Q570" s="10"/>
      <c r="R570" s="10"/>
      <c r="S570" s="10"/>
      <c r="T570" s="10"/>
    </row>
    <row r="571" spans="15:26" ht="17.100000000000001" customHeight="1" x14ac:dyDescent="0.2">
      <c r="O571" s="10"/>
      <c r="P571" s="38" t="s">
        <v>433</v>
      </c>
      <c r="Q571" s="38" t="s">
        <v>0</v>
      </c>
      <c r="R571" s="38" t="s">
        <v>35</v>
      </c>
      <c r="S571" s="38" t="s">
        <v>0</v>
      </c>
      <c r="T571" s="38" t="s">
        <v>35</v>
      </c>
      <c r="U571" s="10"/>
    </row>
    <row r="572" spans="15:26" ht="17.100000000000001" customHeight="1" x14ac:dyDescent="0.2">
      <c r="O572" s="10"/>
      <c r="P572" s="96">
        <f>AVERAGE(V572:Z572)</f>
        <v>0.496</v>
      </c>
      <c r="Q572" s="94">
        <v>64.7</v>
      </c>
      <c r="R572" s="94">
        <v>92.2</v>
      </c>
      <c r="S572" s="10">
        <f>+Q572*P572</f>
        <v>32.091200000000001</v>
      </c>
      <c r="T572" s="10">
        <f>+R572*P572</f>
        <v>45.731200000000001</v>
      </c>
      <c r="U572" s="10"/>
      <c r="V572" s="95">
        <v>0.51</v>
      </c>
      <c r="W572" s="95">
        <v>0.34</v>
      </c>
      <c r="X572" s="95">
        <v>0.52</v>
      </c>
      <c r="Y572" s="95">
        <v>0.59</v>
      </c>
      <c r="Z572" s="1">
        <v>0.52</v>
      </c>
    </row>
    <row r="573" spans="15:26" ht="17.100000000000001" customHeight="1" x14ac:dyDescent="0.2">
      <c r="O573" s="10"/>
      <c r="P573" s="96">
        <f>AVERAGE(V573:Y573)</f>
        <v>0.64675000000000005</v>
      </c>
      <c r="Q573" s="94">
        <v>22.5</v>
      </c>
      <c r="R573" s="94">
        <v>26.1</v>
      </c>
      <c r="S573" s="10">
        <f>+Q573*P573</f>
        <v>14.551875000000001</v>
      </c>
      <c r="T573" s="10">
        <f>+R573*P573</f>
        <v>16.880175000000001</v>
      </c>
      <c r="U573" s="10"/>
      <c r="V573" s="95">
        <v>0.60299999999999998</v>
      </c>
      <c r="W573" s="95">
        <v>0.69099999999999995</v>
      </c>
      <c r="X573" s="95">
        <v>0.69299999999999995</v>
      </c>
      <c r="Y573" s="1">
        <v>0.6</v>
      </c>
    </row>
    <row r="574" spans="15:26" ht="17.100000000000001" customHeight="1" x14ac:dyDescent="0.2">
      <c r="O574" s="10"/>
      <c r="P574" s="96">
        <f>AVERAGE(V574:Y574)</f>
        <v>0.63224999999999998</v>
      </c>
      <c r="Q574" s="94">
        <v>16.5</v>
      </c>
      <c r="R574" s="94">
        <v>29.7</v>
      </c>
      <c r="S574" s="10">
        <f>+Q574*P574</f>
        <v>10.432124999999999</v>
      </c>
      <c r="T574" s="10">
        <f>+R574*P574</f>
        <v>18.777825</v>
      </c>
      <c r="U574" s="10"/>
      <c r="V574" s="95">
        <v>0.55300000000000005</v>
      </c>
      <c r="W574" s="95">
        <v>0.53300000000000003</v>
      </c>
      <c r="X574" s="95">
        <v>0.70299999999999996</v>
      </c>
      <c r="Y574" s="1">
        <v>0.74</v>
      </c>
    </row>
    <row r="575" spans="15:26" ht="17.100000000000001" customHeight="1" x14ac:dyDescent="0.2">
      <c r="O575" s="43" t="s">
        <v>36</v>
      </c>
      <c r="P575" s="10">
        <f>SUM(P572:P574)</f>
        <v>1.7749999999999999</v>
      </c>
      <c r="Q575" s="10">
        <f t="shared" ref="Q575:R575" si="172">SUM(Q572:Q574)</f>
        <v>103.7</v>
      </c>
      <c r="R575" s="10">
        <f t="shared" si="172"/>
        <v>148</v>
      </c>
      <c r="S575" s="42">
        <f>SUM(S572:S574)</f>
        <v>57.075200000000002</v>
      </c>
      <c r="T575" s="42">
        <f>SUM(T572:T574)</f>
        <v>81.389200000000002</v>
      </c>
      <c r="U575" s="10"/>
    </row>
    <row r="576" spans="15:26" ht="17.100000000000001" customHeight="1" x14ac:dyDescent="0.2">
      <c r="O576" s="43" t="s">
        <v>37</v>
      </c>
      <c r="P576" s="44">
        <f t="shared" ref="P576:Q576" si="173">AVERAGE(P572:P574)</f>
        <v>0.59166666666666667</v>
      </c>
      <c r="Q576" s="44">
        <f t="shared" si="173"/>
        <v>34.56666666666667</v>
      </c>
      <c r="R576" s="44">
        <f>AVERAGE(R572:R574)</f>
        <v>49.333333333333336</v>
      </c>
      <c r="S576" s="45">
        <f>+S575/P575</f>
        <v>32.155042253521131</v>
      </c>
      <c r="T576" s="45">
        <f>+T575/P575</f>
        <v>45.853070422535218</v>
      </c>
      <c r="U576" s="10"/>
    </row>
    <row r="577" spans="15:26" ht="17.100000000000001" customHeight="1" x14ac:dyDescent="0.2">
      <c r="P577" s="10"/>
      <c r="Q577" s="10"/>
      <c r="R577" s="10"/>
      <c r="S577" s="10"/>
      <c r="T577" s="10"/>
      <c r="U577" s="10"/>
    </row>
    <row r="578" spans="15:26" ht="17.100000000000001" customHeight="1" x14ac:dyDescent="0.2">
      <c r="O578" s="42">
        <f>+O570+1</f>
        <v>73</v>
      </c>
      <c r="P578" s="93" t="s">
        <v>599</v>
      </c>
      <c r="Q578" s="10"/>
      <c r="R578" s="10"/>
      <c r="S578" s="10"/>
      <c r="T578" s="10"/>
    </row>
    <row r="579" spans="15:26" ht="17.100000000000001" customHeight="1" x14ac:dyDescent="0.2">
      <c r="O579" s="10"/>
      <c r="P579" s="38" t="s">
        <v>433</v>
      </c>
      <c r="Q579" s="38" t="s">
        <v>0</v>
      </c>
      <c r="R579" s="38" t="s">
        <v>35</v>
      </c>
      <c r="S579" s="38" t="s">
        <v>0</v>
      </c>
      <c r="T579" s="38" t="s">
        <v>35</v>
      </c>
      <c r="U579" s="10"/>
    </row>
    <row r="580" spans="15:26" ht="17.100000000000001" customHeight="1" x14ac:dyDescent="0.2">
      <c r="O580" s="10"/>
      <c r="P580" s="96">
        <f>AVERAGE(V580:Z580)</f>
        <v>0.30819999999999997</v>
      </c>
      <c r="Q580" s="94">
        <v>21.8</v>
      </c>
      <c r="R580" s="94">
        <v>66.400000000000006</v>
      </c>
      <c r="S580" s="10">
        <f>+Q580*P580</f>
        <v>6.7187599999999996</v>
      </c>
      <c r="T580" s="10">
        <f>+R580*P580</f>
        <v>20.464480000000002</v>
      </c>
      <c r="U580" s="10"/>
      <c r="V580" s="95">
        <v>0.41599999999999998</v>
      </c>
      <c r="W580" s="95">
        <v>0.33600000000000002</v>
      </c>
      <c r="X580" s="95">
        <v>0.27800000000000002</v>
      </c>
      <c r="Y580" s="95">
        <v>0.249</v>
      </c>
      <c r="Z580" s="1">
        <v>0.26200000000000001</v>
      </c>
    </row>
    <row r="581" spans="15:26" ht="17.100000000000001" customHeight="1" x14ac:dyDescent="0.2">
      <c r="O581" s="10"/>
      <c r="P581" s="96">
        <f>AVERAGE(V581:Y581)</f>
        <v>0.53</v>
      </c>
      <c r="Q581" s="94">
        <v>60.4</v>
      </c>
      <c r="R581" s="94">
        <v>350</v>
      </c>
      <c r="S581" s="10">
        <f>+Q581*P581</f>
        <v>32.012</v>
      </c>
      <c r="T581" s="10">
        <f>+R581*P581</f>
        <v>185.5</v>
      </c>
      <c r="U581" s="10"/>
      <c r="V581" s="95">
        <v>0.56000000000000005</v>
      </c>
      <c r="W581" s="95">
        <v>0.6</v>
      </c>
      <c r="X581" s="95">
        <v>0.51</v>
      </c>
      <c r="Y581" s="1">
        <v>0.45</v>
      </c>
    </row>
    <row r="582" spans="15:26" ht="17.100000000000001" customHeight="1" x14ac:dyDescent="0.2">
      <c r="O582" s="10"/>
      <c r="P582" s="96">
        <f>AVERAGE(V582:Y582)</f>
        <v>0.42249999999999999</v>
      </c>
      <c r="Q582" s="94">
        <v>29.8</v>
      </c>
      <c r="R582" s="94">
        <v>97.9</v>
      </c>
      <c r="S582" s="10">
        <f>+Q582*P582</f>
        <v>12.5905</v>
      </c>
      <c r="T582" s="10">
        <f>+R582*P582</f>
        <v>41.362749999999998</v>
      </c>
      <c r="U582" s="10"/>
      <c r="V582" s="95">
        <v>0.41</v>
      </c>
      <c r="W582" s="95">
        <v>0.46</v>
      </c>
      <c r="X582" s="95">
        <v>0.4</v>
      </c>
      <c r="Y582" s="1">
        <v>0.42</v>
      </c>
    </row>
    <row r="583" spans="15:26" ht="17.100000000000001" customHeight="1" x14ac:dyDescent="0.2">
      <c r="O583" s="43" t="s">
        <v>36</v>
      </c>
      <c r="P583" s="10">
        <f>SUM(P580:P582)</f>
        <v>1.2606999999999999</v>
      </c>
      <c r="Q583" s="10">
        <f t="shared" ref="Q583:R583" si="174">SUM(Q580:Q582)</f>
        <v>112</v>
      </c>
      <c r="R583" s="10">
        <f t="shared" si="174"/>
        <v>514.29999999999995</v>
      </c>
      <c r="S583" s="42">
        <f>SUM(S580:S582)</f>
        <v>51.321260000000002</v>
      </c>
      <c r="T583" s="42">
        <f>SUM(T580:T582)</f>
        <v>247.32723000000001</v>
      </c>
      <c r="U583" s="10"/>
    </row>
    <row r="584" spans="15:26" ht="17.100000000000001" customHeight="1" x14ac:dyDescent="0.2">
      <c r="O584" s="43" t="s">
        <v>37</v>
      </c>
      <c r="P584" s="44">
        <f t="shared" ref="P584:Q584" si="175">AVERAGE(P580:P582)</f>
        <v>0.42023333333333329</v>
      </c>
      <c r="Q584" s="44">
        <f t="shared" si="175"/>
        <v>37.333333333333336</v>
      </c>
      <c r="R584" s="44">
        <f>AVERAGE(R580:R582)</f>
        <v>171.43333333333331</v>
      </c>
      <c r="S584" s="45">
        <f>+S583/P583</f>
        <v>40.708542873007062</v>
      </c>
      <c r="T584" s="45">
        <f>+T583/P583</f>
        <v>196.18246212421673</v>
      </c>
      <c r="U584" s="10"/>
    </row>
    <row r="585" spans="15:26" ht="17.100000000000001" customHeight="1" x14ac:dyDescent="0.2">
      <c r="P585" s="10"/>
      <c r="Q585" s="10"/>
      <c r="R585" s="10"/>
      <c r="S585" s="10"/>
      <c r="T585" s="10"/>
      <c r="U585" s="10"/>
    </row>
    <row r="586" spans="15:26" ht="17.100000000000001" customHeight="1" x14ac:dyDescent="0.2">
      <c r="O586" s="42">
        <f>+O578+1</f>
        <v>74</v>
      </c>
      <c r="P586" s="93" t="s">
        <v>600</v>
      </c>
      <c r="Q586" s="10"/>
      <c r="R586" s="10"/>
      <c r="S586" s="10"/>
      <c r="T586" s="10"/>
    </row>
    <row r="587" spans="15:26" ht="17.100000000000001" customHeight="1" x14ac:dyDescent="0.2">
      <c r="O587" s="10"/>
      <c r="P587" s="38" t="s">
        <v>433</v>
      </c>
      <c r="Q587" s="38" t="s">
        <v>0</v>
      </c>
      <c r="R587" s="38" t="s">
        <v>35</v>
      </c>
      <c r="S587" s="38" t="s">
        <v>0</v>
      </c>
      <c r="T587" s="38" t="s">
        <v>35</v>
      </c>
      <c r="U587" s="10"/>
    </row>
    <row r="588" spans="15:26" ht="17.100000000000001" customHeight="1" x14ac:dyDescent="0.2">
      <c r="O588" s="10"/>
      <c r="P588" s="96">
        <f>AVERAGE(V588:Z588)</f>
        <v>0.81899999999999995</v>
      </c>
      <c r="Q588" s="94">
        <v>65.7</v>
      </c>
      <c r="R588" s="94">
        <v>262</v>
      </c>
      <c r="S588" s="10">
        <f>+Q588*P588</f>
        <v>53.808299999999996</v>
      </c>
      <c r="T588" s="10">
        <f>+R588*P588</f>
        <v>214.57799999999997</v>
      </c>
      <c r="U588" s="10"/>
      <c r="V588" s="95">
        <v>0.82399999999999995</v>
      </c>
      <c r="W588" s="95">
        <v>0.52900000000000003</v>
      </c>
      <c r="X588" s="95">
        <v>0.32600000000000001</v>
      </c>
      <c r="Y588" s="95">
        <v>1.619</v>
      </c>
      <c r="Z588" s="1">
        <v>0.79700000000000004</v>
      </c>
    </row>
    <row r="589" spans="15:26" ht="17.100000000000001" customHeight="1" x14ac:dyDescent="0.2">
      <c r="O589" s="10"/>
      <c r="P589" s="96">
        <f>AVERAGE(V589:Y589)</f>
        <v>1.2949999999999999</v>
      </c>
      <c r="Q589" s="94">
        <v>10</v>
      </c>
      <c r="R589" s="94">
        <v>36.799999999999997</v>
      </c>
      <c r="S589" s="10">
        <f>+Q589*P589</f>
        <v>12.95</v>
      </c>
      <c r="T589" s="10">
        <f>+R589*P589</f>
        <v>47.655999999999992</v>
      </c>
      <c r="U589" s="10"/>
      <c r="V589" s="95">
        <v>0.87</v>
      </c>
      <c r="W589" s="95">
        <v>1.3</v>
      </c>
      <c r="X589" s="95">
        <v>1.6</v>
      </c>
      <c r="Y589" s="1">
        <v>1.41</v>
      </c>
    </row>
    <row r="590" spans="15:26" ht="17.100000000000001" customHeight="1" x14ac:dyDescent="0.2">
      <c r="O590" s="10"/>
      <c r="P590" s="96">
        <f>AVERAGE(V590:Y590)</f>
        <v>1.2925</v>
      </c>
      <c r="Q590" s="94">
        <v>34.700000000000003</v>
      </c>
      <c r="R590" s="94">
        <v>152</v>
      </c>
      <c r="S590" s="10">
        <f>+Q590*P590</f>
        <v>44.84975</v>
      </c>
      <c r="T590" s="10">
        <f>+R590*P590</f>
        <v>196.46</v>
      </c>
      <c r="U590" s="10"/>
      <c r="V590" s="95">
        <v>1.48</v>
      </c>
      <c r="W590" s="95">
        <v>1</v>
      </c>
      <c r="X590" s="95">
        <v>1.32</v>
      </c>
      <c r="Y590" s="1">
        <v>1.37</v>
      </c>
    </row>
    <row r="591" spans="15:26" ht="17.100000000000001" customHeight="1" x14ac:dyDescent="0.2">
      <c r="O591" s="43" t="s">
        <v>36</v>
      </c>
      <c r="P591" s="10">
        <f>SUM(P588:P590)</f>
        <v>3.4064999999999999</v>
      </c>
      <c r="Q591" s="10">
        <f t="shared" ref="Q591:R591" si="176">SUM(Q588:Q590)</f>
        <v>110.4</v>
      </c>
      <c r="R591" s="10">
        <f t="shared" si="176"/>
        <v>450.8</v>
      </c>
      <c r="S591" s="42">
        <f>SUM(S588:S590)</f>
        <v>111.60804999999999</v>
      </c>
      <c r="T591" s="42">
        <f>SUM(T588:T590)</f>
        <v>458.69399999999996</v>
      </c>
      <c r="U591" s="10"/>
    </row>
    <row r="592" spans="15:26" ht="17.100000000000001" customHeight="1" x14ac:dyDescent="0.2">
      <c r="O592" s="43" t="s">
        <v>37</v>
      </c>
      <c r="P592" s="44">
        <f t="shared" ref="P592:Q592" si="177">AVERAGE(P588:P590)</f>
        <v>1.1355</v>
      </c>
      <c r="Q592" s="44">
        <f t="shared" si="177"/>
        <v>36.800000000000004</v>
      </c>
      <c r="R592" s="44">
        <f>AVERAGE(R588:R590)</f>
        <v>150.26666666666668</v>
      </c>
      <c r="S592" s="45">
        <f>+S591/P591</f>
        <v>32.763261412006457</v>
      </c>
      <c r="T592" s="45">
        <f>+T591/P591</f>
        <v>134.65257595772786</v>
      </c>
      <c r="U592" s="10"/>
    </row>
    <row r="594" spans="15:26" ht="17.100000000000001" customHeight="1" x14ac:dyDescent="0.2">
      <c r="O594" s="42">
        <f>+O586+1</f>
        <v>75</v>
      </c>
      <c r="P594" s="93" t="s">
        <v>601</v>
      </c>
      <c r="Q594" s="10"/>
      <c r="R594" s="10"/>
      <c r="S594" s="10"/>
      <c r="T594" s="10"/>
    </row>
    <row r="595" spans="15:26" ht="17.100000000000001" customHeight="1" x14ac:dyDescent="0.2">
      <c r="O595" s="10"/>
      <c r="P595" s="38" t="s">
        <v>433</v>
      </c>
      <c r="Q595" s="38" t="s">
        <v>0</v>
      </c>
      <c r="R595" s="38" t="s">
        <v>35</v>
      </c>
      <c r="S595" s="38" t="s">
        <v>0</v>
      </c>
      <c r="T595" s="38" t="s">
        <v>35</v>
      </c>
      <c r="U595" s="10"/>
    </row>
    <row r="596" spans="15:26" ht="17.100000000000001" customHeight="1" x14ac:dyDescent="0.2">
      <c r="O596" s="10"/>
      <c r="P596" s="96">
        <f>AVERAGE(V596:Z596)</f>
        <v>0.25600000000000001</v>
      </c>
      <c r="Q596" s="94">
        <v>19</v>
      </c>
      <c r="R596" s="94">
        <v>148</v>
      </c>
      <c r="S596" s="10">
        <f>+Q596*P596</f>
        <v>4.8639999999999999</v>
      </c>
      <c r="T596" s="10">
        <f>+R596*P596</f>
        <v>37.887999999999998</v>
      </c>
      <c r="U596" s="10"/>
      <c r="V596" s="95">
        <v>0.19</v>
      </c>
      <c r="W596" s="95">
        <v>0.15</v>
      </c>
      <c r="X596" s="95">
        <v>0.28000000000000003</v>
      </c>
      <c r="Y596" s="95">
        <v>0.33</v>
      </c>
      <c r="Z596" s="1">
        <v>0.33</v>
      </c>
    </row>
    <row r="597" spans="15:26" ht="17.100000000000001" customHeight="1" x14ac:dyDescent="0.2">
      <c r="O597" s="10"/>
      <c r="P597" s="96">
        <f>AVERAGE(V597:Y597)</f>
        <v>0.161</v>
      </c>
      <c r="Q597" s="94">
        <v>16.3</v>
      </c>
      <c r="R597" s="94">
        <v>127</v>
      </c>
      <c r="S597" s="10">
        <f>+Q597*P597</f>
        <v>2.6243000000000003</v>
      </c>
      <c r="T597" s="10">
        <f>+R597*P597</f>
        <v>20.446999999999999</v>
      </c>
      <c r="U597" s="10"/>
      <c r="V597" s="95">
        <v>0.16900000000000001</v>
      </c>
      <c r="W597" s="95">
        <v>0.191</v>
      </c>
      <c r="X597" s="95">
        <v>0.14599999999999999</v>
      </c>
      <c r="Y597" s="1">
        <v>0.13800000000000001</v>
      </c>
    </row>
    <row r="598" spans="15:26" ht="17.100000000000001" customHeight="1" x14ac:dyDescent="0.2">
      <c r="O598" s="10"/>
      <c r="P598" s="96">
        <f>AVERAGE(V598:Y598)</f>
        <v>0.16475000000000001</v>
      </c>
      <c r="Q598" s="94">
        <v>10</v>
      </c>
      <c r="R598" s="94">
        <v>49.3</v>
      </c>
      <c r="S598" s="10">
        <f>+Q598*P598</f>
        <v>1.6475</v>
      </c>
      <c r="T598" s="10">
        <f>+R598*P598</f>
        <v>8.1221750000000004</v>
      </c>
      <c r="U598" s="10"/>
      <c r="V598" s="95">
        <v>0.11700000000000001</v>
      </c>
      <c r="W598" s="95">
        <v>0.13200000000000001</v>
      </c>
      <c r="X598" s="95">
        <v>0.16800000000000001</v>
      </c>
      <c r="Y598" s="1">
        <v>0.24199999999999999</v>
      </c>
    </row>
    <row r="599" spans="15:26" ht="17.100000000000001" customHeight="1" x14ac:dyDescent="0.2">
      <c r="O599" s="43" t="s">
        <v>36</v>
      </c>
      <c r="P599" s="10">
        <f>SUM(P596:P598)</f>
        <v>0.58174999999999999</v>
      </c>
      <c r="Q599" s="10">
        <f t="shared" ref="Q599:R599" si="178">SUM(Q596:Q598)</f>
        <v>45.3</v>
      </c>
      <c r="R599" s="10">
        <f t="shared" si="178"/>
        <v>324.3</v>
      </c>
      <c r="S599" s="42">
        <f>SUM(S596:S598)</f>
        <v>9.1357999999999997</v>
      </c>
      <c r="T599" s="42">
        <f>SUM(T596:T598)</f>
        <v>66.457174999999992</v>
      </c>
      <c r="U599" s="10"/>
    </row>
    <row r="600" spans="15:26" ht="17.100000000000001" customHeight="1" x14ac:dyDescent="0.2">
      <c r="O600" s="43" t="s">
        <v>37</v>
      </c>
      <c r="P600" s="44">
        <f t="shared" ref="P600:Q600" si="179">AVERAGE(P596:P598)</f>
        <v>0.19391666666666665</v>
      </c>
      <c r="Q600" s="44">
        <f t="shared" si="179"/>
        <v>15.1</v>
      </c>
      <c r="R600" s="44">
        <f>AVERAGE(R596:R598)</f>
        <v>108.10000000000001</v>
      </c>
      <c r="S600" s="45">
        <f>+S599/P599</f>
        <v>15.703996562097121</v>
      </c>
      <c r="T600" s="45">
        <f>+T599/P599</f>
        <v>114.23665663944992</v>
      </c>
      <c r="U600" s="10"/>
    </row>
    <row r="601" spans="15:26" ht="17.100000000000001" customHeight="1" x14ac:dyDescent="0.2">
      <c r="P601" s="10"/>
      <c r="Q601" s="10"/>
      <c r="R601" s="10"/>
      <c r="S601" s="10"/>
      <c r="T601" s="10"/>
      <c r="U601" s="10"/>
    </row>
    <row r="602" spans="15:26" ht="17.100000000000001" customHeight="1" x14ac:dyDescent="0.2">
      <c r="O602" s="42">
        <f>+O594+1</f>
        <v>76</v>
      </c>
      <c r="P602" s="93" t="s">
        <v>602</v>
      </c>
      <c r="Q602" s="10"/>
      <c r="R602" s="10"/>
      <c r="S602" s="10"/>
      <c r="T602" s="10"/>
    </row>
    <row r="603" spans="15:26" ht="17.100000000000001" customHeight="1" x14ac:dyDescent="0.2">
      <c r="O603" s="10"/>
      <c r="P603" s="38" t="s">
        <v>433</v>
      </c>
      <c r="Q603" s="38" t="s">
        <v>0</v>
      </c>
      <c r="R603" s="38" t="s">
        <v>35</v>
      </c>
      <c r="S603" s="38" t="s">
        <v>0</v>
      </c>
      <c r="T603" s="38" t="s">
        <v>35</v>
      </c>
      <c r="U603" s="10"/>
    </row>
    <row r="604" spans="15:26" ht="17.100000000000001" customHeight="1" x14ac:dyDescent="0.2">
      <c r="O604" s="10"/>
      <c r="P604" s="96">
        <f>AVERAGE(V604:Z604)</f>
        <v>1.23</v>
      </c>
      <c r="Q604" s="94">
        <v>76.8</v>
      </c>
      <c r="R604" s="94">
        <v>299</v>
      </c>
      <c r="S604" s="10">
        <f>+Q604*P604</f>
        <v>94.463999999999999</v>
      </c>
      <c r="T604" s="10">
        <f>+R604*P604</f>
        <v>367.77</v>
      </c>
      <c r="U604" s="10"/>
      <c r="V604" s="95">
        <v>1.01</v>
      </c>
      <c r="W604" s="95">
        <v>1.19</v>
      </c>
      <c r="X604" s="95">
        <v>1.36</v>
      </c>
      <c r="Y604" s="95">
        <v>1.34</v>
      </c>
      <c r="Z604" s="1">
        <v>1.25</v>
      </c>
    </row>
    <row r="605" spans="15:26" ht="17.100000000000001" customHeight="1" x14ac:dyDescent="0.2">
      <c r="O605" s="10"/>
      <c r="P605" s="96">
        <f>AVERAGE(V605:Y605)</f>
        <v>1.335</v>
      </c>
      <c r="Q605" s="94">
        <v>83.5</v>
      </c>
      <c r="R605" s="94">
        <v>262</v>
      </c>
      <c r="S605" s="10">
        <f>+Q605*P605</f>
        <v>111.4725</v>
      </c>
      <c r="T605" s="10">
        <f>+R605*P605</f>
        <v>349.77</v>
      </c>
      <c r="U605" s="10"/>
      <c r="V605" s="95">
        <v>1.21</v>
      </c>
      <c r="W605" s="95">
        <v>1.04</v>
      </c>
      <c r="X605" s="95">
        <v>1.7</v>
      </c>
      <c r="Y605" s="1">
        <v>1.39</v>
      </c>
    </row>
    <row r="606" spans="15:26" ht="17.100000000000001" customHeight="1" x14ac:dyDescent="0.2">
      <c r="O606" s="10"/>
      <c r="P606" s="96">
        <f>AVERAGE(V606:Y606)</f>
        <v>0.625</v>
      </c>
      <c r="Q606" s="94">
        <v>58.7</v>
      </c>
      <c r="R606" s="94">
        <v>158</v>
      </c>
      <c r="S606" s="10">
        <f>+Q606*P606</f>
        <v>36.6875</v>
      </c>
      <c r="T606" s="10">
        <f>+R606*P606</f>
        <v>98.75</v>
      </c>
      <c r="U606" s="10"/>
      <c r="V606" s="95">
        <v>0.42</v>
      </c>
      <c r="W606" s="95">
        <v>0.37</v>
      </c>
      <c r="X606" s="95">
        <v>0.61</v>
      </c>
      <c r="Y606" s="1">
        <v>1.1000000000000001</v>
      </c>
    </row>
    <row r="607" spans="15:26" ht="17.100000000000001" customHeight="1" x14ac:dyDescent="0.2">
      <c r="O607" s="43" t="s">
        <v>36</v>
      </c>
      <c r="P607" s="10">
        <f>SUM(P604:P606)</f>
        <v>3.19</v>
      </c>
      <c r="Q607" s="10">
        <f t="shared" ref="Q607:R607" si="180">SUM(Q604:Q606)</f>
        <v>219</v>
      </c>
      <c r="R607" s="10">
        <f t="shared" si="180"/>
        <v>719</v>
      </c>
      <c r="S607" s="42">
        <f>SUM(S604:S606)</f>
        <v>242.624</v>
      </c>
      <c r="T607" s="42">
        <f>SUM(T604:T606)</f>
        <v>816.29</v>
      </c>
      <c r="U607" s="10"/>
    </row>
    <row r="608" spans="15:26" ht="17.100000000000001" customHeight="1" x14ac:dyDescent="0.2">
      <c r="O608" s="43" t="s">
        <v>37</v>
      </c>
      <c r="P608" s="44">
        <f t="shared" ref="P608:Q608" si="181">AVERAGE(P604:P606)</f>
        <v>1.0633333333333332</v>
      </c>
      <c r="Q608" s="44">
        <f t="shared" si="181"/>
        <v>73</v>
      </c>
      <c r="R608" s="44">
        <f>AVERAGE(R604:R606)</f>
        <v>239.66666666666666</v>
      </c>
      <c r="S608" s="45">
        <f>+S607/P607</f>
        <v>76.057680250783704</v>
      </c>
      <c r="T608" s="45">
        <f>+T607/P607</f>
        <v>255.89028213166142</v>
      </c>
      <c r="U608" s="10"/>
    </row>
    <row r="609" spans="15:26" ht="17.100000000000001" customHeight="1" x14ac:dyDescent="0.2">
      <c r="P609" s="10"/>
      <c r="Q609" s="10"/>
      <c r="R609" s="10"/>
      <c r="S609" s="10"/>
      <c r="T609" s="10"/>
      <c r="U609" s="10"/>
    </row>
    <row r="610" spans="15:26" ht="17.100000000000001" customHeight="1" x14ac:dyDescent="0.2">
      <c r="O610" s="42">
        <f>+O602+1</f>
        <v>77</v>
      </c>
      <c r="P610" s="93" t="s">
        <v>603</v>
      </c>
      <c r="Q610" s="10"/>
      <c r="R610" s="10"/>
      <c r="S610" s="10"/>
      <c r="T610" s="10"/>
    </row>
    <row r="611" spans="15:26" ht="17.100000000000001" customHeight="1" x14ac:dyDescent="0.2">
      <c r="O611" s="10"/>
      <c r="P611" s="38" t="s">
        <v>433</v>
      </c>
      <c r="Q611" s="38" t="s">
        <v>0</v>
      </c>
      <c r="R611" s="38" t="s">
        <v>35</v>
      </c>
      <c r="S611" s="38" t="s">
        <v>0</v>
      </c>
      <c r="T611" s="38" t="s">
        <v>35</v>
      </c>
      <c r="U611" s="10"/>
    </row>
    <row r="612" spans="15:26" ht="17.100000000000001" customHeight="1" x14ac:dyDescent="0.2">
      <c r="O612" s="10"/>
      <c r="P612" s="96">
        <f>AVERAGE(V612:Z612)</f>
        <v>2.3780000000000001</v>
      </c>
      <c r="Q612" s="94">
        <v>93.3</v>
      </c>
      <c r="R612" s="94">
        <v>208</v>
      </c>
      <c r="S612" s="10">
        <f>+Q612*P612</f>
        <v>221.8674</v>
      </c>
      <c r="T612" s="10">
        <f>+R612*P612</f>
        <v>494.62400000000002</v>
      </c>
      <c r="U612" s="10"/>
      <c r="V612" s="95">
        <v>1.83</v>
      </c>
      <c r="W612" s="95">
        <v>1.42</v>
      </c>
      <c r="X612" s="95">
        <v>2.91</v>
      </c>
      <c r="Y612" s="95">
        <v>3.05</v>
      </c>
      <c r="Z612" s="1">
        <v>2.68</v>
      </c>
    </row>
    <row r="613" spans="15:26" ht="17.100000000000001" customHeight="1" x14ac:dyDescent="0.2">
      <c r="O613" s="10"/>
      <c r="P613" s="96">
        <f>AVERAGE(V613:Y613)</f>
        <v>1.9824999999999999</v>
      </c>
      <c r="Q613" s="94">
        <v>68</v>
      </c>
      <c r="R613" s="94">
        <v>172</v>
      </c>
      <c r="S613" s="10">
        <f>+Q613*P613</f>
        <v>134.81</v>
      </c>
      <c r="T613" s="10">
        <f>+R613*P613</f>
        <v>340.99</v>
      </c>
      <c r="U613" s="10"/>
      <c r="V613" s="95">
        <v>1.86</v>
      </c>
      <c r="W613" s="95">
        <v>2.23</v>
      </c>
      <c r="X613" s="95">
        <v>1.94</v>
      </c>
      <c r="Y613" s="1">
        <v>1.9</v>
      </c>
    </row>
    <row r="614" spans="15:26" ht="17.100000000000001" customHeight="1" x14ac:dyDescent="0.2">
      <c r="O614" s="10"/>
      <c r="P614" s="96">
        <f>AVERAGE(V614:Y614)</f>
        <v>1.72</v>
      </c>
      <c r="Q614" s="94">
        <v>123</v>
      </c>
      <c r="R614" s="94">
        <v>182</v>
      </c>
      <c r="S614" s="10">
        <f>+Q614*P614</f>
        <v>211.56</v>
      </c>
      <c r="T614" s="10">
        <f>+R614*P614</f>
        <v>313.04000000000002</v>
      </c>
      <c r="U614" s="10"/>
      <c r="V614" s="95">
        <v>1.73</v>
      </c>
      <c r="W614" s="95">
        <v>1.63</v>
      </c>
      <c r="X614" s="95">
        <v>1.78</v>
      </c>
      <c r="Y614" s="1">
        <v>1.74</v>
      </c>
    </row>
    <row r="615" spans="15:26" ht="17.100000000000001" customHeight="1" x14ac:dyDescent="0.2">
      <c r="O615" s="43" t="s">
        <v>36</v>
      </c>
      <c r="P615" s="10">
        <f>SUM(P612:P614)</f>
        <v>6.0804999999999998</v>
      </c>
      <c r="Q615" s="10">
        <f t="shared" ref="Q615:R615" si="182">SUM(Q612:Q614)</f>
        <v>284.3</v>
      </c>
      <c r="R615" s="10">
        <f t="shared" si="182"/>
        <v>562</v>
      </c>
      <c r="S615" s="42">
        <f>SUM(S612:S614)</f>
        <v>568.23739999999998</v>
      </c>
      <c r="T615" s="42">
        <f>SUM(T612:T614)</f>
        <v>1148.654</v>
      </c>
      <c r="U615" s="10"/>
    </row>
    <row r="616" spans="15:26" ht="17.100000000000001" customHeight="1" x14ac:dyDescent="0.2">
      <c r="O616" s="43" t="s">
        <v>37</v>
      </c>
      <c r="P616" s="44">
        <f t="shared" ref="P616:Q616" si="183">AVERAGE(P612:P614)</f>
        <v>2.0268333333333333</v>
      </c>
      <c r="Q616" s="44">
        <f t="shared" si="183"/>
        <v>94.766666666666666</v>
      </c>
      <c r="R616" s="44">
        <f>AVERAGE(R612:R614)</f>
        <v>187.33333333333334</v>
      </c>
      <c r="S616" s="45">
        <f>+S615/P615</f>
        <v>93.452413452841043</v>
      </c>
      <c r="T616" s="45">
        <f>+T615/P615</f>
        <v>188.90782008058548</v>
      </c>
      <c r="U616" s="10"/>
    </row>
    <row r="618" spans="15:26" ht="17.100000000000001" customHeight="1" x14ac:dyDescent="0.2">
      <c r="O618" s="42">
        <f>+O610+1</f>
        <v>78</v>
      </c>
      <c r="P618" s="93" t="s">
        <v>604</v>
      </c>
      <c r="Q618" s="10"/>
      <c r="R618" s="10"/>
      <c r="S618" s="10"/>
      <c r="T618" s="10"/>
    </row>
    <row r="619" spans="15:26" ht="17.100000000000001" customHeight="1" x14ac:dyDescent="0.2">
      <c r="O619" s="10"/>
      <c r="P619" s="38" t="s">
        <v>433</v>
      </c>
      <c r="Q619" s="38" t="s">
        <v>0</v>
      </c>
      <c r="R619" s="38" t="s">
        <v>35</v>
      </c>
      <c r="S619" s="38" t="s">
        <v>0</v>
      </c>
      <c r="T619" s="38" t="s">
        <v>35</v>
      </c>
      <c r="U619" s="10"/>
    </row>
    <row r="620" spans="15:26" ht="17.100000000000001" customHeight="1" x14ac:dyDescent="0.2">
      <c r="O620" s="96"/>
      <c r="P620" s="96">
        <f>AVERAGE(V620:Z620)</f>
        <v>1.996</v>
      </c>
      <c r="Q620" s="94">
        <v>271</v>
      </c>
      <c r="R620" s="94">
        <v>368</v>
      </c>
      <c r="S620" s="10">
        <f>+Q620*P620</f>
        <v>540.91600000000005</v>
      </c>
      <c r="T620" s="10">
        <f>+R620*P620</f>
        <v>734.52800000000002</v>
      </c>
      <c r="U620" s="10"/>
      <c r="V620" s="95">
        <v>1.84</v>
      </c>
      <c r="W620" s="95">
        <v>1.58</v>
      </c>
      <c r="X620" s="95">
        <v>2.5099999999999998</v>
      </c>
      <c r="Y620" s="95">
        <v>2.17</v>
      </c>
      <c r="Z620" s="1">
        <v>1.88</v>
      </c>
    </row>
    <row r="621" spans="15:26" ht="17.100000000000001" customHeight="1" x14ac:dyDescent="0.2">
      <c r="O621" s="10"/>
      <c r="P621" s="96">
        <f>AVERAGE(V621:Y621)</f>
        <v>1.7075</v>
      </c>
      <c r="Q621" s="94">
        <v>39.5</v>
      </c>
      <c r="R621" s="94">
        <v>233</v>
      </c>
      <c r="S621" s="10">
        <f>+Q621*P621</f>
        <v>67.446250000000006</v>
      </c>
      <c r="T621" s="10">
        <f>+R621*P621</f>
        <v>397.84750000000003</v>
      </c>
      <c r="U621" s="10"/>
      <c r="V621" s="95">
        <v>1.69</v>
      </c>
      <c r="W621" s="95">
        <v>2.1</v>
      </c>
      <c r="X621" s="95">
        <v>1.51</v>
      </c>
      <c r="Y621" s="1">
        <v>1.53</v>
      </c>
    </row>
    <row r="622" spans="15:26" ht="17.100000000000001" customHeight="1" x14ac:dyDescent="0.2">
      <c r="O622" s="10"/>
      <c r="P622" s="96">
        <f>AVERAGE(V622:Y622)</f>
        <v>1.6067500000000001</v>
      </c>
      <c r="Q622" s="94">
        <v>127</v>
      </c>
      <c r="R622" s="94">
        <v>308</v>
      </c>
      <c r="S622" s="10">
        <f>+Q622*P622</f>
        <v>204.05725000000001</v>
      </c>
      <c r="T622" s="10">
        <f>+R622*P622</f>
        <v>494.87900000000002</v>
      </c>
      <c r="U622" s="10"/>
      <c r="V622" s="95">
        <v>1.4790000000000001</v>
      </c>
      <c r="W622" s="95">
        <v>1.514</v>
      </c>
      <c r="X622" s="95">
        <v>1.5589999999999999</v>
      </c>
      <c r="Y622" s="1">
        <v>1.875</v>
      </c>
    </row>
    <row r="623" spans="15:26" ht="17.100000000000001" customHeight="1" x14ac:dyDescent="0.2">
      <c r="O623" s="43" t="s">
        <v>36</v>
      </c>
      <c r="P623" s="10">
        <f>SUM(P620:P622)</f>
        <v>5.3102499999999999</v>
      </c>
      <c r="Q623" s="10">
        <f t="shared" ref="Q623:R623" si="184">SUM(Q620:Q622)</f>
        <v>437.5</v>
      </c>
      <c r="R623" s="10">
        <f t="shared" si="184"/>
        <v>909</v>
      </c>
      <c r="S623" s="42">
        <f>SUM(S620:S622)</f>
        <v>812.41949999999997</v>
      </c>
      <c r="T623" s="42">
        <f>SUM(T620:T622)</f>
        <v>1627.2545</v>
      </c>
      <c r="U623" s="10"/>
    </row>
    <row r="624" spans="15:26" ht="17.100000000000001" customHeight="1" x14ac:dyDescent="0.2">
      <c r="O624" s="43" t="s">
        <v>37</v>
      </c>
      <c r="P624" s="44">
        <f t="shared" ref="P624:Q624" si="185">AVERAGE(P620:P622)</f>
        <v>1.7700833333333332</v>
      </c>
      <c r="Q624" s="44">
        <f t="shared" si="185"/>
        <v>145.83333333333334</v>
      </c>
      <c r="R624" s="44">
        <f>AVERAGE(R620:R622)</f>
        <v>303</v>
      </c>
      <c r="S624" s="45">
        <f>+S623/P623</f>
        <v>152.99081964125983</v>
      </c>
      <c r="T624" s="45">
        <f>+T623/P623</f>
        <v>306.43651428840451</v>
      </c>
      <c r="U624" s="10"/>
    </row>
    <row r="625" spans="15:26" ht="17.100000000000001" customHeight="1" x14ac:dyDescent="0.2">
      <c r="P625" s="10"/>
      <c r="Q625" s="10"/>
      <c r="R625" s="10"/>
      <c r="S625" s="10"/>
      <c r="T625" s="10"/>
      <c r="U625" s="10"/>
    </row>
    <row r="626" spans="15:26" ht="17.100000000000001" customHeight="1" x14ac:dyDescent="0.2">
      <c r="O626" s="42">
        <f>+O618+1</f>
        <v>79</v>
      </c>
      <c r="P626" s="93" t="s">
        <v>605</v>
      </c>
      <c r="Q626" s="10"/>
      <c r="R626" s="10"/>
      <c r="S626" s="10"/>
      <c r="T626" s="10"/>
    </row>
    <row r="627" spans="15:26" ht="17.100000000000001" customHeight="1" x14ac:dyDescent="0.2">
      <c r="O627" s="10"/>
      <c r="P627" s="38" t="s">
        <v>433</v>
      </c>
      <c r="Q627" s="38" t="s">
        <v>0</v>
      </c>
      <c r="R627" s="38" t="s">
        <v>35</v>
      </c>
      <c r="S627" s="38" t="s">
        <v>0</v>
      </c>
      <c r="T627" s="38" t="s">
        <v>35</v>
      </c>
      <c r="U627" s="10"/>
    </row>
    <row r="628" spans="15:26" ht="17.100000000000001" customHeight="1" x14ac:dyDescent="0.2">
      <c r="O628" s="10"/>
      <c r="P628" s="96">
        <f>AVERAGE(V628:Z628)</f>
        <v>1.0640000000000001</v>
      </c>
      <c r="Q628" s="94">
        <v>193</v>
      </c>
      <c r="R628" s="94">
        <v>383</v>
      </c>
      <c r="S628" s="10">
        <f>+Q628*P628</f>
        <v>205.352</v>
      </c>
      <c r="T628" s="10">
        <f>+R628*P628</f>
        <v>407.512</v>
      </c>
      <c r="U628" s="10"/>
      <c r="V628" s="95">
        <v>1.1200000000000001</v>
      </c>
      <c r="W628" s="95">
        <v>0.87</v>
      </c>
      <c r="X628" s="95">
        <v>1.3</v>
      </c>
      <c r="Y628" s="95">
        <v>0.99</v>
      </c>
      <c r="Z628" s="1">
        <v>1.04</v>
      </c>
    </row>
    <row r="629" spans="15:26" ht="17.100000000000001" customHeight="1" x14ac:dyDescent="0.2">
      <c r="O629" s="10"/>
      <c r="P629" s="96">
        <f>AVERAGE(V629:Y629)</f>
        <v>0.33024999999999999</v>
      </c>
      <c r="Q629" s="94">
        <v>105</v>
      </c>
      <c r="R629" s="94">
        <v>374</v>
      </c>
      <c r="S629" s="10">
        <f>+Q629*P629</f>
        <v>34.676249999999996</v>
      </c>
      <c r="T629" s="10">
        <f>+R629*P629</f>
        <v>123.51349999999999</v>
      </c>
      <c r="U629" s="10"/>
      <c r="V629" s="95">
        <v>0.26800000000000002</v>
      </c>
      <c r="W629" s="95">
        <v>0.371</v>
      </c>
      <c r="X629" s="95">
        <v>0.35499999999999998</v>
      </c>
      <c r="Y629" s="1">
        <v>0.32700000000000001</v>
      </c>
    </row>
    <row r="630" spans="15:26" ht="17.100000000000001" customHeight="1" x14ac:dyDescent="0.2">
      <c r="O630" s="10"/>
      <c r="P630" s="96">
        <f>AVERAGE(V630:Y630)</f>
        <v>0.43400000000000005</v>
      </c>
      <c r="Q630" s="94">
        <v>167</v>
      </c>
      <c r="R630" s="94">
        <v>267</v>
      </c>
      <c r="S630" s="10">
        <f>+Q630*P630</f>
        <v>72.478000000000009</v>
      </c>
      <c r="T630" s="10">
        <f>+R630*P630</f>
        <v>115.87800000000001</v>
      </c>
      <c r="U630" s="10"/>
      <c r="V630" s="95">
        <v>0.40400000000000003</v>
      </c>
      <c r="W630" s="95">
        <v>0.35</v>
      </c>
      <c r="X630" s="95">
        <v>0.46500000000000002</v>
      </c>
      <c r="Y630" s="1">
        <v>0.51700000000000002</v>
      </c>
    </row>
    <row r="631" spans="15:26" ht="17.100000000000001" customHeight="1" x14ac:dyDescent="0.2">
      <c r="O631" s="43" t="s">
        <v>36</v>
      </c>
      <c r="P631" s="10">
        <f>SUM(P628:P630)</f>
        <v>1.8282500000000002</v>
      </c>
      <c r="Q631" s="10">
        <f t="shared" ref="Q631:R631" si="186">SUM(Q628:Q630)</f>
        <v>465</v>
      </c>
      <c r="R631" s="10">
        <f t="shared" si="186"/>
        <v>1024</v>
      </c>
      <c r="S631" s="42">
        <f>SUM(S628:S630)</f>
        <v>312.50625000000002</v>
      </c>
      <c r="T631" s="42">
        <f>SUM(T628:T630)</f>
        <v>646.90350000000001</v>
      </c>
      <c r="U631" s="10"/>
    </row>
    <row r="632" spans="15:26" ht="17.100000000000001" customHeight="1" x14ac:dyDescent="0.2">
      <c r="O632" s="43" t="s">
        <v>37</v>
      </c>
      <c r="P632" s="44">
        <f t="shared" ref="P632:Q632" si="187">AVERAGE(P628:P630)</f>
        <v>0.60941666666666672</v>
      </c>
      <c r="Q632" s="44">
        <f t="shared" si="187"/>
        <v>155</v>
      </c>
      <c r="R632" s="44">
        <f>AVERAGE(R628:R630)</f>
        <v>341.33333333333331</v>
      </c>
      <c r="S632" s="45">
        <f>+S631/P631</f>
        <v>170.93190209216465</v>
      </c>
      <c r="T632" s="45">
        <f>+T631/P631</f>
        <v>353.8375495692602</v>
      </c>
      <c r="U632" s="10"/>
    </row>
    <row r="633" spans="15:26" ht="17.100000000000001" customHeight="1" x14ac:dyDescent="0.2">
      <c r="P633" s="10"/>
      <c r="Q633" s="10"/>
      <c r="R633" s="10"/>
      <c r="S633" s="10"/>
      <c r="T633" s="10"/>
      <c r="U633" s="10"/>
    </row>
    <row r="634" spans="15:26" ht="17.100000000000001" customHeight="1" x14ac:dyDescent="0.2">
      <c r="O634" s="42">
        <f>+O626+1</f>
        <v>80</v>
      </c>
      <c r="P634" s="93" t="s">
        <v>606</v>
      </c>
      <c r="Q634" s="10"/>
      <c r="R634" s="10"/>
      <c r="S634" s="10"/>
      <c r="T634" s="10"/>
    </row>
    <row r="635" spans="15:26" ht="17.100000000000001" customHeight="1" x14ac:dyDescent="0.2">
      <c r="O635" s="10"/>
      <c r="P635" s="38" t="s">
        <v>433</v>
      </c>
      <c r="Q635" s="38" t="s">
        <v>0</v>
      </c>
      <c r="R635" s="38" t="s">
        <v>35</v>
      </c>
      <c r="S635" s="38" t="s">
        <v>0</v>
      </c>
      <c r="T635" s="38" t="s">
        <v>35</v>
      </c>
      <c r="U635" s="10"/>
    </row>
    <row r="636" spans="15:26" ht="17.100000000000001" customHeight="1" x14ac:dyDescent="0.2">
      <c r="O636" s="10"/>
      <c r="P636" s="96">
        <f>AVERAGE(V636:Z636)</f>
        <v>27.427499999999998</v>
      </c>
      <c r="Q636" s="94">
        <v>57.6</v>
      </c>
      <c r="R636" s="94">
        <v>136</v>
      </c>
      <c r="S636" s="10">
        <f>+Q636*P636</f>
        <v>1579.8239999999998</v>
      </c>
      <c r="T636" s="10">
        <f>+R636*P636</f>
        <v>3730.14</v>
      </c>
      <c r="U636" s="10"/>
      <c r="V636" s="95">
        <v>22.13</v>
      </c>
      <c r="W636" s="95">
        <v>24.5</v>
      </c>
      <c r="X636" s="95">
        <v>29.52</v>
      </c>
      <c r="Y636" s="95">
        <v>33.56</v>
      </c>
    </row>
    <row r="637" spans="15:26" ht="17.100000000000001" customHeight="1" x14ac:dyDescent="0.2">
      <c r="O637" s="10"/>
      <c r="P637" s="96">
        <f>AVERAGE(V637:Y637)</f>
        <v>14.719999999999999</v>
      </c>
      <c r="Q637" s="94">
        <v>30.8</v>
      </c>
      <c r="R637" s="94">
        <v>165</v>
      </c>
      <c r="S637" s="10">
        <f>+Q637*P637</f>
        <v>453.37599999999998</v>
      </c>
      <c r="T637" s="10">
        <f>+R637*P637</f>
        <v>2428.7999999999997</v>
      </c>
      <c r="U637" s="10"/>
      <c r="V637" s="95">
        <v>18.63</v>
      </c>
      <c r="W637" s="95">
        <v>13.59</v>
      </c>
      <c r="X637" s="95">
        <v>8.4</v>
      </c>
      <c r="Y637" s="1">
        <v>18.260000000000002</v>
      </c>
    </row>
    <row r="638" spans="15:26" ht="17.100000000000001" customHeight="1" x14ac:dyDescent="0.2">
      <c r="O638" s="10"/>
      <c r="P638" s="96">
        <f>AVERAGE(V638:Y638)</f>
        <v>5.3962500000000002</v>
      </c>
      <c r="Q638" s="94">
        <v>19.399999999999999</v>
      </c>
      <c r="R638" s="94">
        <v>170</v>
      </c>
      <c r="S638" s="10">
        <f>+Q638*P638</f>
        <v>104.68724999999999</v>
      </c>
      <c r="T638" s="10">
        <f>+R638*P638</f>
        <v>917.36250000000007</v>
      </c>
      <c r="U638" s="10"/>
      <c r="V638" s="95">
        <v>5.4119999999999999</v>
      </c>
      <c r="W638" s="95">
        <v>4.7930000000000001</v>
      </c>
      <c r="X638" s="95">
        <v>3.82</v>
      </c>
      <c r="Y638" s="1">
        <v>7.56</v>
      </c>
    </row>
    <row r="639" spans="15:26" ht="17.100000000000001" customHeight="1" x14ac:dyDescent="0.2">
      <c r="O639" s="43" t="s">
        <v>36</v>
      </c>
      <c r="P639" s="10">
        <f>SUM(P636:P638)</f>
        <v>47.543749999999996</v>
      </c>
      <c r="Q639" s="10">
        <f t="shared" ref="Q639:R639" si="188">SUM(Q636:Q638)</f>
        <v>107.80000000000001</v>
      </c>
      <c r="R639" s="10">
        <f t="shared" si="188"/>
        <v>471</v>
      </c>
      <c r="S639" s="42">
        <f>SUM(S636:S638)</f>
        <v>2137.8872499999998</v>
      </c>
      <c r="T639" s="42">
        <f>SUM(T636:T638)</f>
        <v>7076.3024999999998</v>
      </c>
      <c r="U639" s="10"/>
    </row>
    <row r="640" spans="15:26" ht="17.100000000000001" customHeight="1" x14ac:dyDescent="0.2">
      <c r="O640" s="43" t="s">
        <v>37</v>
      </c>
      <c r="P640" s="44">
        <f t="shared" ref="P640:Q640" si="189">AVERAGE(P636:P638)</f>
        <v>15.847916666666665</v>
      </c>
      <c r="Q640" s="44">
        <f t="shared" si="189"/>
        <v>35.933333333333337</v>
      </c>
      <c r="R640" s="44">
        <f>AVERAGE(R636:R638)</f>
        <v>157</v>
      </c>
      <c r="S640" s="45">
        <f>+S639/P639</f>
        <v>44.966735901143686</v>
      </c>
      <c r="T640" s="45">
        <f>+T639/P639</f>
        <v>148.83770211647169</v>
      </c>
      <c r="U640" s="10"/>
    </row>
    <row r="642" spans="15:26" ht="17.100000000000001" customHeight="1" x14ac:dyDescent="0.2">
      <c r="O642" s="42">
        <f>+O634+1</f>
        <v>81</v>
      </c>
      <c r="P642" s="93" t="s">
        <v>607</v>
      </c>
      <c r="Q642" s="10"/>
      <c r="R642" s="10"/>
      <c r="S642" s="10"/>
      <c r="T642" s="10"/>
    </row>
    <row r="643" spans="15:26" ht="17.100000000000001" customHeight="1" x14ac:dyDescent="0.2">
      <c r="O643" s="10"/>
      <c r="P643" s="38" t="s">
        <v>433</v>
      </c>
      <c r="Q643" s="38" t="s">
        <v>0</v>
      </c>
      <c r="R643" s="38" t="s">
        <v>35</v>
      </c>
      <c r="S643" s="38" t="s">
        <v>0</v>
      </c>
      <c r="T643" s="38" t="s">
        <v>35</v>
      </c>
      <c r="U643" s="10"/>
    </row>
    <row r="644" spans="15:26" ht="17.100000000000001" customHeight="1" x14ac:dyDescent="0.2">
      <c r="O644" s="10"/>
      <c r="P644" s="96">
        <f>AVERAGE(V644:Z644)</f>
        <v>1.6140000000000001</v>
      </c>
      <c r="Q644" s="94">
        <v>87.8</v>
      </c>
      <c r="R644" s="94">
        <v>238</v>
      </c>
      <c r="S644" s="10">
        <f>+Q644*P644</f>
        <v>141.70920000000001</v>
      </c>
      <c r="T644" s="10">
        <f>+R644*P644</f>
        <v>384.13200000000001</v>
      </c>
      <c r="U644" s="10"/>
      <c r="V644" s="95">
        <v>1.45</v>
      </c>
      <c r="W644" s="95">
        <v>1.44</v>
      </c>
      <c r="X644" s="95">
        <v>1.37</v>
      </c>
      <c r="Y644" s="95">
        <v>2.33</v>
      </c>
      <c r="Z644" s="1">
        <v>1.48</v>
      </c>
    </row>
    <row r="645" spans="15:26" ht="17.100000000000001" customHeight="1" x14ac:dyDescent="0.2">
      <c r="O645" s="10"/>
      <c r="P645" s="96">
        <f>AVERAGE(V645:Y645)</f>
        <v>1.48325</v>
      </c>
      <c r="Q645" s="94">
        <v>78.8</v>
      </c>
      <c r="R645" s="94">
        <v>283</v>
      </c>
      <c r="S645" s="10">
        <f>+Q645*P645</f>
        <v>116.8801</v>
      </c>
      <c r="T645" s="10">
        <f>+R645*P645</f>
        <v>419.75975</v>
      </c>
      <c r="U645" s="10"/>
      <c r="V645" s="95">
        <v>1.341</v>
      </c>
      <c r="W645" s="95">
        <v>1.8779999999999999</v>
      </c>
      <c r="X645" s="95">
        <v>1.7869999999999999</v>
      </c>
      <c r="Y645" s="1">
        <v>0.92700000000000005</v>
      </c>
    </row>
    <row r="646" spans="15:26" ht="17.100000000000001" customHeight="1" x14ac:dyDescent="0.2">
      <c r="O646" s="10"/>
      <c r="P646" s="96">
        <f>AVERAGE(V646:Y646)</f>
        <v>0.378</v>
      </c>
      <c r="Q646" s="94">
        <v>10</v>
      </c>
      <c r="R646" s="94">
        <v>126</v>
      </c>
      <c r="S646" s="10">
        <f>+Q646*P646</f>
        <v>3.7800000000000002</v>
      </c>
      <c r="T646" s="10">
        <f>+R646*P646</f>
        <v>47.628</v>
      </c>
      <c r="U646" s="10"/>
      <c r="V646" s="95">
        <v>0.42099999999999999</v>
      </c>
      <c r="W646" s="95">
        <v>0.28699999999999998</v>
      </c>
      <c r="X646" s="95">
        <v>0.29299999999999998</v>
      </c>
      <c r="Y646" s="1">
        <v>0.51100000000000001</v>
      </c>
    </row>
    <row r="647" spans="15:26" ht="17.100000000000001" customHeight="1" x14ac:dyDescent="0.2">
      <c r="O647" s="43" t="s">
        <v>36</v>
      </c>
      <c r="P647" s="10">
        <f>SUM(P644:P646)</f>
        <v>3.47525</v>
      </c>
      <c r="Q647" s="10">
        <f t="shared" ref="Q647:R647" si="190">SUM(Q644:Q646)</f>
        <v>176.6</v>
      </c>
      <c r="R647" s="10">
        <f t="shared" si="190"/>
        <v>647</v>
      </c>
      <c r="S647" s="42">
        <f>SUM(S644:S646)</f>
        <v>262.36929999999995</v>
      </c>
      <c r="T647" s="42">
        <f>SUM(T644:T646)</f>
        <v>851.51975000000004</v>
      </c>
      <c r="U647" s="10"/>
    </row>
    <row r="648" spans="15:26" ht="17.100000000000001" customHeight="1" x14ac:dyDescent="0.2">
      <c r="O648" s="43" t="s">
        <v>37</v>
      </c>
      <c r="P648" s="44">
        <f t="shared" ref="P648:Q648" si="191">AVERAGE(P644:P646)</f>
        <v>1.1584166666666667</v>
      </c>
      <c r="Q648" s="44">
        <f t="shared" si="191"/>
        <v>58.866666666666667</v>
      </c>
      <c r="R648" s="44">
        <f>AVERAGE(R644:R646)</f>
        <v>215.66666666666666</v>
      </c>
      <c r="S648" s="45">
        <f>+S647/P647</f>
        <v>75.496525429825184</v>
      </c>
      <c r="T648" s="45">
        <f>+T647/P647</f>
        <v>245.02402704841381</v>
      </c>
      <c r="U648" s="10"/>
    </row>
    <row r="649" spans="15:26" ht="17.100000000000001" customHeight="1" x14ac:dyDescent="0.2">
      <c r="P649" s="10"/>
      <c r="Q649" s="10"/>
      <c r="R649" s="10"/>
      <c r="S649" s="10"/>
      <c r="T649" s="10"/>
      <c r="U649" s="10"/>
    </row>
    <row r="650" spans="15:26" ht="17.100000000000001" customHeight="1" x14ac:dyDescent="0.2">
      <c r="O650" s="42">
        <f>+O642+1</f>
        <v>82</v>
      </c>
      <c r="P650" s="93" t="s">
        <v>608</v>
      </c>
      <c r="Q650" s="10"/>
      <c r="R650" s="10"/>
      <c r="S650" s="10"/>
      <c r="T650" s="10"/>
    </row>
    <row r="651" spans="15:26" ht="17.100000000000001" customHeight="1" x14ac:dyDescent="0.2">
      <c r="O651" s="10"/>
      <c r="P651" s="38" t="s">
        <v>433</v>
      </c>
      <c r="Q651" s="38" t="s">
        <v>0</v>
      </c>
      <c r="R651" s="38" t="s">
        <v>35</v>
      </c>
      <c r="S651" s="38" t="s">
        <v>0</v>
      </c>
      <c r="T651" s="38" t="s">
        <v>35</v>
      </c>
      <c r="U651" s="10"/>
    </row>
    <row r="652" spans="15:26" ht="17.100000000000001" customHeight="1" x14ac:dyDescent="0.2">
      <c r="O652" s="10"/>
      <c r="P652" s="96">
        <f>AVERAGE(V652:Z652)</f>
        <v>0.13600000000000001</v>
      </c>
      <c r="Q652" s="94">
        <v>23.2</v>
      </c>
      <c r="R652" s="94">
        <v>78.599999999999994</v>
      </c>
      <c r="S652" s="10">
        <f>+Q652*P652</f>
        <v>3.1552000000000002</v>
      </c>
      <c r="T652" s="10">
        <f>+R652*P652</f>
        <v>10.6896</v>
      </c>
      <c r="U652" s="10"/>
      <c r="V652" s="95">
        <v>0.16</v>
      </c>
      <c r="W652" s="95">
        <v>0.15</v>
      </c>
      <c r="X652" s="95">
        <v>0.09</v>
      </c>
      <c r="Y652" s="95">
        <v>0.19</v>
      </c>
      <c r="Z652" s="1">
        <v>0.09</v>
      </c>
    </row>
    <row r="653" spans="15:26" ht="17.100000000000001" customHeight="1" x14ac:dyDescent="0.2">
      <c r="O653" s="10"/>
      <c r="P653" s="96">
        <f>AVERAGE(V653:Y653)</f>
        <v>0.1825</v>
      </c>
      <c r="Q653" s="94">
        <v>15.4</v>
      </c>
      <c r="R653" s="94">
        <v>57.2</v>
      </c>
      <c r="S653" s="10">
        <f>+Q653*P653</f>
        <v>2.8104999999999998</v>
      </c>
      <c r="T653" s="10">
        <f>+R653*P653</f>
        <v>10.439</v>
      </c>
      <c r="U653" s="10"/>
      <c r="V653" s="95">
        <v>0.08</v>
      </c>
      <c r="W653" s="95">
        <v>0.15</v>
      </c>
      <c r="X653" s="95">
        <v>0.08</v>
      </c>
      <c r="Y653" s="1">
        <v>0.42</v>
      </c>
    </row>
    <row r="654" spans="15:26" ht="17.100000000000001" customHeight="1" x14ac:dyDescent="0.2">
      <c r="O654" s="10"/>
      <c r="P654" s="96">
        <f>AVERAGE(V654:Y654)</f>
        <v>0.20250000000000001</v>
      </c>
      <c r="Q654" s="94">
        <v>45.8</v>
      </c>
      <c r="R654" s="94">
        <v>50</v>
      </c>
      <c r="S654" s="10">
        <f>+Q654*P654</f>
        <v>9.2744999999999997</v>
      </c>
      <c r="T654" s="10">
        <f>+R654*P654</f>
        <v>10.125</v>
      </c>
      <c r="U654" s="10"/>
      <c r="V654" s="95">
        <v>0.17</v>
      </c>
      <c r="W654" s="95">
        <v>0.18</v>
      </c>
      <c r="X654" s="95">
        <v>0.18</v>
      </c>
      <c r="Y654" s="1">
        <v>0.28000000000000003</v>
      </c>
    </row>
    <row r="655" spans="15:26" ht="17.100000000000001" customHeight="1" x14ac:dyDescent="0.2">
      <c r="O655" s="43" t="s">
        <v>36</v>
      </c>
      <c r="P655" s="10">
        <f>SUM(P652:P654)</f>
        <v>0.52100000000000002</v>
      </c>
      <c r="Q655" s="10">
        <f t="shared" ref="Q655:R655" si="192">SUM(Q652:Q654)</f>
        <v>84.4</v>
      </c>
      <c r="R655" s="10">
        <f t="shared" si="192"/>
        <v>185.8</v>
      </c>
      <c r="S655" s="42">
        <f>SUM(S652:S654)</f>
        <v>15.2402</v>
      </c>
      <c r="T655" s="42">
        <f>SUM(T652:T654)</f>
        <v>31.253599999999999</v>
      </c>
      <c r="U655" s="10"/>
    </row>
    <row r="656" spans="15:26" ht="17.100000000000001" customHeight="1" x14ac:dyDescent="0.2">
      <c r="O656" s="43" t="s">
        <v>37</v>
      </c>
      <c r="P656" s="44">
        <f t="shared" ref="P656:Q656" si="193">AVERAGE(P652:P654)</f>
        <v>0.17366666666666666</v>
      </c>
      <c r="Q656" s="44">
        <f t="shared" si="193"/>
        <v>28.133333333333336</v>
      </c>
      <c r="R656" s="44">
        <f>AVERAGE(R652:R654)</f>
        <v>61.933333333333337</v>
      </c>
      <c r="S656" s="45">
        <f>+S655/P655</f>
        <v>29.251823416506717</v>
      </c>
      <c r="T656" s="45">
        <f>+T655/P655</f>
        <v>59.987715930902105</v>
      </c>
      <c r="U656" s="10"/>
    </row>
    <row r="657" spans="15:26" ht="17.100000000000001" customHeight="1" x14ac:dyDescent="0.2">
      <c r="P657" s="10"/>
      <c r="Q657" s="10"/>
      <c r="R657" s="10"/>
      <c r="S657" s="10"/>
      <c r="T657" s="10"/>
      <c r="U657" s="10"/>
    </row>
    <row r="658" spans="15:26" ht="17.100000000000001" customHeight="1" x14ac:dyDescent="0.2">
      <c r="O658" s="42">
        <f>+O650+1</f>
        <v>83</v>
      </c>
      <c r="P658" s="93" t="s">
        <v>609</v>
      </c>
      <c r="Q658" s="10"/>
      <c r="R658" s="10"/>
      <c r="S658" s="10"/>
      <c r="T658" s="10"/>
    </row>
    <row r="659" spans="15:26" ht="17.100000000000001" customHeight="1" x14ac:dyDescent="0.2">
      <c r="O659" s="10"/>
      <c r="P659" s="38" t="s">
        <v>433</v>
      </c>
      <c r="Q659" s="38" t="s">
        <v>0</v>
      </c>
      <c r="R659" s="38" t="s">
        <v>35</v>
      </c>
      <c r="S659" s="38" t="s">
        <v>0</v>
      </c>
      <c r="T659" s="38" t="s">
        <v>35</v>
      </c>
      <c r="U659" s="10"/>
    </row>
    <row r="660" spans="15:26" ht="17.100000000000001" customHeight="1" x14ac:dyDescent="0.2">
      <c r="O660" s="10"/>
      <c r="P660" s="96">
        <f>AVERAGE(V660:Z660)</f>
        <v>0.87419999999999987</v>
      </c>
      <c r="Q660" s="94">
        <v>19.399999999999999</v>
      </c>
      <c r="R660" s="94">
        <v>76.2</v>
      </c>
      <c r="S660" s="10">
        <f>+Q660*P660</f>
        <v>16.959479999999996</v>
      </c>
      <c r="T660" s="10">
        <f>+R660*P660</f>
        <v>66.614039999999989</v>
      </c>
      <c r="U660" s="10"/>
      <c r="V660" s="95">
        <v>1.1419999999999999</v>
      </c>
      <c r="W660" s="95">
        <v>0.98099999999999998</v>
      </c>
      <c r="X660" s="95">
        <v>0.72799999999999998</v>
      </c>
      <c r="Y660" s="95">
        <v>0.81499999999999995</v>
      </c>
      <c r="Z660" s="1">
        <v>0.70499999999999996</v>
      </c>
    </row>
    <row r="661" spans="15:26" ht="17.100000000000001" customHeight="1" x14ac:dyDescent="0.2">
      <c r="O661" s="10"/>
      <c r="P661" s="96">
        <f>AVERAGE(V661:Y661)</f>
        <v>1.645</v>
      </c>
      <c r="Q661" s="94">
        <v>15.6</v>
      </c>
      <c r="R661" s="94">
        <v>31.4</v>
      </c>
      <c r="S661" s="10">
        <f>+Q661*P661</f>
        <v>25.661999999999999</v>
      </c>
      <c r="T661" s="10">
        <f>+R661*P661</f>
        <v>51.652999999999999</v>
      </c>
      <c r="U661" s="10"/>
      <c r="V661" s="95">
        <v>0.79</v>
      </c>
      <c r="W661" s="95">
        <v>0.89</v>
      </c>
      <c r="X661" s="95">
        <v>2.67</v>
      </c>
      <c r="Y661" s="1">
        <v>2.23</v>
      </c>
    </row>
    <row r="662" spans="15:26" ht="17.100000000000001" customHeight="1" x14ac:dyDescent="0.2">
      <c r="O662" s="10"/>
      <c r="P662" s="96">
        <f>AVERAGE(V662:Y662)</f>
        <v>1.645</v>
      </c>
      <c r="Q662" s="94">
        <v>75.400000000000006</v>
      </c>
      <c r="R662" s="94">
        <v>196</v>
      </c>
      <c r="S662" s="10">
        <f>+Q662*P662</f>
        <v>124.03300000000002</v>
      </c>
      <c r="T662" s="10">
        <f>+R662*P662</f>
        <v>322.42</v>
      </c>
      <c r="U662" s="10"/>
      <c r="V662" s="95">
        <v>0.79</v>
      </c>
      <c r="W662" s="95">
        <v>0.89</v>
      </c>
      <c r="X662" s="95">
        <v>2.67</v>
      </c>
      <c r="Y662" s="1">
        <v>2.23</v>
      </c>
    </row>
    <row r="663" spans="15:26" ht="17.100000000000001" customHeight="1" x14ac:dyDescent="0.2">
      <c r="O663" s="43" t="s">
        <v>36</v>
      </c>
      <c r="P663" s="10">
        <f>SUM(P660:P662)</f>
        <v>4.1641999999999992</v>
      </c>
      <c r="Q663" s="10">
        <f t="shared" ref="Q663:R663" si="194">SUM(Q660:Q662)</f>
        <v>110.4</v>
      </c>
      <c r="R663" s="10">
        <f t="shared" si="194"/>
        <v>303.60000000000002</v>
      </c>
      <c r="S663" s="42">
        <f>SUM(S660:S662)</f>
        <v>166.65448000000001</v>
      </c>
      <c r="T663" s="42">
        <f>SUM(T660:T662)</f>
        <v>440.68704000000002</v>
      </c>
      <c r="U663" s="10"/>
    </row>
    <row r="664" spans="15:26" ht="17.100000000000001" customHeight="1" x14ac:dyDescent="0.2">
      <c r="O664" s="43" t="s">
        <v>37</v>
      </c>
      <c r="P664" s="44">
        <f t="shared" ref="P664:Q664" si="195">AVERAGE(P660:P662)</f>
        <v>1.3880666666666663</v>
      </c>
      <c r="Q664" s="44">
        <f t="shared" si="195"/>
        <v>36.800000000000004</v>
      </c>
      <c r="R664" s="44">
        <f>AVERAGE(R660:R662)</f>
        <v>101.2</v>
      </c>
      <c r="S664" s="45">
        <f>+S663/P663</f>
        <v>40.020767494356669</v>
      </c>
      <c r="T664" s="45">
        <f>+T663/P663</f>
        <v>105.82753950338603</v>
      </c>
      <c r="U664" s="10"/>
    </row>
    <row r="666" spans="15:26" ht="17.100000000000001" customHeight="1" x14ac:dyDescent="0.2">
      <c r="O666" s="42">
        <f>+O658+1</f>
        <v>84</v>
      </c>
      <c r="P666" s="93" t="s">
        <v>610</v>
      </c>
      <c r="Q666" s="10"/>
      <c r="R666" s="10"/>
      <c r="S666" s="10"/>
      <c r="T666" s="10"/>
    </row>
    <row r="667" spans="15:26" ht="17.100000000000001" customHeight="1" x14ac:dyDescent="0.2">
      <c r="O667" s="10"/>
      <c r="P667" s="38" t="s">
        <v>433</v>
      </c>
      <c r="Q667" s="38" t="s">
        <v>0</v>
      </c>
      <c r="R667" s="38" t="s">
        <v>35</v>
      </c>
      <c r="S667" s="38" t="s">
        <v>0</v>
      </c>
      <c r="T667" s="38" t="s">
        <v>35</v>
      </c>
      <c r="U667" s="10"/>
    </row>
    <row r="668" spans="15:26" ht="17.100000000000001" customHeight="1" x14ac:dyDescent="0.2">
      <c r="O668" s="10"/>
      <c r="P668" s="96">
        <f>AVERAGE(V668:Z668)</f>
        <v>0.28199999999999997</v>
      </c>
      <c r="Q668" s="94">
        <v>66.5</v>
      </c>
      <c r="R668" s="94">
        <v>191</v>
      </c>
      <c r="S668" s="10">
        <f>+Q668*P668</f>
        <v>18.752999999999997</v>
      </c>
      <c r="T668" s="10">
        <f>+R668*P668</f>
        <v>53.861999999999995</v>
      </c>
      <c r="U668" s="10"/>
      <c r="V668" s="95">
        <v>0.215</v>
      </c>
      <c r="W668" s="95">
        <v>0.35699999999999998</v>
      </c>
      <c r="X668" s="95">
        <v>0.13200000000000001</v>
      </c>
      <c r="Y668" s="95">
        <v>0.39500000000000002</v>
      </c>
      <c r="Z668" s="1">
        <v>0.311</v>
      </c>
    </row>
    <row r="669" spans="15:26" ht="17.100000000000001" customHeight="1" x14ac:dyDescent="0.2">
      <c r="O669" s="10"/>
      <c r="P669" s="96">
        <f>AVERAGE(V669:Y669)</f>
        <v>0.13500000000000001</v>
      </c>
      <c r="Q669" s="94">
        <v>56.4</v>
      </c>
      <c r="R669" s="94">
        <v>284</v>
      </c>
      <c r="S669" s="10">
        <f>+Q669*P669</f>
        <v>7.6139999999999999</v>
      </c>
      <c r="T669" s="10">
        <f>+R669*P669</f>
        <v>38.340000000000003</v>
      </c>
      <c r="U669" s="10"/>
      <c r="V669" s="95">
        <v>7.0000000000000007E-2</v>
      </c>
      <c r="W669" s="95">
        <v>0.34</v>
      </c>
      <c r="X669" s="95">
        <v>0.05</v>
      </c>
      <c r="Y669" s="1">
        <v>0.08</v>
      </c>
    </row>
    <row r="670" spans="15:26" ht="17.100000000000001" customHeight="1" x14ac:dyDescent="0.2">
      <c r="O670" s="10"/>
      <c r="P670" s="96">
        <f>AVERAGE(V670:Y670)</f>
        <v>9.2499999999999999E-2</v>
      </c>
      <c r="Q670" s="94">
        <v>10</v>
      </c>
      <c r="R670" s="94">
        <v>37.200000000000003</v>
      </c>
      <c r="S670" s="10">
        <f>+Q670*P670</f>
        <v>0.92500000000000004</v>
      </c>
      <c r="T670" s="10">
        <f>+R670*P670</f>
        <v>3.4410000000000003</v>
      </c>
      <c r="U670" s="10"/>
      <c r="V670" s="95">
        <v>7.0000000000000007E-2</v>
      </c>
      <c r="W670" s="95">
        <v>7.0000000000000007E-2</v>
      </c>
      <c r="X670" s="95">
        <v>0.09</v>
      </c>
      <c r="Y670" s="1">
        <v>0.14000000000000001</v>
      </c>
    </row>
    <row r="671" spans="15:26" ht="17.100000000000001" customHeight="1" x14ac:dyDescent="0.2">
      <c r="O671" s="43" t="s">
        <v>36</v>
      </c>
      <c r="P671" s="10">
        <f>SUM(P668:P670)</f>
        <v>0.50949999999999995</v>
      </c>
      <c r="Q671" s="10">
        <f t="shared" ref="Q671:R671" si="196">SUM(Q668:Q670)</f>
        <v>132.9</v>
      </c>
      <c r="R671" s="10">
        <f t="shared" si="196"/>
        <v>512.20000000000005</v>
      </c>
      <c r="S671" s="42">
        <f>SUM(S668:S670)</f>
        <v>27.291999999999998</v>
      </c>
      <c r="T671" s="42">
        <f>SUM(T668:T670)</f>
        <v>95.643000000000001</v>
      </c>
      <c r="U671" s="10"/>
    </row>
    <row r="672" spans="15:26" ht="17.100000000000001" customHeight="1" x14ac:dyDescent="0.2">
      <c r="O672" s="43" t="s">
        <v>37</v>
      </c>
      <c r="P672" s="44">
        <f t="shared" ref="P672:Q672" si="197">AVERAGE(P668:P670)</f>
        <v>0.16983333333333331</v>
      </c>
      <c r="Q672" s="44">
        <f t="shared" si="197"/>
        <v>44.300000000000004</v>
      </c>
      <c r="R672" s="44">
        <f>AVERAGE(R668:R670)</f>
        <v>170.73333333333335</v>
      </c>
      <c r="S672" s="45">
        <f>+S671/P671</f>
        <v>53.566241413150145</v>
      </c>
      <c r="T672" s="45">
        <f>+T671/P671</f>
        <v>187.71933267909716</v>
      </c>
      <c r="U672" s="10"/>
    </row>
    <row r="673" spans="15:26" ht="17.100000000000001" customHeight="1" x14ac:dyDescent="0.2">
      <c r="P673" s="10"/>
      <c r="Q673" s="10"/>
      <c r="R673" s="10"/>
      <c r="S673" s="10"/>
      <c r="T673" s="10"/>
      <c r="U673" s="10"/>
    </row>
    <row r="674" spans="15:26" ht="17.100000000000001" customHeight="1" x14ac:dyDescent="0.2">
      <c r="O674" s="42">
        <f>+O666+1</f>
        <v>85</v>
      </c>
      <c r="P674" s="93" t="s">
        <v>612</v>
      </c>
      <c r="Q674" s="10"/>
      <c r="R674" s="10"/>
      <c r="S674" s="10"/>
      <c r="T674" s="10"/>
    </row>
    <row r="675" spans="15:26" ht="17.100000000000001" customHeight="1" x14ac:dyDescent="0.2">
      <c r="O675" s="10"/>
      <c r="P675" s="38" t="s">
        <v>433</v>
      </c>
      <c r="Q675" s="38" t="s">
        <v>0</v>
      </c>
      <c r="R675" s="38" t="s">
        <v>35</v>
      </c>
      <c r="S675" s="38" t="s">
        <v>0</v>
      </c>
      <c r="T675" s="38" t="s">
        <v>35</v>
      </c>
      <c r="U675" s="10"/>
    </row>
    <row r="676" spans="15:26" ht="17.100000000000001" customHeight="1" x14ac:dyDescent="0.2">
      <c r="O676" s="10"/>
      <c r="P676" s="96">
        <f>AVERAGE(V676:Z676)</f>
        <v>0.28440000000000004</v>
      </c>
      <c r="Q676" s="94">
        <v>20</v>
      </c>
      <c r="R676" s="94">
        <v>168</v>
      </c>
      <c r="S676" s="10">
        <f>+Q676*P676</f>
        <v>5.6880000000000006</v>
      </c>
      <c r="T676" s="10">
        <f>+R676*P676</f>
        <v>47.77920000000001</v>
      </c>
      <c r="U676" s="10"/>
      <c r="V676" s="95">
        <v>0.35199999999999998</v>
      </c>
      <c r="W676" s="95">
        <v>0.33100000000000002</v>
      </c>
      <c r="X676" s="95">
        <v>0.19800000000000001</v>
      </c>
      <c r="Y676" s="95">
        <v>0.28999999999999998</v>
      </c>
      <c r="Z676" s="1">
        <v>0.251</v>
      </c>
    </row>
    <row r="677" spans="15:26" ht="17.100000000000001" customHeight="1" x14ac:dyDescent="0.2">
      <c r="O677" s="10"/>
      <c r="P677" s="96">
        <f>AVERAGE(V677:Y677)</f>
        <v>0.26500000000000001</v>
      </c>
      <c r="Q677" s="94">
        <v>10.5</v>
      </c>
      <c r="R677" s="94">
        <v>25.2</v>
      </c>
      <c r="S677" s="10">
        <f>+Q677*P677</f>
        <v>2.7825000000000002</v>
      </c>
      <c r="T677" s="10">
        <f>+R677*P677</f>
        <v>6.6779999999999999</v>
      </c>
      <c r="U677" s="10"/>
      <c r="V677" s="95">
        <v>0.23</v>
      </c>
      <c r="W677" s="95">
        <v>0.31</v>
      </c>
      <c r="X677" s="95">
        <v>0.28000000000000003</v>
      </c>
      <c r="Y677" s="1">
        <v>0.24</v>
      </c>
    </row>
    <row r="678" spans="15:26" ht="17.100000000000001" customHeight="1" x14ac:dyDescent="0.2">
      <c r="O678" s="10"/>
      <c r="P678" s="96">
        <f>AVERAGE(V678:Y678)</f>
        <v>0.24249999999999999</v>
      </c>
      <c r="Q678" s="94">
        <v>10</v>
      </c>
      <c r="R678" s="94">
        <v>22.2</v>
      </c>
      <c r="S678" s="10">
        <f>+Q678*P678</f>
        <v>2.4249999999999998</v>
      </c>
      <c r="T678" s="10">
        <f>+R678*P678</f>
        <v>5.3834999999999997</v>
      </c>
      <c r="U678" s="10"/>
      <c r="V678" s="95">
        <v>0.18</v>
      </c>
      <c r="W678" s="95">
        <v>0.15</v>
      </c>
      <c r="X678" s="95">
        <v>0.31</v>
      </c>
      <c r="Y678" s="1">
        <v>0.33</v>
      </c>
    </row>
    <row r="679" spans="15:26" ht="17.100000000000001" customHeight="1" x14ac:dyDescent="0.2">
      <c r="O679" s="43" t="s">
        <v>36</v>
      </c>
      <c r="P679" s="10">
        <f>SUM(P676:P678)</f>
        <v>0.79190000000000005</v>
      </c>
      <c r="Q679" s="10">
        <f t="shared" ref="Q679:R679" si="198">SUM(Q676:Q678)</f>
        <v>40.5</v>
      </c>
      <c r="R679" s="10">
        <f t="shared" si="198"/>
        <v>215.39999999999998</v>
      </c>
      <c r="S679" s="42">
        <f>SUM(S676:S678)</f>
        <v>10.895500000000002</v>
      </c>
      <c r="T679" s="42">
        <f>SUM(T676:T678)</f>
        <v>59.840700000000005</v>
      </c>
      <c r="U679" s="10"/>
    </row>
    <row r="680" spans="15:26" ht="17.100000000000001" customHeight="1" x14ac:dyDescent="0.2">
      <c r="O680" s="43" t="s">
        <v>37</v>
      </c>
      <c r="P680" s="44">
        <f t="shared" ref="P680:Q680" si="199">AVERAGE(P676:P678)</f>
        <v>0.26396666666666668</v>
      </c>
      <c r="Q680" s="44">
        <f t="shared" si="199"/>
        <v>13.5</v>
      </c>
      <c r="R680" s="44">
        <f>AVERAGE(R676:R678)</f>
        <v>71.8</v>
      </c>
      <c r="S680" s="45">
        <f>+S679/P679</f>
        <v>13.758681651723704</v>
      </c>
      <c r="T680" s="45">
        <f>+T679/P679</f>
        <v>75.565980553100147</v>
      </c>
      <c r="U680" s="10"/>
    </row>
    <row r="681" spans="15:26" ht="17.100000000000001" customHeight="1" x14ac:dyDescent="0.2">
      <c r="P681" s="10"/>
      <c r="Q681" s="10"/>
      <c r="R681" s="10"/>
      <c r="S681" s="10"/>
      <c r="T681" s="10"/>
      <c r="U681" s="10"/>
    </row>
    <row r="682" spans="15:26" ht="17.100000000000001" customHeight="1" x14ac:dyDescent="0.2">
      <c r="O682" s="42">
        <f>+O674+1</f>
        <v>86</v>
      </c>
      <c r="P682" s="93" t="s">
        <v>611</v>
      </c>
      <c r="Q682" s="10"/>
      <c r="R682" s="10"/>
      <c r="S682" s="10"/>
      <c r="T682" s="10"/>
    </row>
    <row r="683" spans="15:26" ht="17.100000000000001" customHeight="1" x14ac:dyDescent="0.2">
      <c r="O683" s="10"/>
      <c r="P683" s="38" t="s">
        <v>433</v>
      </c>
      <c r="Q683" s="38" t="s">
        <v>0</v>
      </c>
      <c r="R683" s="38" t="s">
        <v>35</v>
      </c>
      <c r="S683" s="38" t="s">
        <v>0</v>
      </c>
      <c r="T683" s="38" t="s">
        <v>35</v>
      </c>
      <c r="U683" s="10"/>
    </row>
    <row r="684" spans="15:26" ht="17.100000000000001" customHeight="1" x14ac:dyDescent="0.2">
      <c r="O684" s="10"/>
      <c r="P684" s="96">
        <f>AVERAGE(V684:Z684)</f>
        <v>1.5196000000000001</v>
      </c>
      <c r="Q684" s="94">
        <v>52</v>
      </c>
      <c r="R684" s="94">
        <v>162</v>
      </c>
      <c r="S684" s="10">
        <f>+Q684*P684</f>
        <v>79.019199999999998</v>
      </c>
      <c r="T684" s="10">
        <f>+R684*P684</f>
        <v>246.17520000000002</v>
      </c>
      <c r="U684" s="10"/>
      <c r="V684" s="95">
        <v>1.956</v>
      </c>
      <c r="W684" s="95">
        <v>1.794</v>
      </c>
      <c r="X684" s="95">
        <v>1.482</v>
      </c>
      <c r="Y684" s="95">
        <v>1.339</v>
      </c>
      <c r="Z684" s="1">
        <v>1.0269999999999999</v>
      </c>
    </row>
    <row r="685" spans="15:26" ht="17.100000000000001" customHeight="1" x14ac:dyDescent="0.2">
      <c r="O685" s="10"/>
      <c r="P685" s="96">
        <f>AVERAGE(V685:Y685)</f>
        <v>1.3374999999999999</v>
      </c>
      <c r="Q685" s="94">
        <v>11.4</v>
      </c>
      <c r="R685" s="94">
        <v>23</v>
      </c>
      <c r="S685" s="10">
        <f>+Q685*P685</f>
        <v>15.247499999999999</v>
      </c>
      <c r="T685" s="10">
        <f>+R685*P685</f>
        <v>30.762499999999999</v>
      </c>
      <c r="U685" s="10"/>
      <c r="V685" s="95">
        <v>1.1299999999999999</v>
      </c>
      <c r="W685" s="95">
        <v>1.42</v>
      </c>
      <c r="X685" s="95">
        <v>1.5</v>
      </c>
      <c r="Y685" s="1">
        <v>1.3</v>
      </c>
    </row>
    <row r="686" spans="15:26" ht="17.100000000000001" customHeight="1" x14ac:dyDescent="0.2">
      <c r="O686" s="10"/>
      <c r="P686" s="96">
        <f>AVERAGE(V686:Y686)</f>
        <v>1.37</v>
      </c>
      <c r="Q686" s="94">
        <v>10</v>
      </c>
      <c r="R686" s="94">
        <v>25</v>
      </c>
      <c r="S686" s="10">
        <f>+Q686*P686</f>
        <v>13.700000000000001</v>
      </c>
      <c r="T686" s="10">
        <f>+R686*P686</f>
        <v>34.25</v>
      </c>
      <c r="U686" s="10"/>
      <c r="V686" s="95">
        <v>1.28</v>
      </c>
      <c r="W686" s="95">
        <v>1.2</v>
      </c>
      <c r="X686" s="95">
        <v>1.48</v>
      </c>
      <c r="Y686" s="1">
        <v>1.52</v>
      </c>
    </row>
    <row r="687" spans="15:26" ht="17.100000000000001" customHeight="1" x14ac:dyDescent="0.2">
      <c r="O687" s="43" t="s">
        <v>36</v>
      </c>
      <c r="P687" s="10">
        <f>SUM(P684:P686)</f>
        <v>4.2271000000000001</v>
      </c>
      <c r="Q687" s="10">
        <f t="shared" ref="Q687:R687" si="200">SUM(Q684:Q686)</f>
        <v>73.400000000000006</v>
      </c>
      <c r="R687" s="10">
        <f t="shared" si="200"/>
        <v>210</v>
      </c>
      <c r="S687" s="42">
        <f>SUM(S684:S686)</f>
        <v>107.9667</v>
      </c>
      <c r="T687" s="42">
        <f>SUM(T684:T686)</f>
        <v>311.18770000000001</v>
      </c>
      <c r="U687" s="10"/>
    </row>
    <row r="688" spans="15:26" ht="17.100000000000001" customHeight="1" x14ac:dyDescent="0.2">
      <c r="O688" s="43" t="s">
        <v>37</v>
      </c>
      <c r="P688" s="44">
        <f t="shared" ref="P688:Q688" si="201">AVERAGE(P684:P686)</f>
        <v>1.4090333333333334</v>
      </c>
      <c r="Q688" s="44">
        <f t="shared" si="201"/>
        <v>24.466666666666669</v>
      </c>
      <c r="R688" s="44">
        <f>AVERAGE(R684:R686)</f>
        <v>70</v>
      </c>
      <c r="S688" s="45">
        <f>+S687/P687</f>
        <v>25.54155331078044</v>
      </c>
      <c r="T688" s="45">
        <f>+T687/P687</f>
        <v>73.617302642473561</v>
      </c>
      <c r="U688" s="10"/>
    </row>
    <row r="690" spans="15:26" ht="17.100000000000001" customHeight="1" x14ac:dyDescent="0.2">
      <c r="O690" s="42">
        <f>+O682+1</f>
        <v>87</v>
      </c>
      <c r="P690" s="93" t="s">
        <v>614</v>
      </c>
      <c r="Q690" s="10"/>
      <c r="R690" s="10"/>
      <c r="S690" s="10"/>
      <c r="T690" s="10"/>
    </row>
    <row r="691" spans="15:26" ht="17.100000000000001" customHeight="1" x14ac:dyDescent="0.2">
      <c r="O691" s="10"/>
      <c r="P691" s="38" t="s">
        <v>433</v>
      </c>
      <c r="Q691" s="38" t="s">
        <v>0</v>
      </c>
      <c r="R691" s="38" t="s">
        <v>35</v>
      </c>
      <c r="S691" s="38" t="s">
        <v>0</v>
      </c>
      <c r="T691" s="38" t="s">
        <v>35</v>
      </c>
      <c r="U691" s="10"/>
    </row>
    <row r="692" spans="15:26" ht="17.100000000000001" customHeight="1" x14ac:dyDescent="0.2">
      <c r="O692" s="10"/>
      <c r="P692" s="96">
        <f>AVERAGE(V692:Z692)</f>
        <v>2.6599999999999997</v>
      </c>
      <c r="Q692" s="94">
        <v>62.5</v>
      </c>
      <c r="R692" s="94">
        <v>153</v>
      </c>
      <c r="S692" s="10">
        <f>+Q692*P692</f>
        <v>166.24999999999997</v>
      </c>
      <c r="T692" s="10">
        <f>+R692*P692</f>
        <v>406.97999999999996</v>
      </c>
      <c r="U692" s="10"/>
      <c r="V692" s="95">
        <v>2.77</v>
      </c>
      <c r="W692" s="95">
        <v>2.5299999999999998</v>
      </c>
      <c r="X692" s="95">
        <v>2.2200000000000002</v>
      </c>
      <c r="Y692" s="95">
        <v>3.28</v>
      </c>
      <c r="Z692" s="1">
        <v>2.5</v>
      </c>
    </row>
    <row r="693" spans="15:26" ht="17.100000000000001" customHeight="1" x14ac:dyDescent="0.2">
      <c r="O693" s="10"/>
      <c r="P693" s="96">
        <f>AVERAGE(V693:Y693)</f>
        <v>2.3174999999999999</v>
      </c>
      <c r="Q693" s="94">
        <v>43.2</v>
      </c>
      <c r="R693" s="94">
        <v>160</v>
      </c>
      <c r="S693" s="10">
        <f>+Q693*P693</f>
        <v>100.116</v>
      </c>
      <c r="T693" s="10">
        <f>+R693*P693</f>
        <v>370.79999999999995</v>
      </c>
      <c r="U693" s="10"/>
      <c r="V693" s="95">
        <v>2.3199999999999998</v>
      </c>
      <c r="W693" s="95">
        <v>2.44</v>
      </c>
      <c r="X693" s="95">
        <v>3</v>
      </c>
      <c r="Y693" s="1">
        <v>1.51</v>
      </c>
    </row>
    <row r="694" spans="15:26" ht="17.100000000000001" customHeight="1" x14ac:dyDescent="0.2">
      <c r="O694" s="10"/>
      <c r="P694" s="96">
        <f>AVERAGE(V694:Y694)</f>
        <v>1.5950000000000002</v>
      </c>
      <c r="Q694" s="94">
        <v>9.3000000000000007</v>
      </c>
      <c r="R694" s="94">
        <v>24.4</v>
      </c>
      <c r="S694" s="10">
        <f>+Q694*P694</f>
        <v>14.833500000000003</v>
      </c>
      <c r="T694" s="10">
        <f>+R694*P694</f>
        <v>38.917999999999999</v>
      </c>
      <c r="U694" s="10"/>
      <c r="V694" s="95">
        <v>1.7</v>
      </c>
      <c r="W694" s="95">
        <v>1.35</v>
      </c>
      <c r="X694" s="95">
        <v>1.27</v>
      </c>
      <c r="Y694" s="1">
        <v>2.06</v>
      </c>
    </row>
    <row r="695" spans="15:26" ht="17.100000000000001" customHeight="1" x14ac:dyDescent="0.2">
      <c r="O695" s="43" t="s">
        <v>36</v>
      </c>
      <c r="P695" s="10">
        <f>SUM(P692:P694)</f>
        <v>6.5724999999999998</v>
      </c>
      <c r="Q695" s="10">
        <f t="shared" ref="Q695:R695" si="202">SUM(Q692:Q694)</f>
        <v>115</v>
      </c>
      <c r="R695" s="10">
        <f t="shared" si="202"/>
        <v>337.4</v>
      </c>
      <c r="S695" s="42">
        <f>SUM(S692:S694)</f>
        <v>281.1995</v>
      </c>
      <c r="T695" s="42">
        <f>SUM(T692:T694)</f>
        <v>816.69799999999998</v>
      </c>
      <c r="U695" s="10"/>
    </row>
    <row r="696" spans="15:26" ht="17.100000000000001" customHeight="1" x14ac:dyDescent="0.2">
      <c r="O696" s="43" t="s">
        <v>37</v>
      </c>
      <c r="P696" s="44">
        <f t="shared" ref="P696:Q696" si="203">AVERAGE(P692:P694)</f>
        <v>2.1908333333333334</v>
      </c>
      <c r="Q696" s="44">
        <f t="shared" si="203"/>
        <v>38.333333333333336</v>
      </c>
      <c r="R696" s="44">
        <f>AVERAGE(R692:R694)</f>
        <v>112.46666666666665</v>
      </c>
      <c r="S696" s="45">
        <f>+S695/P695</f>
        <v>42.78425256751617</v>
      </c>
      <c r="T696" s="45">
        <f>+T695/P695</f>
        <v>124.2598706732598</v>
      </c>
      <c r="U696" s="10"/>
    </row>
    <row r="697" spans="15:26" ht="17.100000000000001" customHeight="1" x14ac:dyDescent="0.2">
      <c r="P697" s="10"/>
      <c r="Q697" s="10"/>
      <c r="R697" s="10"/>
      <c r="S697" s="10"/>
      <c r="T697" s="10"/>
      <c r="U697" s="10"/>
    </row>
    <row r="698" spans="15:26" ht="17.100000000000001" customHeight="1" x14ac:dyDescent="0.2">
      <c r="O698" s="42">
        <f>+O690+1</f>
        <v>88</v>
      </c>
      <c r="P698" s="93" t="s">
        <v>615</v>
      </c>
      <c r="Q698" s="10"/>
      <c r="R698" s="10"/>
      <c r="S698" s="10"/>
      <c r="T698" s="10"/>
    </row>
    <row r="699" spans="15:26" ht="17.100000000000001" customHeight="1" x14ac:dyDescent="0.2">
      <c r="O699" s="10"/>
      <c r="P699" s="38" t="s">
        <v>433</v>
      </c>
      <c r="Q699" s="38" t="s">
        <v>0</v>
      </c>
      <c r="R699" s="38" t="s">
        <v>35</v>
      </c>
      <c r="S699" s="38" t="s">
        <v>0</v>
      </c>
      <c r="T699" s="38" t="s">
        <v>35</v>
      </c>
      <c r="U699" s="10"/>
    </row>
    <row r="700" spans="15:26" ht="17.100000000000001" customHeight="1" x14ac:dyDescent="0.2">
      <c r="O700" s="10"/>
      <c r="P700" s="96">
        <f>AVERAGE(V700:Z700)</f>
        <v>0.46400000000000008</v>
      </c>
      <c r="Q700" s="94">
        <v>93.8</v>
      </c>
      <c r="R700" s="94">
        <v>235</v>
      </c>
      <c r="S700" s="10">
        <f>+Q700*P700</f>
        <v>43.523200000000003</v>
      </c>
      <c r="T700" s="10">
        <f>+R700*P700</f>
        <v>109.04000000000002</v>
      </c>
      <c r="U700" s="10"/>
      <c r="V700" s="95">
        <v>0.5</v>
      </c>
      <c r="W700" s="95">
        <v>0.37</v>
      </c>
      <c r="X700" s="95">
        <v>0.54</v>
      </c>
      <c r="Y700" s="95">
        <v>0.49</v>
      </c>
      <c r="Z700" s="1">
        <v>0.42</v>
      </c>
    </row>
    <row r="701" spans="15:26" ht="17.100000000000001" customHeight="1" x14ac:dyDescent="0.2">
      <c r="O701" s="10"/>
      <c r="P701" s="96">
        <f>AVERAGE(V701:Y701)</f>
        <v>0.26549999999999996</v>
      </c>
      <c r="Q701" s="94">
        <v>332</v>
      </c>
      <c r="R701" s="94">
        <v>624</v>
      </c>
      <c r="S701" s="10">
        <f>+Q701*P701</f>
        <v>88.145999999999987</v>
      </c>
      <c r="T701" s="10">
        <f>+R701*P701</f>
        <v>165.67199999999997</v>
      </c>
      <c r="U701" s="10"/>
      <c r="V701" s="95">
        <v>0.19500000000000001</v>
      </c>
      <c r="W701" s="95">
        <v>0.34399999999999997</v>
      </c>
      <c r="X701" s="95">
        <v>0.27900000000000003</v>
      </c>
      <c r="Y701" s="1">
        <v>0.24399999999999999</v>
      </c>
    </row>
    <row r="702" spans="15:26" ht="17.100000000000001" customHeight="1" x14ac:dyDescent="0.2">
      <c r="O702" s="10"/>
      <c r="P702" s="96">
        <f>AVERAGE(V702:Y702)</f>
        <v>0.2485</v>
      </c>
      <c r="Q702" s="94">
        <v>76.099999999999994</v>
      </c>
      <c r="R702" s="94">
        <v>113</v>
      </c>
      <c r="S702" s="10">
        <f>+Q702*P702</f>
        <v>18.91085</v>
      </c>
      <c r="T702" s="10">
        <f>+R702*P702</f>
        <v>28.080500000000001</v>
      </c>
      <c r="U702" s="10"/>
      <c r="V702" s="95">
        <v>0.26700000000000002</v>
      </c>
      <c r="W702" s="95">
        <v>0.24199999999999999</v>
      </c>
      <c r="X702" s="95">
        <v>0.193</v>
      </c>
      <c r="Y702" s="1">
        <v>0.29199999999999998</v>
      </c>
    </row>
    <row r="703" spans="15:26" ht="17.100000000000001" customHeight="1" x14ac:dyDescent="0.2">
      <c r="O703" s="43" t="s">
        <v>36</v>
      </c>
      <c r="P703" s="10">
        <f>SUM(P700:P702)</f>
        <v>0.97799999999999998</v>
      </c>
      <c r="Q703" s="10">
        <f t="shared" ref="Q703:R703" si="204">SUM(Q700:Q702)</f>
        <v>501.9</v>
      </c>
      <c r="R703" s="10">
        <f t="shared" si="204"/>
        <v>972</v>
      </c>
      <c r="S703" s="42">
        <f>SUM(S700:S702)</f>
        <v>150.58005</v>
      </c>
      <c r="T703" s="42">
        <f>SUM(T700:T702)</f>
        <v>302.79250000000002</v>
      </c>
      <c r="U703" s="10"/>
    </row>
    <row r="704" spans="15:26" ht="17.100000000000001" customHeight="1" x14ac:dyDescent="0.2">
      <c r="O704" s="43" t="s">
        <v>37</v>
      </c>
      <c r="P704" s="44">
        <f t="shared" ref="P704:Q704" si="205">AVERAGE(P700:P702)</f>
        <v>0.32600000000000001</v>
      </c>
      <c r="Q704" s="44">
        <f t="shared" si="205"/>
        <v>167.29999999999998</v>
      </c>
      <c r="R704" s="44">
        <f>AVERAGE(R700:R702)</f>
        <v>324</v>
      </c>
      <c r="S704" s="45">
        <f>+S703/P703</f>
        <v>153.96733128834356</v>
      </c>
      <c r="T704" s="45">
        <f>+T703/P703</f>
        <v>309.60378323108387</v>
      </c>
      <c r="U704" s="10"/>
    </row>
    <row r="705" spans="15:26" ht="17.100000000000001" customHeight="1" x14ac:dyDescent="0.2">
      <c r="P705" s="10"/>
      <c r="Q705" s="10"/>
      <c r="R705" s="10"/>
      <c r="S705" s="10"/>
      <c r="T705" s="10"/>
      <c r="U705" s="10"/>
    </row>
    <row r="706" spans="15:26" ht="17.100000000000001" customHeight="1" x14ac:dyDescent="0.2">
      <c r="O706" s="42">
        <f>+O698+1</f>
        <v>89</v>
      </c>
      <c r="P706" s="93" t="s">
        <v>616</v>
      </c>
      <c r="Q706" s="10"/>
      <c r="R706" s="10"/>
      <c r="S706" s="10"/>
      <c r="T706" s="10"/>
    </row>
    <row r="707" spans="15:26" ht="17.100000000000001" customHeight="1" x14ac:dyDescent="0.2">
      <c r="O707" s="10"/>
      <c r="P707" s="38" t="s">
        <v>433</v>
      </c>
      <c r="Q707" s="38" t="s">
        <v>0</v>
      </c>
      <c r="R707" s="38" t="s">
        <v>35</v>
      </c>
      <c r="S707" s="38" t="s">
        <v>0</v>
      </c>
      <c r="T707" s="38" t="s">
        <v>35</v>
      </c>
      <c r="U707" s="10"/>
    </row>
    <row r="708" spans="15:26" ht="17.100000000000001" customHeight="1" x14ac:dyDescent="0.2">
      <c r="O708" s="10"/>
      <c r="P708" s="96">
        <f>AVERAGE(V708:Z708)</f>
        <v>0.11799999999999999</v>
      </c>
      <c r="Q708" s="94">
        <v>118</v>
      </c>
      <c r="R708" s="94">
        <v>445</v>
      </c>
      <c r="S708" s="10">
        <f>+Q708*P708</f>
        <v>13.923999999999999</v>
      </c>
      <c r="T708" s="10">
        <f>+R708*P708</f>
        <v>52.51</v>
      </c>
      <c r="U708" s="10"/>
      <c r="V708" s="95">
        <v>0.06</v>
      </c>
      <c r="W708" s="95">
        <v>0.11</v>
      </c>
      <c r="X708" s="95">
        <v>0.14000000000000001</v>
      </c>
      <c r="Y708" s="95">
        <v>0.15</v>
      </c>
      <c r="Z708" s="1">
        <v>0.13</v>
      </c>
    </row>
    <row r="709" spans="15:26" ht="17.100000000000001" customHeight="1" x14ac:dyDescent="0.2">
      <c r="O709" s="10"/>
      <c r="P709" s="96">
        <f>AVERAGE(V709:Y709)</f>
        <v>0.49675000000000002</v>
      </c>
      <c r="Q709" s="94">
        <v>463</v>
      </c>
      <c r="R709" s="94">
        <v>555</v>
      </c>
      <c r="S709" s="10">
        <f>+Q709*P709</f>
        <v>229.99525</v>
      </c>
      <c r="T709" s="10">
        <f>+R709*P709</f>
        <v>275.69625000000002</v>
      </c>
      <c r="U709" s="10"/>
      <c r="V709" s="95">
        <v>0.11600000000000001</v>
      </c>
      <c r="W709" s="95">
        <v>0.187</v>
      </c>
      <c r="X709" s="95">
        <v>0.93</v>
      </c>
      <c r="Y709" s="1">
        <v>0.754</v>
      </c>
    </row>
    <row r="710" spans="15:26" ht="17.100000000000001" customHeight="1" x14ac:dyDescent="0.2">
      <c r="O710" s="10"/>
      <c r="P710" s="96">
        <f>AVERAGE(V710:Y710)</f>
        <v>0.41599999999999998</v>
      </c>
      <c r="Q710" s="94">
        <v>340</v>
      </c>
      <c r="R710" s="94">
        <v>580</v>
      </c>
      <c r="S710" s="10">
        <f>+Q710*P710</f>
        <v>141.44</v>
      </c>
      <c r="T710" s="10">
        <f>+R710*P710</f>
        <v>241.28</v>
      </c>
      <c r="U710" s="10"/>
      <c r="V710" s="95">
        <v>0.58499999999999996</v>
      </c>
      <c r="W710" s="95">
        <v>0.42299999999999999</v>
      </c>
      <c r="X710" s="95">
        <v>0.57299999999999995</v>
      </c>
      <c r="Y710" s="1">
        <v>8.3000000000000004E-2</v>
      </c>
    </row>
    <row r="711" spans="15:26" ht="17.100000000000001" customHeight="1" x14ac:dyDescent="0.2">
      <c r="O711" s="43" t="s">
        <v>36</v>
      </c>
      <c r="P711" s="10">
        <f>SUM(P708:P710)</f>
        <v>1.0307500000000001</v>
      </c>
      <c r="Q711" s="10">
        <f t="shared" ref="Q711:R711" si="206">SUM(Q708:Q710)</f>
        <v>921</v>
      </c>
      <c r="R711" s="10">
        <f t="shared" si="206"/>
        <v>1580</v>
      </c>
      <c r="S711" s="42">
        <f>SUM(S708:S710)</f>
        <v>385.35924999999997</v>
      </c>
      <c r="T711" s="42">
        <f>SUM(T708:T710)</f>
        <v>569.48625000000004</v>
      </c>
      <c r="U711" s="10"/>
    </row>
    <row r="712" spans="15:26" ht="17.100000000000001" customHeight="1" x14ac:dyDescent="0.2">
      <c r="O712" s="43" t="s">
        <v>37</v>
      </c>
      <c r="P712" s="44">
        <f t="shared" ref="P712:Q712" si="207">AVERAGE(P708:P710)</f>
        <v>0.34358333333333335</v>
      </c>
      <c r="Q712" s="44">
        <f t="shared" si="207"/>
        <v>307</v>
      </c>
      <c r="R712" s="44">
        <f>AVERAGE(R708:R710)</f>
        <v>526.66666666666663</v>
      </c>
      <c r="S712" s="45">
        <f>+S711/P711</f>
        <v>373.862963861266</v>
      </c>
      <c r="T712" s="45">
        <f>+T711/P711</f>
        <v>552.49696822701912</v>
      </c>
      <c r="U712" s="10"/>
    </row>
    <row r="714" spans="15:26" ht="17.100000000000001" customHeight="1" x14ac:dyDescent="0.2">
      <c r="O714" s="42">
        <f>+O706+1</f>
        <v>90</v>
      </c>
      <c r="P714" s="93" t="s">
        <v>617</v>
      </c>
      <c r="Q714" s="10"/>
      <c r="R714" s="10"/>
      <c r="S714" s="10"/>
      <c r="T714" s="10"/>
    </row>
    <row r="715" spans="15:26" ht="17.100000000000001" customHeight="1" x14ac:dyDescent="0.2">
      <c r="O715" s="10"/>
      <c r="P715" s="38" t="s">
        <v>433</v>
      </c>
      <c r="Q715" s="38" t="s">
        <v>0</v>
      </c>
      <c r="R715" s="38" t="s">
        <v>35</v>
      </c>
      <c r="S715" s="38" t="s">
        <v>0</v>
      </c>
      <c r="T715" s="38" t="s">
        <v>35</v>
      </c>
      <c r="U715" s="10"/>
    </row>
    <row r="716" spans="15:26" ht="17.100000000000001" customHeight="1" x14ac:dyDescent="0.2">
      <c r="O716" s="10"/>
      <c r="P716" s="96">
        <f>AVERAGE(V716:Z716)</f>
        <v>4.3420000000000005</v>
      </c>
      <c r="Q716" s="94">
        <v>62</v>
      </c>
      <c r="R716" s="94">
        <v>198</v>
      </c>
      <c r="S716" s="10">
        <f>+Q716*P716</f>
        <v>269.20400000000001</v>
      </c>
      <c r="T716" s="10">
        <f>+R716*P716</f>
        <v>859.71600000000012</v>
      </c>
      <c r="U716" s="10"/>
      <c r="V716" s="95">
        <v>2.15</v>
      </c>
      <c r="W716" s="95">
        <v>2.02</v>
      </c>
      <c r="X716" s="95">
        <v>3.5</v>
      </c>
      <c r="Y716" s="95">
        <v>6.77</v>
      </c>
      <c r="Z716" s="1">
        <v>7.27</v>
      </c>
    </row>
    <row r="717" spans="15:26" ht="17.100000000000001" customHeight="1" x14ac:dyDescent="0.2">
      <c r="O717" s="10"/>
      <c r="P717" s="96">
        <f>AVERAGE(V717:Y717)</f>
        <v>4.3064999999999998</v>
      </c>
      <c r="Q717" s="94">
        <v>52.5</v>
      </c>
      <c r="R717" s="94">
        <v>211</v>
      </c>
      <c r="S717" s="10">
        <f>+Q717*P717</f>
        <v>226.09125</v>
      </c>
      <c r="T717" s="10">
        <f>+R717*P717</f>
        <v>908.67149999999992</v>
      </c>
      <c r="U717" s="10"/>
      <c r="V717" s="95">
        <v>4.6449999999999996</v>
      </c>
      <c r="W717" s="95">
        <v>4.5110000000000001</v>
      </c>
      <c r="X717" s="95">
        <v>4.0449999999999999</v>
      </c>
      <c r="Y717" s="1">
        <v>4.0250000000000004</v>
      </c>
    </row>
    <row r="718" spans="15:26" ht="17.100000000000001" customHeight="1" x14ac:dyDescent="0.2">
      <c r="O718" s="10"/>
      <c r="P718" s="96">
        <f>AVERAGE(V718:Y718)</f>
        <v>2.1547499999999999</v>
      </c>
      <c r="Q718" s="94">
        <v>20.2</v>
      </c>
      <c r="R718" s="94">
        <v>160</v>
      </c>
      <c r="S718" s="10">
        <f>+Q718*P718</f>
        <v>43.525949999999995</v>
      </c>
      <c r="T718" s="10">
        <f>+R718*P718</f>
        <v>344.76</v>
      </c>
      <c r="U718" s="10"/>
      <c r="V718" s="95">
        <v>3.2570000000000001</v>
      </c>
      <c r="W718" s="95">
        <v>2.2639999999999998</v>
      </c>
      <c r="X718" s="95">
        <v>1.165</v>
      </c>
      <c r="Y718" s="1">
        <v>1.9330000000000001</v>
      </c>
    </row>
    <row r="719" spans="15:26" ht="17.100000000000001" customHeight="1" x14ac:dyDescent="0.2">
      <c r="O719" s="43" t="s">
        <v>36</v>
      </c>
      <c r="P719" s="10">
        <f>SUM(P716:P718)</f>
        <v>10.80325</v>
      </c>
      <c r="Q719" s="10">
        <f t="shared" ref="Q719:R719" si="208">SUM(Q716:Q718)</f>
        <v>134.69999999999999</v>
      </c>
      <c r="R719" s="10">
        <f t="shared" si="208"/>
        <v>569</v>
      </c>
      <c r="S719" s="42">
        <f>SUM(S716:S718)</f>
        <v>538.82119999999998</v>
      </c>
      <c r="T719" s="42">
        <f>SUM(T716:T718)</f>
        <v>2113.1475</v>
      </c>
      <c r="U719" s="10"/>
    </row>
    <row r="720" spans="15:26" ht="17.100000000000001" customHeight="1" x14ac:dyDescent="0.2">
      <c r="O720" s="43" t="s">
        <v>37</v>
      </c>
      <c r="P720" s="44">
        <f t="shared" ref="P720:Q720" si="209">AVERAGE(P716:P718)</f>
        <v>3.6010833333333334</v>
      </c>
      <c r="Q720" s="44">
        <f t="shared" si="209"/>
        <v>44.9</v>
      </c>
      <c r="R720" s="44">
        <f>AVERAGE(R716:R718)</f>
        <v>189.66666666666666</v>
      </c>
      <c r="S720" s="45">
        <f>+S719/P719</f>
        <v>49.875842917640519</v>
      </c>
      <c r="T720" s="45">
        <f>+T719/P719</f>
        <v>195.60294355865133</v>
      </c>
      <c r="U720" s="10"/>
    </row>
    <row r="721" spans="15:26" ht="17.100000000000001" customHeight="1" x14ac:dyDescent="0.2">
      <c r="P721" s="10"/>
      <c r="Q721" s="10"/>
      <c r="R721" s="10"/>
      <c r="S721" s="10"/>
      <c r="T721" s="10"/>
      <c r="U721" s="10"/>
    </row>
    <row r="722" spans="15:26" ht="17.100000000000001" customHeight="1" x14ac:dyDescent="0.2">
      <c r="O722" s="42">
        <f>+O714+1</f>
        <v>91</v>
      </c>
      <c r="P722" s="93" t="s">
        <v>618</v>
      </c>
      <c r="Q722" s="10"/>
      <c r="R722" s="10"/>
      <c r="S722" s="10"/>
      <c r="T722" s="10"/>
    </row>
    <row r="723" spans="15:26" ht="17.100000000000001" customHeight="1" x14ac:dyDescent="0.2">
      <c r="O723" s="10"/>
      <c r="P723" s="38" t="s">
        <v>433</v>
      </c>
      <c r="Q723" s="38" t="s">
        <v>0</v>
      </c>
      <c r="R723" s="38" t="s">
        <v>35</v>
      </c>
      <c r="S723" s="38" t="s">
        <v>0</v>
      </c>
      <c r="T723" s="38" t="s">
        <v>35</v>
      </c>
      <c r="U723" s="10"/>
    </row>
    <row r="724" spans="15:26" ht="17.100000000000001" customHeight="1" x14ac:dyDescent="0.2">
      <c r="O724" s="10"/>
      <c r="P724" s="96">
        <f>AVERAGE(V724:Z724)</f>
        <v>0.314</v>
      </c>
      <c r="Q724" s="94">
        <v>61.5</v>
      </c>
      <c r="R724" s="94">
        <v>123</v>
      </c>
      <c r="S724" s="10">
        <f>+Q724*P724</f>
        <v>19.311</v>
      </c>
      <c r="T724" s="10">
        <f>+R724*P724</f>
        <v>38.622</v>
      </c>
      <c r="U724" s="10"/>
      <c r="V724" s="95">
        <v>0.24</v>
      </c>
      <c r="W724" s="95">
        <v>0.21</v>
      </c>
      <c r="X724" s="95">
        <v>0.17</v>
      </c>
      <c r="Y724" s="95">
        <v>0.5</v>
      </c>
      <c r="Z724" s="1">
        <v>0.45</v>
      </c>
    </row>
    <row r="725" spans="15:26" ht="17.100000000000001" customHeight="1" x14ac:dyDescent="0.2">
      <c r="O725" s="10"/>
      <c r="P725" s="96">
        <f>AVERAGE(V725:Y725)</f>
        <v>0.36749999999999999</v>
      </c>
      <c r="Q725" s="94">
        <v>75.3</v>
      </c>
      <c r="R725" s="94">
        <v>269</v>
      </c>
      <c r="S725" s="10">
        <f>+Q725*P725</f>
        <v>27.672749999999997</v>
      </c>
      <c r="T725" s="10">
        <f>+R725*P725</f>
        <v>98.857500000000002</v>
      </c>
      <c r="U725" s="10"/>
      <c r="V725" s="95">
        <v>0.22</v>
      </c>
      <c r="W725" s="95">
        <v>0.28000000000000003</v>
      </c>
      <c r="X725" s="95">
        <v>0.53</v>
      </c>
      <c r="Y725" s="1">
        <v>0.44</v>
      </c>
    </row>
    <row r="726" spans="15:26" ht="17.100000000000001" customHeight="1" x14ac:dyDescent="0.2">
      <c r="O726" s="10"/>
      <c r="P726" s="96">
        <f>AVERAGE(V726:Y726)</f>
        <v>0.14000000000000001</v>
      </c>
      <c r="Q726" s="94">
        <v>21.2</v>
      </c>
      <c r="R726" s="94">
        <v>177</v>
      </c>
      <c r="S726" s="10">
        <f>+Q726*P726</f>
        <v>2.968</v>
      </c>
      <c r="T726" s="10">
        <f>+R726*P726</f>
        <v>24.78</v>
      </c>
      <c r="U726" s="10"/>
      <c r="V726" s="95">
        <v>0.06</v>
      </c>
      <c r="W726" s="95">
        <v>7.0000000000000007E-2</v>
      </c>
      <c r="X726" s="95">
        <v>0.17</v>
      </c>
      <c r="Y726" s="1">
        <v>0.26</v>
      </c>
    </row>
    <row r="727" spans="15:26" ht="17.100000000000001" customHeight="1" x14ac:dyDescent="0.2">
      <c r="O727" s="43" t="s">
        <v>36</v>
      </c>
      <c r="P727" s="10">
        <f>SUM(P724:P726)</f>
        <v>0.82150000000000001</v>
      </c>
      <c r="Q727" s="10">
        <f t="shared" ref="Q727:R727" si="210">SUM(Q724:Q726)</f>
        <v>158</v>
      </c>
      <c r="R727" s="10">
        <f t="shared" si="210"/>
        <v>569</v>
      </c>
      <c r="S727" s="42">
        <f>SUM(S724:S726)</f>
        <v>49.951750000000004</v>
      </c>
      <c r="T727" s="42">
        <f>SUM(T724:T726)</f>
        <v>162.2595</v>
      </c>
      <c r="U727" s="10"/>
    </row>
    <row r="728" spans="15:26" ht="17.100000000000001" customHeight="1" x14ac:dyDescent="0.2">
      <c r="O728" s="43" t="s">
        <v>37</v>
      </c>
      <c r="P728" s="44">
        <f t="shared" ref="P728:Q728" si="211">AVERAGE(P724:P726)</f>
        <v>0.27383333333333332</v>
      </c>
      <c r="Q728" s="44">
        <f t="shared" si="211"/>
        <v>52.666666666666664</v>
      </c>
      <c r="R728" s="44">
        <f>AVERAGE(R724:R726)</f>
        <v>189.66666666666666</v>
      </c>
      <c r="S728" s="45">
        <f>+S727/P727</f>
        <v>60.805538648813155</v>
      </c>
      <c r="T728" s="45">
        <f>+T727/P727</f>
        <v>197.51612903225808</v>
      </c>
      <c r="U728" s="10"/>
    </row>
    <row r="729" spans="15:26" ht="17.100000000000001" customHeight="1" x14ac:dyDescent="0.2">
      <c r="P729" s="10"/>
      <c r="Q729" s="10"/>
      <c r="R729" s="10"/>
      <c r="S729" s="10"/>
      <c r="T729" s="10"/>
      <c r="U729" s="10"/>
    </row>
    <row r="730" spans="15:26" ht="17.100000000000001" customHeight="1" x14ac:dyDescent="0.2">
      <c r="O730" s="42">
        <f>+O722+1</f>
        <v>92</v>
      </c>
      <c r="P730" s="93" t="s">
        <v>619</v>
      </c>
      <c r="Q730" s="10"/>
      <c r="R730" s="10"/>
      <c r="S730" s="10"/>
      <c r="T730" s="10"/>
    </row>
    <row r="731" spans="15:26" ht="17.100000000000001" customHeight="1" x14ac:dyDescent="0.2">
      <c r="O731" s="10"/>
      <c r="P731" s="38" t="s">
        <v>433</v>
      </c>
      <c r="Q731" s="38" t="s">
        <v>0</v>
      </c>
      <c r="R731" s="38" t="s">
        <v>35</v>
      </c>
      <c r="S731" s="38" t="s">
        <v>0</v>
      </c>
      <c r="T731" s="38" t="s">
        <v>35</v>
      </c>
      <c r="U731" s="10"/>
      <c r="Y731" s="1" t="s">
        <v>620</v>
      </c>
    </row>
    <row r="732" spans="15:26" ht="17.100000000000001" customHeight="1" x14ac:dyDescent="0.2">
      <c r="O732" s="10"/>
      <c r="P732" s="96">
        <f>AVERAGE(V732:Z732)</f>
        <v>0.53500000000000003</v>
      </c>
      <c r="Q732" s="94">
        <v>239</v>
      </c>
      <c r="R732" s="94">
        <v>488</v>
      </c>
      <c r="S732" s="10">
        <f>+Q732*P732</f>
        <v>127.86500000000001</v>
      </c>
      <c r="T732" s="10">
        <f>+R732*P732</f>
        <v>261.08000000000004</v>
      </c>
      <c r="U732" s="10"/>
      <c r="V732" s="95">
        <v>0.46</v>
      </c>
      <c r="W732" s="95">
        <v>0.55000000000000004</v>
      </c>
      <c r="X732" s="95">
        <v>0.55000000000000004</v>
      </c>
      <c r="Y732" s="95"/>
      <c r="Z732" s="1">
        <v>0.57999999999999996</v>
      </c>
    </row>
    <row r="733" spans="15:26" ht="17.100000000000001" customHeight="1" x14ac:dyDescent="0.2">
      <c r="O733" s="10"/>
      <c r="P733" s="96">
        <f>AVERAGE(V733:Y733)</f>
        <v>0.29249999999999998</v>
      </c>
      <c r="Q733" s="94">
        <v>65</v>
      </c>
      <c r="R733" s="94">
        <v>138</v>
      </c>
      <c r="S733" s="10">
        <f>+Q733*P733</f>
        <v>19.012499999999999</v>
      </c>
      <c r="T733" s="10">
        <f>+R733*P733</f>
        <v>40.364999999999995</v>
      </c>
      <c r="U733" s="10"/>
      <c r="V733" s="95">
        <v>0.35</v>
      </c>
      <c r="W733" s="95">
        <v>0.57999999999999996</v>
      </c>
      <c r="X733" s="95">
        <v>0.08</v>
      </c>
      <c r="Y733" s="1">
        <v>0.16</v>
      </c>
    </row>
    <row r="734" spans="15:26" ht="17.100000000000001" customHeight="1" x14ac:dyDescent="0.2">
      <c r="O734" s="10"/>
      <c r="P734" s="96">
        <f>AVERAGE(V734:Y734)</f>
        <v>0.15675</v>
      </c>
      <c r="Q734" s="94">
        <v>11.8</v>
      </c>
      <c r="R734" s="94">
        <v>21.2</v>
      </c>
      <c r="S734" s="10">
        <f>+Q734*P734</f>
        <v>1.84965</v>
      </c>
      <c r="T734" s="10">
        <f>+R734*P734</f>
        <v>3.3230999999999997</v>
      </c>
      <c r="U734" s="10"/>
      <c r="V734" s="95">
        <v>0.13600000000000001</v>
      </c>
      <c r="W734" s="95">
        <v>0.107</v>
      </c>
      <c r="X734" s="95">
        <v>0.14000000000000001</v>
      </c>
      <c r="Y734" s="1">
        <v>0.24399999999999999</v>
      </c>
    </row>
    <row r="735" spans="15:26" ht="17.100000000000001" customHeight="1" x14ac:dyDescent="0.2">
      <c r="O735" s="43" t="s">
        <v>36</v>
      </c>
      <c r="P735" s="10">
        <f>SUM(P732:P734)</f>
        <v>0.98425000000000007</v>
      </c>
      <c r="Q735" s="10">
        <f t="shared" ref="Q735:R735" si="212">SUM(Q732:Q734)</f>
        <v>315.8</v>
      </c>
      <c r="R735" s="10">
        <f t="shared" si="212"/>
        <v>647.20000000000005</v>
      </c>
      <c r="S735" s="42">
        <f>SUM(S732:S734)</f>
        <v>148.72714999999999</v>
      </c>
      <c r="T735" s="42">
        <f>SUM(T732:T734)</f>
        <v>304.76810000000006</v>
      </c>
      <c r="U735" s="10"/>
    </row>
    <row r="736" spans="15:26" ht="17.100000000000001" customHeight="1" x14ac:dyDescent="0.2">
      <c r="O736" s="43" t="s">
        <v>37</v>
      </c>
      <c r="P736" s="44">
        <f t="shared" ref="P736:Q736" si="213">AVERAGE(P732:P734)</f>
        <v>0.32808333333333334</v>
      </c>
      <c r="Q736" s="44">
        <f t="shared" si="213"/>
        <v>105.26666666666667</v>
      </c>
      <c r="R736" s="44">
        <f>AVERAGE(R732:R734)</f>
        <v>215.73333333333335</v>
      </c>
      <c r="S736" s="45">
        <f>+S735/P735</f>
        <v>151.1070866141732</v>
      </c>
      <c r="T736" s="45">
        <f>+T735/P735</f>
        <v>309.64500889001783</v>
      </c>
      <c r="U736" s="10"/>
    </row>
    <row r="738" spans="15:26" ht="17.100000000000001" customHeight="1" x14ac:dyDescent="0.2">
      <c r="O738" s="42">
        <f>+O730+1</f>
        <v>93</v>
      </c>
      <c r="P738" s="93" t="s">
        <v>621</v>
      </c>
      <c r="Q738" s="10"/>
      <c r="R738" s="10"/>
      <c r="S738" s="10"/>
      <c r="T738" s="10"/>
    </row>
    <row r="739" spans="15:26" ht="17.100000000000001" customHeight="1" x14ac:dyDescent="0.2">
      <c r="O739" s="10"/>
      <c r="P739" s="38" t="s">
        <v>433</v>
      </c>
      <c r="Q739" s="38" t="s">
        <v>0</v>
      </c>
      <c r="R739" s="38" t="s">
        <v>35</v>
      </c>
      <c r="S739" s="38" t="s">
        <v>0</v>
      </c>
      <c r="T739" s="38" t="s">
        <v>35</v>
      </c>
      <c r="U739" s="10"/>
    </row>
    <row r="740" spans="15:26" ht="17.100000000000001" customHeight="1" x14ac:dyDescent="0.2">
      <c r="O740" s="10"/>
      <c r="P740" s="96">
        <f>AVERAGE(V740:Z740)</f>
        <v>1.1960000000000002</v>
      </c>
      <c r="Q740" s="94">
        <v>125</v>
      </c>
      <c r="R740" s="94">
        <v>296</v>
      </c>
      <c r="S740" s="10">
        <f>+Q740*P740</f>
        <v>149.50000000000003</v>
      </c>
      <c r="T740" s="10">
        <f>+R740*P740</f>
        <v>354.01600000000008</v>
      </c>
      <c r="U740" s="10"/>
      <c r="V740" s="95">
        <v>1.21</v>
      </c>
      <c r="W740" s="95">
        <v>0.81</v>
      </c>
      <c r="X740" s="95">
        <v>1.3</v>
      </c>
      <c r="Y740" s="95">
        <v>1.46</v>
      </c>
      <c r="Z740" s="1">
        <v>1.2</v>
      </c>
    </row>
    <row r="741" spans="15:26" ht="17.100000000000001" customHeight="1" x14ac:dyDescent="0.2">
      <c r="O741" s="10"/>
      <c r="P741" s="96">
        <f>AVERAGE(V741:Y741)</f>
        <v>1.14625</v>
      </c>
      <c r="Q741" s="94">
        <v>21.8</v>
      </c>
      <c r="R741" s="94">
        <v>236</v>
      </c>
      <c r="S741" s="10">
        <f>+Q741*P741</f>
        <v>24.988250000000001</v>
      </c>
      <c r="T741" s="10">
        <f>+R741*P741</f>
        <v>270.51499999999999</v>
      </c>
      <c r="U741" s="10"/>
      <c r="V741" s="95">
        <v>1.25</v>
      </c>
      <c r="W741" s="95">
        <v>1.37</v>
      </c>
      <c r="X741" s="95">
        <v>1.04</v>
      </c>
      <c r="Y741" s="1">
        <v>0.92500000000000004</v>
      </c>
    </row>
    <row r="742" spans="15:26" ht="17.100000000000001" customHeight="1" x14ac:dyDescent="0.2">
      <c r="O742" s="10"/>
      <c r="P742" s="96">
        <f>AVERAGE(V742:Y742)</f>
        <v>0.65</v>
      </c>
      <c r="Q742" s="94">
        <v>20.5</v>
      </c>
      <c r="R742" s="94">
        <v>119</v>
      </c>
      <c r="S742" s="10">
        <f>+Q742*P742</f>
        <v>13.325000000000001</v>
      </c>
      <c r="T742" s="10">
        <f>+R742*P742</f>
        <v>77.350000000000009</v>
      </c>
      <c r="U742" s="10"/>
      <c r="V742" s="95">
        <v>0.8</v>
      </c>
      <c r="W742" s="95">
        <v>0.39</v>
      </c>
      <c r="X742" s="95">
        <v>0.52</v>
      </c>
      <c r="Y742" s="1">
        <v>0.89</v>
      </c>
    </row>
    <row r="743" spans="15:26" ht="17.100000000000001" customHeight="1" x14ac:dyDescent="0.2">
      <c r="O743" s="43" t="s">
        <v>36</v>
      </c>
      <c r="P743" s="10">
        <f>SUM(P740:P742)</f>
        <v>2.9922499999999999</v>
      </c>
      <c r="Q743" s="10">
        <f t="shared" ref="Q743:R743" si="214">SUM(Q740:Q742)</f>
        <v>167.3</v>
      </c>
      <c r="R743" s="10">
        <f t="shared" si="214"/>
        <v>651</v>
      </c>
      <c r="S743" s="42">
        <f>SUM(S740:S742)</f>
        <v>187.81325000000001</v>
      </c>
      <c r="T743" s="42">
        <f>SUM(T740:T742)</f>
        <v>701.88100000000009</v>
      </c>
      <c r="U743" s="10"/>
    </row>
    <row r="744" spans="15:26" ht="17.100000000000001" customHeight="1" x14ac:dyDescent="0.2">
      <c r="O744" s="43" t="s">
        <v>37</v>
      </c>
      <c r="P744" s="44">
        <f t="shared" ref="P744:Q744" si="215">AVERAGE(P740:P742)</f>
        <v>0.99741666666666662</v>
      </c>
      <c r="Q744" s="44">
        <f t="shared" si="215"/>
        <v>55.766666666666673</v>
      </c>
      <c r="R744" s="44">
        <f>AVERAGE(R740:R742)</f>
        <v>217</v>
      </c>
      <c r="S744" s="45">
        <f>+S743/P743</f>
        <v>62.766563622691962</v>
      </c>
      <c r="T744" s="45">
        <f>+T743/P743</f>
        <v>234.56629626535221</v>
      </c>
      <c r="U744" s="10"/>
    </row>
    <row r="745" spans="15:26" ht="17.100000000000001" customHeight="1" x14ac:dyDescent="0.2">
      <c r="P745" s="10"/>
      <c r="Q745" s="10"/>
      <c r="R745" s="10"/>
      <c r="S745" s="10"/>
      <c r="T745" s="10"/>
      <c r="U745" s="10"/>
    </row>
    <row r="746" spans="15:26" ht="17.100000000000001" customHeight="1" x14ac:dyDescent="0.2">
      <c r="O746" s="42">
        <f>+O738+1</f>
        <v>94</v>
      </c>
      <c r="P746" s="93" t="s">
        <v>622</v>
      </c>
      <c r="Q746" s="10"/>
      <c r="R746" s="10"/>
      <c r="S746" s="10"/>
      <c r="T746" s="10"/>
    </row>
    <row r="747" spans="15:26" ht="17.100000000000001" customHeight="1" x14ac:dyDescent="0.2">
      <c r="O747" s="10"/>
      <c r="P747" s="38" t="s">
        <v>433</v>
      </c>
      <c r="Q747" s="38" t="s">
        <v>0</v>
      </c>
      <c r="R747" s="38" t="s">
        <v>35</v>
      </c>
      <c r="S747" s="38" t="s">
        <v>0</v>
      </c>
      <c r="T747" s="38" t="s">
        <v>35</v>
      </c>
      <c r="U747" s="10"/>
    </row>
    <row r="748" spans="15:26" ht="17.100000000000001" customHeight="1" x14ac:dyDescent="0.2">
      <c r="O748" s="10"/>
      <c r="P748" s="96">
        <f>AVERAGE(V748:Z748)</f>
        <v>5.056</v>
      </c>
      <c r="Q748" s="94">
        <v>184</v>
      </c>
      <c r="R748" s="94">
        <v>341</v>
      </c>
      <c r="S748" s="10">
        <f>+Q748*P748</f>
        <v>930.30399999999997</v>
      </c>
      <c r="T748" s="10">
        <f>+R748*P748</f>
        <v>1724.096</v>
      </c>
      <c r="U748" s="10"/>
      <c r="V748" s="95">
        <v>5.07</v>
      </c>
      <c r="W748" s="95">
        <v>4.3899999999999997</v>
      </c>
      <c r="X748" s="95">
        <v>4.5999999999999996</v>
      </c>
      <c r="Y748" s="95">
        <v>6.21</v>
      </c>
      <c r="Z748" s="1">
        <v>5.01</v>
      </c>
    </row>
    <row r="749" spans="15:26" ht="17.100000000000001" customHeight="1" x14ac:dyDescent="0.2">
      <c r="O749" s="10"/>
      <c r="P749" s="96">
        <f>AVERAGE(V749:Y749)</f>
        <v>4.5075000000000003</v>
      </c>
      <c r="Q749" s="94">
        <v>77.2</v>
      </c>
      <c r="R749" s="94">
        <v>250</v>
      </c>
      <c r="S749" s="10">
        <f>+Q749*P749</f>
        <v>347.97900000000004</v>
      </c>
      <c r="T749" s="10">
        <f>+R749*P749</f>
        <v>1126.875</v>
      </c>
      <c r="U749" s="10"/>
      <c r="V749" s="95">
        <v>5.25</v>
      </c>
      <c r="W749" s="95">
        <v>6.15</v>
      </c>
      <c r="X749" s="95">
        <v>4.43</v>
      </c>
      <c r="Y749" s="1">
        <v>2.2000000000000002</v>
      </c>
    </row>
    <row r="750" spans="15:26" ht="17.100000000000001" customHeight="1" x14ac:dyDescent="0.2">
      <c r="O750" s="10"/>
      <c r="P750" s="96">
        <f>AVERAGE(V750:Y750)</f>
        <v>0.39224999999999999</v>
      </c>
      <c r="Q750" s="94">
        <v>54</v>
      </c>
      <c r="R750" s="94">
        <v>176</v>
      </c>
      <c r="S750" s="10">
        <f>+Q750*P750</f>
        <v>21.1815</v>
      </c>
      <c r="T750" s="10">
        <f>+R750*P750</f>
        <v>69.036000000000001</v>
      </c>
      <c r="U750" s="10"/>
      <c r="V750" s="95">
        <v>0.35499999999999998</v>
      </c>
      <c r="W750" s="95">
        <v>0.252</v>
      </c>
      <c r="X750" s="95">
        <v>0.33</v>
      </c>
      <c r="Y750" s="1">
        <v>0.63200000000000001</v>
      </c>
    </row>
    <row r="751" spans="15:26" ht="17.100000000000001" customHeight="1" x14ac:dyDescent="0.2">
      <c r="O751" s="43" t="s">
        <v>36</v>
      </c>
      <c r="P751" s="10">
        <f>SUM(P748:P750)</f>
        <v>9.9557500000000019</v>
      </c>
      <c r="Q751" s="10">
        <f t="shared" ref="Q751:R751" si="216">SUM(Q748:Q750)</f>
        <v>315.2</v>
      </c>
      <c r="R751" s="10">
        <f t="shared" si="216"/>
        <v>767</v>
      </c>
      <c r="S751" s="42">
        <f>SUM(S748:S750)</f>
        <v>1299.4644999999998</v>
      </c>
      <c r="T751" s="42">
        <f>SUM(T748:T750)</f>
        <v>2920.0070000000001</v>
      </c>
      <c r="U751" s="10"/>
    </row>
    <row r="752" spans="15:26" ht="17.100000000000001" customHeight="1" x14ac:dyDescent="0.2">
      <c r="O752" s="43" t="s">
        <v>37</v>
      </c>
      <c r="P752" s="44">
        <f t="shared" ref="P752:Q752" si="217">AVERAGE(P748:P750)</f>
        <v>3.3185833333333341</v>
      </c>
      <c r="Q752" s="44">
        <f t="shared" si="217"/>
        <v>105.06666666666666</v>
      </c>
      <c r="R752" s="44">
        <f>AVERAGE(R748:R750)</f>
        <v>255.66666666666666</v>
      </c>
      <c r="S752" s="45">
        <f>+S751/P751</f>
        <v>130.52401878311525</v>
      </c>
      <c r="T752" s="45">
        <f>+T751/P751</f>
        <v>293.29854606634353</v>
      </c>
      <c r="U752" s="10"/>
    </row>
    <row r="753" spans="15:26" ht="17.100000000000001" customHeight="1" x14ac:dyDescent="0.2">
      <c r="P753" s="10"/>
      <c r="Q753" s="10"/>
      <c r="R753" s="10"/>
      <c r="S753" s="10"/>
      <c r="T753" s="10"/>
      <c r="U753" s="10"/>
    </row>
    <row r="754" spans="15:26" ht="17.100000000000001" customHeight="1" x14ac:dyDescent="0.2">
      <c r="O754" s="42">
        <f>+O746+1</f>
        <v>95</v>
      </c>
      <c r="P754" s="93" t="s">
        <v>623</v>
      </c>
      <c r="Q754" s="10"/>
      <c r="R754" s="10"/>
      <c r="S754" s="10"/>
      <c r="T754" s="10"/>
    </row>
    <row r="755" spans="15:26" ht="17.100000000000001" customHeight="1" x14ac:dyDescent="0.2">
      <c r="O755" s="10"/>
      <c r="P755" s="38" t="s">
        <v>433</v>
      </c>
      <c r="Q755" s="38" t="s">
        <v>0</v>
      </c>
      <c r="R755" s="38" t="s">
        <v>35</v>
      </c>
      <c r="S755" s="38" t="s">
        <v>0</v>
      </c>
      <c r="T755" s="38" t="s">
        <v>35</v>
      </c>
      <c r="U755" s="10"/>
    </row>
    <row r="756" spans="15:26" ht="17.100000000000001" customHeight="1" x14ac:dyDescent="0.2">
      <c r="O756" s="10"/>
      <c r="P756" s="96">
        <f>AVERAGE(V756:Z756)</f>
        <v>2.528</v>
      </c>
      <c r="Q756" s="94">
        <v>63.1</v>
      </c>
      <c r="R756" s="94">
        <v>211</v>
      </c>
      <c r="S756" s="10">
        <f>+Q756*P756</f>
        <v>159.51680000000002</v>
      </c>
      <c r="T756" s="10">
        <f>+R756*P756</f>
        <v>533.40800000000002</v>
      </c>
      <c r="U756" s="10"/>
      <c r="V756" s="95">
        <v>2.77</v>
      </c>
      <c r="W756" s="95">
        <v>1.55</v>
      </c>
      <c r="X756" s="95">
        <v>2.89</v>
      </c>
      <c r="Y756" s="95">
        <v>2.79</v>
      </c>
      <c r="Z756" s="1">
        <v>2.64</v>
      </c>
    </row>
    <row r="757" spans="15:26" ht="17.100000000000001" customHeight="1" x14ac:dyDescent="0.2">
      <c r="O757" s="10"/>
      <c r="P757" s="96">
        <f>AVERAGE(V757:Y757)</f>
        <v>2.7124999999999999</v>
      </c>
      <c r="Q757" s="94">
        <v>22.6</v>
      </c>
      <c r="R757" s="94">
        <v>174</v>
      </c>
      <c r="S757" s="10">
        <f>+Q757*P757</f>
        <v>61.302500000000002</v>
      </c>
      <c r="T757" s="10">
        <f>+R757*P757</f>
        <v>471.97499999999997</v>
      </c>
      <c r="U757" s="10"/>
      <c r="V757" s="95">
        <v>2.69</v>
      </c>
      <c r="W757" s="95">
        <v>2.41</v>
      </c>
      <c r="X757" s="95">
        <v>3</v>
      </c>
      <c r="Y757" s="1">
        <v>2.75</v>
      </c>
    </row>
    <row r="758" spans="15:26" ht="17.100000000000001" customHeight="1" x14ac:dyDescent="0.2">
      <c r="O758" s="10"/>
      <c r="P758" s="96">
        <f>AVERAGE(V758:Y758)</f>
        <v>1.365</v>
      </c>
      <c r="Q758" s="94">
        <v>21.6</v>
      </c>
      <c r="R758" s="94">
        <v>156</v>
      </c>
      <c r="S758" s="10">
        <f>+Q758*P758</f>
        <v>29.484000000000002</v>
      </c>
      <c r="T758" s="10">
        <f>+R758*P758</f>
        <v>212.94</v>
      </c>
      <c r="U758" s="10"/>
      <c r="V758" s="95">
        <v>1.55</v>
      </c>
      <c r="W758" s="95">
        <v>1.21</v>
      </c>
      <c r="X758" s="95">
        <v>1.23</v>
      </c>
      <c r="Y758" s="1">
        <v>1.47</v>
      </c>
    </row>
    <row r="759" spans="15:26" ht="17.100000000000001" customHeight="1" x14ac:dyDescent="0.2">
      <c r="O759" s="43" t="s">
        <v>36</v>
      </c>
      <c r="P759" s="10">
        <f>SUM(P756:P758)</f>
        <v>6.6055000000000001</v>
      </c>
      <c r="Q759" s="10">
        <f t="shared" ref="Q759:R759" si="218">SUM(Q756:Q758)</f>
        <v>107.30000000000001</v>
      </c>
      <c r="R759" s="10">
        <f t="shared" si="218"/>
        <v>541</v>
      </c>
      <c r="S759" s="42">
        <f>SUM(S756:S758)</f>
        <v>250.30330000000004</v>
      </c>
      <c r="T759" s="42">
        <f>SUM(T756:T758)</f>
        <v>1218.3230000000001</v>
      </c>
      <c r="U759" s="10"/>
    </row>
    <row r="760" spans="15:26" ht="17.100000000000001" customHeight="1" x14ac:dyDescent="0.2">
      <c r="O760" s="43" t="s">
        <v>37</v>
      </c>
      <c r="P760" s="44">
        <f t="shared" ref="P760:Q760" si="219">AVERAGE(P756:P758)</f>
        <v>2.2018333333333335</v>
      </c>
      <c r="Q760" s="44">
        <f t="shared" si="219"/>
        <v>35.766666666666673</v>
      </c>
      <c r="R760" s="44">
        <f>AVERAGE(R756:R758)</f>
        <v>180.33333333333334</v>
      </c>
      <c r="S760" s="45">
        <f>+S759/P759</f>
        <v>37.893164786919996</v>
      </c>
      <c r="T760" s="45">
        <f>+T759/P759</f>
        <v>184.44069336159262</v>
      </c>
      <c r="U760" s="10"/>
    </row>
    <row r="762" spans="15:26" ht="17.100000000000001" customHeight="1" x14ac:dyDescent="0.2">
      <c r="O762" s="42">
        <f>+O754+1</f>
        <v>96</v>
      </c>
      <c r="P762" s="93" t="s">
        <v>624</v>
      </c>
      <c r="Q762" s="10"/>
      <c r="R762" s="10"/>
      <c r="S762" s="10"/>
      <c r="T762" s="10"/>
    </row>
    <row r="763" spans="15:26" ht="17.100000000000001" customHeight="1" x14ac:dyDescent="0.2">
      <c r="O763" s="10"/>
      <c r="P763" s="38" t="s">
        <v>433</v>
      </c>
      <c r="Q763" s="38" t="s">
        <v>0</v>
      </c>
      <c r="R763" s="38" t="s">
        <v>35</v>
      </c>
      <c r="S763" s="38" t="s">
        <v>0</v>
      </c>
      <c r="T763" s="38" t="s">
        <v>35</v>
      </c>
      <c r="U763" s="10"/>
    </row>
    <row r="764" spans="15:26" ht="17.100000000000001" customHeight="1" x14ac:dyDescent="0.2">
      <c r="O764" s="10"/>
      <c r="P764" s="96">
        <f>AVERAGE(V764:Z764)</f>
        <v>0.35799999999999998</v>
      </c>
      <c r="Q764" s="94">
        <v>111</v>
      </c>
      <c r="R764" s="94">
        <v>337</v>
      </c>
      <c r="S764" s="10">
        <f>+Q764*P764</f>
        <v>39.738</v>
      </c>
      <c r="T764" s="10">
        <f>+R764*P764</f>
        <v>120.646</v>
      </c>
      <c r="U764" s="10"/>
      <c r="V764" s="95">
        <v>0.3</v>
      </c>
      <c r="W764" s="95">
        <v>0.11</v>
      </c>
      <c r="X764" s="95">
        <v>0.42</v>
      </c>
      <c r="Y764" s="95">
        <v>0.5</v>
      </c>
      <c r="Z764" s="1">
        <v>0.46</v>
      </c>
    </row>
    <row r="765" spans="15:26" ht="17.100000000000001" customHeight="1" x14ac:dyDescent="0.2">
      <c r="O765" s="10"/>
      <c r="P765" s="96">
        <f>AVERAGE(V765:Y765)</f>
        <v>0.46499999999999997</v>
      </c>
      <c r="Q765" s="94">
        <v>47.5</v>
      </c>
      <c r="R765" s="94">
        <v>221</v>
      </c>
      <c r="S765" s="10">
        <f>+Q765*P765</f>
        <v>22.087499999999999</v>
      </c>
      <c r="T765" s="10">
        <f>+R765*P765</f>
        <v>102.76499999999999</v>
      </c>
      <c r="U765" s="10"/>
      <c r="V765" s="95">
        <v>0.12</v>
      </c>
      <c r="W765" s="95">
        <v>0.76</v>
      </c>
      <c r="X765" s="95">
        <v>0.11</v>
      </c>
      <c r="Y765" s="1">
        <v>0.87</v>
      </c>
    </row>
    <row r="766" spans="15:26" ht="17.100000000000001" customHeight="1" x14ac:dyDescent="0.2">
      <c r="O766" s="10"/>
      <c r="P766" s="96">
        <f>AVERAGE(V766:Y766)</f>
        <v>0.3125</v>
      </c>
      <c r="Q766" s="94">
        <v>27.2</v>
      </c>
      <c r="R766" s="94">
        <v>180</v>
      </c>
      <c r="S766" s="10">
        <f>+Q766*P766</f>
        <v>8.5</v>
      </c>
      <c r="T766" s="10">
        <f>+R766*P766</f>
        <v>56.25</v>
      </c>
      <c r="U766" s="10"/>
      <c r="V766" s="95">
        <v>0.62</v>
      </c>
      <c r="W766" s="95">
        <v>0.39400000000000002</v>
      </c>
      <c r="X766" s="95">
        <v>6.2E-2</v>
      </c>
      <c r="Y766" s="1">
        <v>0.17399999999999999</v>
      </c>
    </row>
    <row r="767" spans="15:26" ht="17.100000000000001" customHeight="1" x14ac:dyDescent="0.2">
      <c r="O767" s="43" t="s">
        <v>36</v>
      </c>
      <c r="P767" s="10">
        <f>SUM(P764:P766)</f>
        <v>1.1355</v>
      </c>
      <c r="Q767" s="10">
        <f t="shared" ref="Q767:R767" si="220">SUM(Q764:Q766)</f>
        <v>185.7</v>
      </c>
      <c r="R767" s="10">
        <f t="shared" si="220"/>
        <v>738</v>
      </c>
      <c r="S767" s="42">
        <f>SUM(S764:S766)</f>
        <v>70.325500000000005</v>
      </c>
      <c r="T767" s="42">
        <f>SUM(T764:T766)</f>
        <v>279.661</v>
      </c>
      <c r="U767" s="10"/>
    </row>
    <row r="768" spans="15:26" ht="17.100000000000001" customHeight="1" x14ac:dyDescent="0.2">
      <c r="O768" s="43" t="s">
        <v>37</v>
      </c>
      <c r="P768" s="44">
        <f t="shared" ref="P768:Q768" si="221">AVERAGE(P764:P766)</f>
        <v>0.3785</v>
      </c>
      <c r="Q768" s="44">
        <f t="shared" si="221"/>
        <v>61.9</v>
      </c>
      <c r="R768" s="44">
        <f>AVERAGE(R764:R766)</f>
        <v>246</v>
      </c>
      <c r="S768" s="45">
        <f>+S767/P767</f>
        <v>61.933509467195073</v>
      </c>
      <c r="T768" s="45">
        <f>+T767/P767</f>
        <v>246.28885953324527</v>
      </c>
      <c r="U768" s="10"/>
    </row>
    <row r="769" spans="15:26" ht="17.100000000000001" customHeight="1" x14ac:dyDescent="0.2">
      <c r="P769" s="10"/>
      <c r="Q769" s="10"/>
      <c r="R769" s="10"/>
      <c r="S769" s="10"/>
      <c r="T769" s="10"/>
      <c r="U769" s="10"/>
    </row>
    <row r="770" spans="15:26" ht="17.100000000000001" customHeight="1" x14ac:dyDescent="0.2">
      <c r="O770" s="42">
        <f>+O762+1</f>
        <v>97</v>
      </c>
      <c r="P770" s="93" t="s">
        <v>625</v>
      </c>
      <c r="Q770" s="10"/>
      <c r="R770" s="10"/>
      <c r="S770" s="10"/>
      <c r="T770" s="10"/>
    </row>
    <row r="771" spans="15:26" ht="17.100000000000001" customHeight="1" x14ac:dyDescent="0.2">
      <c r="O771" s="10"/>
      <c r="P771" s="38" t="s">
        <v>433</v>
      </c>
      <c r="Q771" s="38" t="s">
        <v>0</v>
      </c>
      <c r="R771" s="38" t="s">
        <v>35</v>
      </c>
      <c r="S771" s="38" t="s">
        <v>0</v>
      </c>
      <c r="T771" s="38" t="s">
        <v>35</v>
      </c>
      <c r="U771" s="10"/>
    </row>
    <row r="772" spans="15:26" ht="17.100000000000001" customHeight="1" x14ac:dyDescent="0.2">
      <c r="O772" s="10"/>
      <c r="P772" s="96">
        <f>AVERAGE(V772:Z772)</f>
        <v>0.28600000000000003</v>
      </c>
      <c r="Q772" s="94">
        <v>161</v>
      </c>
      <c r="R772" s="94">
        <v>454</v>
      </c>
      <c r="S772" s="10">
        <f>+Q772*P772</f>
        <v>46.046000000000006</v>
      </c>
      <c r="T772" s="10">
        <f>+R772*P772</f>
        <v>129.84400000000002</v>
      </c>
      <c r="U772" s="10"/>
      <c r="V772" s="95">
        <v>0.34</v>
      </c>
      <c r="W772" s="95">
        <v>0.19</v>
      </c>
      <c r="X772" s="95">
        <v>0.31</v>
      </c>
      <c r="Y772" s="95">
        <v>0.33</v>
      </c>
      <c r="Z772" s="1">
        <v>0.26</v>
      </c>
    </row>
    <row r="773" spans="15:26" ht="17.100000000000001" customHeight="1" x14ac:dyDescent="0.2">
      <c r="O773" s="10"/>
      <c r="P773" s="96">
        <f>AVERAGE(V773:Y773)</f>
        <v>0.26149999999999995</v>
      </c>
      <c r="Q773" s="94">
        <v>33.4</v>
      </c>
      <c r="R773" s="94">
        <v>236</v>
      </c>
      <c r="S773" s="10">
        <f>+Q773*P773</f>
        <v>8.734099999999998</v>
      </c>
      <c r="T773" s="10">
        <f>+R773*P773</f>
        <v>61.713999999999992</v>
      </c>
      <c r="U773" s="10"/>
      <c r="V773" s="95">
        <v>0.27900000000000003</v>
      </c>
      <c r="W773" s="95">
        <v>0.29399999999999998</v>
      </c>
      <c r="X773" s="95">
        <v>0.218</v>
      </c>
      <c r="Y773" s="1">
        <v>0.255</v>
      </c>
    </row>
    <row r="774" spans="15:26" ht="17.100000000000001" customHeight="1" x14ac:dyDescent="0.2">
      <c r="O774" s="10"/>
      <c r="P774" s="96">
        <f>AVERAGE(V774:Y774)</f>
        <v>0.25674999999999998</v>
      </c>
      <c r="Q774" s="94">
        <v>136</v>
      </c>
      <c r="R774" s="94">
        <v>188</v>
      </c>
      <c r="S774" s="10">
        <f>+Q774*P774</f>
        <v>34.917999999999999</v>
      </c>
      <c r="T774" s="10">
        <f>+R774*P774</f>
        <v>48.268999999999998</v>
      </c>
      <c r="U774" s="10"/>
      <c r="V774" s="95">
        <v>0.23899999999999999</v>
      </c>
      <c r="W774" s="95">
        <v>0.193</v>
      </c>
      <c r="X774" s="95">
        <v>0.28199999999999997</v>
      </c>
      <c r="Y774" s="1">
        <v>0.313</v>
      </c>
    </row>
    <row r="775" spans="15:26" ht="17.100000000000001" customHeight="1" x14ac:dyDescent="0.2">
      <c r="O775" s="43" t="s">
        <v>36</v>
      </c>
      <c r="P775" s="10">
        <f>SUM(P772:P774)</f>
        <v>0.80424999999999991</v>
      </c>
      <c r="Q775" s="10">
        <f t="shared" ref="Q775:R775" si="222">SUM(Q772:Q774)</f>
        <v>330.4</v>
      </c>
      <c r="R775" s="10">
        <f t="shared" si="222"/>
        <v>878</v>
      </c>
      <c r="S775" s="42">
        <f>SUM(S772:S774)</f>
        <v>89.698100000000011</v>
      </c>
      <c r="T775" s="42">
        <f>SUM(T772:T774)</f>
        <v>239.82700000000003</v>
      </c>
      <c r="U775" s="10"/>
    </row>
    <row r="776" spans="15:26" ht="17.100000000000001" customHeight="1" x14ac:dyDescent="0.2">
      <c r="O776" s="43" t="s">
        <v>37</v>
      </c>
      <c r="P776" s="44">
        <f t="shared" ref="P776:Q776" si="223">AVERAGE(P772:P774)</f>
        <v>0.26808333333333328</v>
      </c>
      <c r="Q776" s="44">
        <f t="shared" si="223"/>
        <v>110.13333333333333</v>
      </c>
      <c r="R776" s="44">
        <f>AVERAGE(R772:R774)</f>
        <v>292.66666666666669</v>
      </c>
      <c r="S776" s="45">
        <f>+S775/P775</f>
        <v>111.53012123096055</v>
      </c>
      <c r="T776" s="45">
        <f>+T775/P775</f>
        <v>298.19956481193663</v>
      </c>
      <c r="U776" s="10"/>
    </row>
    <row r="778" spans="15:26" ht="17.100000000000001" customHeight="1" x14ac:dyDescent="0.2">
      <c r="O778" s="42">
        <f>+O770+1</f>
        <v>98</v>
      </c>
      <c r="P778" s="93" t="s">
        <v>626</v>
      </c>
      <c r="Q778" s="10"/>
      <c r="R778" s="10"/>
      <c r="S778" s="10"/>
      <c r="T778" s="10"/>
    </row>
    <row r="779" spans="15:26" ht="17.100000000000001" customHeight="1" x14ac:dyDescent="0.2">
      <c r="O779" s="10"/>
      <c r="P779" s="38" t="s">
        <v>433</v>
      </c>
      <c r="Q779" s="38" t="s">
        <v>0</v>
      </c>
      <c r="R779" s="38" t="s">
        <v>35</v>
      </c>
      <c r="S779" s="38" t="s">
        <v>0</v>
      </c>
      <c r="T779" s="38" t="s">
        <v>35</v>
      </c>
      <c r="U779" s="10"/>
    </row>
    <row r="780" spans="15:26" ht="17.100000000000001" customHeight="1" x14ac:dyDescent="0.2">
      <c r="O780" s="10"/>
      <c r="P780" s="96">
        <f>AVERAGE(V780:Z780)</f>
        <v>0.1696</v>
      </c>
      <c r="Q780" s="94">
        <v>188</v>
      </c>
      <c r="R780" s="94">
        <v>357</v>
      </c>
      <c r="S780" s="10">
        <f>+Q780*P780</f>
        <v>31.884799999999998</v>
      </c>
      <c r="T780" s="10">
        <f>+R780*P780</f>
        <v>60.547200000000004</v>
      </c>
      <c r="U780" s="10"/>
      <c r="V780" s="95">
        <v>0.20599999999999999</v>
      </c>
      <c r="W780" s="95">
        <v>4.9000000000000002E-2</v>
      </c>
      <c r="X780" s="95">
        <v>0.121</v>
      </c>
      <c r="Y780" s="95">
        <v>0.25900000000000001</v>
      </c>
      <c r="Z780" s="1">
        <v>0.21299999999999999</v>
      </c>
    </row>
    <row r="781" spans="15:26" ht="17.100000000000001" customHeight="1" x14ac:dyDescent="0.2">
      <c r="O781" s="10"/>
      <c r="P781" s="96">
        <f>AVERAGE(V781:Y781)</f>
        <v>0.16325000000000001</v>
      </c>
      <c r="Q781" s="94">
        <v>198</v>
      </c>
      <c r="R781" s="94">
        <v>254</v>
      </c>
      <c r="S781" s="10">
        <f>+Q781*P781</f>
        <v>32.323500000000003</v>
      </c>
      <c r="T781" s="10">
        <f>+R781*P781</f>
        <v>41.465499999999999</v>
      </c>
      <c r="U781" s="10"/>
      <c r="V781" s="95">
        <v>0.215</v>
      </c>
      <c r="W781" s="95">
        <v>0.22600000000000001</v>
      </c>
      <c r="X781" s="95">
        <v>0.121</v>
      </c>
      <c r="Y781" s="1">
        <v>9.0999999999999998E-2</v>
      </c>
    </row>
    <row r="782" spans="15:26" ht="17.100000000000001" customHeight="1" x14ac:dyDescent="0.2">
      <c r="O782" s="10"/>
      <c r="P782" s="96">
        <f>AVERAGE(V782:Y782)</f>
        <v>6.1499999999999999E-2</v>
      </c>
      <c r="Q782" s="94">
        <v>14.5</v>
      </c>
      <c r="R782" s="94">
        <v>186</v>
      </c>
      <c r="S782" s="10">
        <f>+Q782*P782</f>
        <v>0.89175000000000004</v>
      </c>
      <c r="T782" s="10">
        <f>+R782*P782</f>
        <v>11.439</v>
      </c>
      <c r="U782" s="10"/>
      <c r="V782" s="95">
        <v>2.3E-2</v>
      </c>
      <c r="W782" s="95">
        <v>1.4E-2</v>
      </c>
      <c r="X782" s="95">
        <v>6.0000000000000001E-3</v>
      </c>
      <c r="Y782" s="1">
        <v>0.20300000000000001</v>
      </c>
    </row>
    <row r="783" spans="15:26" ht="17.100000000000001" customHeight="1" x14ac:dyDescent="0.2">
      <c r="O783" s="43" t="s">
        <v>36</v>
      </c>
      <c r="P783" s="10">
        <f>SUM(P780:P782)</f>
        <v>0.39434999999999998</v>
      </c>
      <c r="Q783" s="10">
        <f t="shared" ref="Q783:R783" si="224">SUM(Q780:Q782)</f>
        <v>400.5</v>
      </c>
      <c r="R783" s="10">
        <f t="shared" si="224"/>
        <v>797</v>
      </c>
      <c r="S783" s="42">
        <f>SUM(S780:S782)</f>
        <v>65.10005000000001</v>
      </c>
      <c r="T783" s="42">
        <f>SUM(T780:T782)</f>
        <v>113.45169999999999</v>
      </c>
      <c r="U783" s="10"/>
    </row>
    <row r="784" spans="15:26" ht="17.100000000000001" customHeight="1" x14ac:dyDescent="0.2">
      <c r="O784" s="43" t="s">
        <v>37</v>
      </c>
      <c r="P784" s="44">
        <f t="shared" ref="P784:Q784" si="225">AVERAGE(P780:P782)</f>
        <v>0.13144999999999998</v>
      </c>
      <c r="Q784" s="44">
        <f t="shared" si="225"/>
        <v>133.5</v>
      </c>
      <c r="R784" s="44">
        <f>AVERAGE(R780:R782)</f>
        <v>265.66666666666669</v>
      </c>
      <c r="S784" s="45">
        <f>+S783/P783</f>
        <v>165.08190693546345</v>
      </c>
      <c r="T784" s="45">
        <f>+T783/P783</f>
        <v>287.69291238747303</v>
      </c>
      <c r="U784" s="10"/>
    </row>
    <row r="785" spans="15:26" ht="17.100000000000001" customHeight="1" x14ac:dyDescent="0.2">
      <c r="P785" s="10"/>
      <c r="Q785" s="10"/>
      <c r="R785" s="10"/>
      <c r="S785" s="10"/>
      <c r="T785" s="10"/>
      <c r="U785" s="10"/>
    </row>
    <row r="786" spans="15:26" ht="17.100000000000001" customHeight="1" x14ac:dyDescent="0.2">
      <c r="O786" s="42">
        <f>+O778+1</f>
        <v>99</v>
      </c>
      <c r="P786" s="93" t="s">
        <v>627</v>
      </c>
      <c r="Q786" s="10"/>
      <c r="R786" s="10"/>
      <c r="S786" s="10"/>
      <c r="T786" s="10"/>
    </row>
    <row r="787" spans="15:26" ht="17.100000000000001" customHeight="1" x14ac:dyDescent="0.2">
      <c r="O787" s="10"/>
      <c r="P787" s="38" t="s">
        <v>433</v>
      </c>
      <c r="Q787" s="38" t="s">
        <v>0</v>
      </c>
      <c r="R787" s="38" t="s">
        <v>35</v>
      </c>
      <c r="S787" s="38" t="s">
        <v>0</v>
      </c>
      <c r="T787" s="38" t="s">
        <v>35</v>
      </c>
      <c r="U787" s="10"/>
    </row>
    <row r="788" spans="15:26" ht="17.100000000000001" customHeight="1" x14ac:dyDescent="0.2">
      <c r="O788" s="10"/>
      <c r="P788" s="96">
        <f>AVERAGE(V788:Z788)</f>
        <v>0.36639999999999995</v>
      </c>
      <c r="Q788" s="94">
        <v>108</v>
      </c>
      <c r="R788" s="94">
        <v>236</v>
      </c>
      <c r="S788" s="10">
        <f>+Q788*P788</f>
        <v>39.571199999999997</v>
      </c>
      <c r="T788" s="10">
        <f>+R788*P788</f>
        <v>86.470399999999984</v>
      </c>
      <c r="U788" s="10"/>
      <c r="V788" s="95">
        <v>0.183</v>
      </c>
      <c r="W788" s="95">
        <v>0.35599999999999998</v>
      </c>
      <c r="X788" s="95">
        <v>0.25</v>
      </c>
      <c r="Y788" s="95">
        <v>0.60299999999999998</v>
      </c>
      <c r="Z788" s="1">
        <v>0.44</v>
      </c>
    </row>
    <row r="789" spans="15:26" ht="17.100000000000001" customHeight="1" x14ac:dyDescent="0.2">
      <c r="O789" s="10"/>
      <c r="P789" s="96">
        <f>AVERAGE(V789:Y789)</f>
        <v>0.28349999999999997</v>
      </c>
      <c r="Q789" s="94">
        <v>78.7</v>
      </c>
      <c r="R789" s="94">
        <v>200</v>
      </c>
      <c r="S789" s="10">
        <f>+Q789*P789</f>
        <v>22.311449999999997</v>
      </c>
      <c r="T789" s="10">
        <f>+R789*P789</f>
        <v>56.699999999999996</v>
      </c>
      <c r="U789" s="10"/>
      <c r="V789" s="95">
        <v>0.317</v>
      </c>
      <c r="W789" s="95">
        <v>0.41299999999999998</v>
      </c>
      <c r="X789" s="95">
        <v>0.255</v>
      </c>
      <c r="Y789" s="1">
        <v>0.14899999999999999</v>
      </c>
    </row>
    <row r="790" spans="15:26" ht="17.100000000000001" customHeight="1" x14ac:dyDescent="0.2">
      <c r="O790" s="10"/>
      <c r="P790" s="96">
        <f>AVERAGE(V790:Y790)</f>
        <v>0.215</v>
      </c>
      <c r="Q790" s="94">
        <v>58.7</v>
      </c>
      <c r="R790" s="94">
        <v>139</v>
      </c>
      <c r="S790" s="10">
        <f>+Q790*P790</f>
        <v>12.6205</v>
      </c>
      <c r="T790" s="10">
        <f>+R790*P790</f>
        <v>29.884999999999998</v>
      </c>
      <c r="U790" s="10"/>
      <c r="V790" s="95">
        <v>0.13600000000000001</v>
      </c>
      <c r="W790" s="95">
        <v>9.1999999999999998E-2</v>
      </c>
      <c r="X790" s="95">
        <v>0.25800000000000001</v>
      </c>
      <c r="Y790" s="1">
        <v>0.374</v>
      </c>
    </row>
    <row r="791" spans="15:26" ht="17.100000000000001" customHeight="1" x14ac:dyDescent="0.2">
      <c r="O791" s="43" t="s">
        <v>36</v>
      </c>
      <c r="P791" s="10">
        <f>SUM(P788:P790)</f>
        <v>0.86489999999999989</v>
      </c>
      <c r="Q791" s="10">
        <f t="shared" ref="Q791:R791" si="226">SUM(Q788:Q790)</f>
        <v>245.39999999999998</v>
      </c>
      <c r="R791" s="10">
        <f t="shared" si="226"/>
        <v>575</v>
      </c>
      <c r="S791" s="42">
        <f>SUM(S788:S790)</f>
        <v>74.503150000000005</v>
      </c>
      <c r="T791" s="42">
        <f>SUM(T788:T790)</f>
        <v>173.05539999999996</v>
      </c>
      <c r="U791" s="10"/>
    </row>
    <row r="792" spans="15:26" ht="17.100000000000001" customHeight="1" x14ac:dyDescent="0.2">
      <c r="O792" s="43" t="s">
        <v>37</v>
      </c>
      <c r="P792" s="44">
        <f t="shared" ref="P792:Q792" si="227">AVERAGE(P788:P790)</f>
        <v>0.28829999999999995</v>
      </c>
      <c r="Q792" s="44">
        <f t="shared" si="227"/>
        <v>81.8</v>
      </c>
      <c r="R792" s="44">
        <f>AVERAGE(R788:R790)</f>
        <v>191.66666666666666</v>
      </c>
      <c r="S792" s="45">
        <f>+S791/P791</f>
        <v>86.140767718811446</v>
      </c>
      <c r="T792" s="45">
        <f>+T791/P791</f>
        <v>200.08717770840559</v>
      </c>
      <c r="U792" s="10"/>
    </row>
    <row r="793" spans="15:26" ht="17.100000000000001" customHeight="1" x14ac:dyDescent="0.2">
      <c r="P793" s="10"/>
      <c r="Q793" s="10"/>
      <c r="R793" s="10"/>
      <c r="S793" s="10"/>
      <c r="T793" s="10"/>
      <c r="U793" s="10"/>
    </row>
    <row r="794" spans="15:26" ht="17.100000000000001" customHeight="1" x14ac:dyDescent="0.2">
      <c r="O794" s="42">
        <f>+O786+1</f>
        <v>100</v>
      </c>
      <c r="P794" s="93" t="s">
        <v>628</v>
      </c>
      <c r="Q794" s="10"/>
      <c r="R794" s="10"/>
      <c r="S794" s="10"/>
      <c r="T794" s="10"/>
    </row>
    <row r="795" spans="15:26" ht="17.100000000000001" customHeight="1" x14ac:dyDescent="0.2">
      <c r="O795" s="10"/>
      <c r="P795" s="38" t="s">
        <v>433</v>
      </c>
      <c r="Q795" s="38" t="s">
        <v>0</v>
      </c>
      <c r="R795" s="38" t="s">
        <v>35</v>
      </c>
      <c r="S795" s="38" t="s">
        <v>0</v>
      </c>
      <c r="T795" s="38" t="s">
        <v>35</v>
      </c>
      <c r="U795" s="10"/>
    </row>
    <row r="796" spans="15:26" ht="17.100000000000001" customHeight="1" x14ac:dyDescent="0.2">
      <c r="O796" s="10" t="s">
        <v>629</v>
      </c>
      <c r="P796" s="96">
        <v>19.25</v>
      </c>
      <c r="Q796" s="94">
        <v>126</v>
      </c>
      <c r="R796" s="94">
        <v>4.05</v>
      </c>
      <c r="S796" s="10">
        <f>+Q796*P796</f>
        <v>2425.5</v>
      </c>
      <c r="T796" s="10">
        <f>+R796*P796</f>
        <v>77.962499999999991</v>
      </c>
      <c r="U796" s="10"/>
      <c r="V796" s="95"/>
      <c r="W796" s="95"/>
      <c r="X796" s="95"/>
      <c r="Y796" s="95"/>
    </row>
    <row r="797" spans="15:26" ht="17.100000000000001" customHeight="1" x14ac:dyDescent="0.2">
      <c r="O797" s="10" t="s">
        <v>630</v>
      </c>
      <c r="P797" s="96">
        <v>21.34</v>
      </c>
      <c r="Q797" s="94">
        <v>3000</v>
      </c>
      <c r="R797" s="94">
        <v>54.8</v>
      </c>
      <c r="S797" s="10">
        <f>+Q797*P797</f>
        <v>64020</v>
      </c>
      <c r="T797" s="10">
        <f>+R797*P797</f>
        <v>1169.432</v>
      </c>
      <c r="U797" s="10"/>
      <c r="V797" s="95">
        <v>0</v>
      </c>
      <c r="W797" s="95"/>
      <c r="X797" s="95"/>
    </row>
    <row r="798" spans="15:26" ht="17.100000000000001" customHeight="1" x14ac:dyDescent="0.2">
      <c r="O798" s="10"/>
      <c r="P798" s="96"/>
      <c r="Q798" s="94"/>
      <c r="R798" s="94"/>
      <c r="S798" s="10"/>
      <c r="T798" s="10"/>
      <c r="U798" s="10"/>
      <c r="V798" s="95">
        <v>0</v>
      </c>
      <c r="W798" s="95"/>
      <c r="X798" s="95"/>
    </row>
    <row r="799" spans="15:26" ht="17.100000000000001" customHeight="1" x14ac:dyDescent="0.2">
      <c r="O799" s="43" t="s">
        <v>36</v>
      </c>
      <c r="P799" s="10">
        <f>SUM(P796:P798)</f>
        <v>40.590000000000003</v>
      </c>
      <c r="Q799" s="10">
        <f t="shared" ref="Q799:R799" si="228">SUM(Q796:Q798)</f>
        <v>3126</v>
      </c>
      <c r="R799" s="10">
        <f t="shared" si="228"/>
        <v>58.849999999999994</v>
      </c>
      <c r="S799" s="42">
        <f>SUM(S796:S798)</f>
        <v>66445.5</v>
      </c>
      <c r="T799" s="42">
        <f>SUM(T796:T798)</f>
        <v>1247.3945000000001</v>
      </c>
      <c r="U799" s="10"/>
    </row>
    <row r="800" spans="15:26" ht="17.100000000000001" customHeight="1" x14ac:dyDescent="0.2">
      <c r="O800" s="43" t="s">
        <v>37</v>
      </c>
      <c r="P800" s="44">
        <f t="shared" ref="P800:Q800" si="229">AVERAGE(P796:P798)</f>
        <v>20.295000000000002</v>
      </c>
      <c r="Q800" s="44">
        <f t="shared" si="229"/>
        <v>1563</v>
      </c>
      <c r="R800" s="44">
        <f>AVERAGE(R796:R798)</f>
        <v>29.424999999999997</v>
      </c>
      <c r="S800" s="45">
        <f>+S799/P799</f>
        <v>1636.991869918699</v>
      </c>
      <c r="T800" s="45">
        <f>+T799/P799</f>
        <v>30.731571815718159</v>
      </c>
      <c r="U800" s="10"/>
    </row>
    <row r="802" spans="15:26" ht="17.100000000000001" customHeight="1" x14ac:dyDescent="0.2">
      <c r="O802" s="42">
        <f>+O794+1</f>
        <v>101</v>
      </c>
      <c r="P802" s="93" t="s">
        <v>631</v>
      </c>
      <c r="Q802" s="10"/>
      <c r="R802" s="10"/>
      <c r="S802" s="10"/>
      <c r="T802" s="10"/>
    </row>
    <row r="803" spans="15:26" ht="17.100000000000001" customHeight="1" x14ac:dyDescent="0.2">
      <c r="O803" s="10"/>
      <c r="P803" s="38" t="s">
        <v>433</v>
      </c>
      <c r="Q803" s="38" t="s">
        <v>0</v>
      </c>
      <c r="R803" s="38" t="s">
        <v>35</v>
      </c>
      <c r="S803" s="38" t="s">
        <v>0</v>
      </c>
      <c r="T803" s="38" t="s">
        <v>35</v>
      </c>
      <c r="U803" s="10"/>
    </row>
    <row r="804" spans="15:26" ht="17.100000000000001" customHeight="1" x14ac:dyDescent="0.2">
      <c r="O804" s="10"/>
      <c r="P804" s="96">
        <f>AVERAGE(V804:Z804)</f>
        <v>0.78059999999999996</v>
      </c>
      <c r="Q804" s="94">
        <v>28.4</v>
      </c>
      <c r="R804" s="94">
        <v>100</v>
      </c>
      <c r="S804" s="10">
        <f>+Q804*P804</f>
        <v>22.169039999999999</v>
      </c>
      <c r="T804" s="10">
        <f>+R804*P804</f>
        <v>78.06</v>
      </c>
      <c r="U804" s="10"/>
      <c r="V804" s="95">
        <v>0.54300000000000004</v>
      </c>
      <c r="W804" s="95">
        <v>0.504</v>
      </c>
      <c r="X804" s="95">
        <v>0.92900000000000005</v>
      </c>
      <c r="Y804" s="95">
        <v>1.234</v>
      </c>
      <c r="Z804" s="1">
        <v>0.69299999999999995</v>
      </c>
    </row>
    <row r="805" spans="15:26" ht="17.100000000000001" customHeight="1" x14ac:dyDescent="0.2">
      <c r="O805" s="10"/>
      <c r="P805" s="96">
        <f>AVERAGE(V805:Y805)</f>
        <v>0.54249999999999998</v>
      </c>
      <c r="Q805" s="94">
        <v>30.1</v>
      </c>
      <c r="R805" s="94">
        <v>104</v>
      </c>
      <c r="S805" s="10">
        <f>+Q805*P805</f>
        <v>16.329250000000002</v>
      </c>
      <c r="T805" s="10">
        <f>+R805*P805</f>
        <v>56.42</v>
      </c>
      <c r="U805" s="10"/>
      <c r="V805" s="95">
        <v>0.47</v>
      </c>
      <c r="W805" s="95">
        <v>0.43</v>
      </c>
      <c r="X805" s="95">
        <v>0.57999999999999996</v>
      </c>
      <c r="Y805" s="1">
        <v>0.69</v>
      </c>
    </row>
    <row r="806" spans="15:26" ht="17.100000000000001" customHeight="1" x14ac:dyDescent="0.2">
      <c r="O806" s="10"/>
      <c r="P806" s="96">
        <f>AVERAGE(V806:Y806)</f>
        <v>0.56000000000000005</v>
      </c>
      <c r="Q806" s="94">
        <v>30.4</v>
      </c>
      <c r="R806" s="94">
        <v>103</v>
      </c>
      <c r="S806" s="10">
        <f>+Q806*P806</f>
        <v>17.024000000000001</v>
      </c>
      <c r="T806" s="10">
        <f>+R806*P806</f>
        <v>57.680000000000007</v>
      </c>
      <c r="U806" s="10"/>
      <c r="V806" s="95">
        <v>0.52</v>
      </c>
      <c r="W806" s="95">
        <v>0.45</v>
      </c>
      <c r="X806" s="95">
        <v>0.53</v>
      </c>
      <c r="Y806" s="1">
        <v>0.74</v>
      </c>
    </row>
    <row r="807" spans="15:26" ht="17.100000000000001" customHeight="1" x14ac:dyDescent="0.2">
      <c r="O807" s="43" t="s">
        <v>36</v>
      </c>
      <c r="P807" s="10">
        <f>SUM(P804:P806)</f>
        <v>1.8831</v>
      </c>
      <c r="Q807" s="10">
        <f t="shared" ref="Q807:R807" si="230">SUM(Q804:Q806)</f>
        <v>88.9</v>
      </c>
      <c r="R807" s="10">
        <f t="shared" si="230"/>
        <v>307</v>
      </c>
      <c r="S807" s="42">
        <f>SUM(S804:S806)</f>
        <v>55.522289999999998</v>
      </c>
      <c r="T807" s="42">
        <f>SUM(T804:T806)</f>
        <v>192.16000000000003</v>
      </c>
      <c r="U807" s="10"/>
    </row>
    <row r="808" spans="15:26" ht="17.100000000000001" customHeight="1" x14ac:dyDescent="0.2">
      <c r="O808" s="43" t="s">
        <v>37</v>
      </c>
      <c r="P808" s="44">
        <f t="shared" ref="P808:Q808" si="231">AVERAGE(P804:P806)</f>
        <v>0.62770000000000004</v>
      </c>
      <c r="Q808" s="44">
        <f t="shared" si="231"/>
        <v>29.633333333333336</v>
      </c>
      <c r="R808" s="44">
        <f>AVERAGE(R804:R806)</f>
        <v>102.33333333333333</v>
      </c>
      <c r="S808" s="45">
        <f>+S807/P807</f>
        <v>29.484514895650786</v>
      </c>
      <c r="T808" s="45">
        <f>+T807/P807</f>
        <v>102.04450108863047</v>
      </c>
      <c r="U808" s="10"/>
    </row>
    <row r="809" spans="15:26" ht="17.100000000000001" customHeight="1" x14ac:dyDescent="0.2">
      <c r="P809" s="10"/>
      <c r="Q809" s="10"/>
      <c r="R809" s="10"/>
      <c r="S809" s="10"/>
      <c r="T809" s="10"/>
      <c r="U809" s="10"/>
    </row>
    <row r="810" spans="15:26" ht="17.100000000000001" customHeight="1" x14ac:dyDescent="0.2">
      <c r="O810" s="42">
        <f>+O802+1</f>
        <v>102</v>
      </c>
      <c r="P810" s="93" t="s">
        <v>632</v>
      </c>
      <c r="Q810" s="10"/>
      <c r="R810" s="10"/>
      <c r="S810" s="10"/>
      <c r="T810" s="10"/>
    </row>
    <row r="811" spans="15:26" ht="17.100000000000001" customHeight="1" x14ac:dyDescent="0.2">
      <c r="O811" s="10"/>
      <c r="P811" s="38" t="s">
        <v>433</v>
      </c>
      <c r="Q811" s="38" t="s">
        <v>0</v>
      </c>
      <c r="R811" s="38" t="s">
        <v>35</v>
      </c>
      <c r="S811" s="38" t="s">
        <v>0</v>
      </c>
      <c r="T811" s="38" t="s">
        <v>35</v>
      </c>
      <c r="U811" s="10"/>
    </row>
    <row r="812" spans="15:26" ht="17.100000000000001" customHeight="1" x14ac:dyDescent="0.2">
      <c r="O812" s="10"/>
      <c r="P812" s="96">
        <f>AVERAGE(V812:Z812)</f>
        <v>0.46799999999999997</v>
      </c>
      <c r="Q812" s="94">
        <v>250</v>
      </c>
      <c r="R812" s="94">
        <v>217</v>
      </c>
      <c r="S812" s="10">
        <f>+Q812*P812</f>
        <v>117</v>
      </c>
      <c r="T812" s="10">
        <f>+R812*P812</f>
        <v>101.556</v>
      </c>
      <c r="U812" s="10"/>
      <c r="V812" s="95">
        <v>0.61</v>
      </c>
      <c r="W812" s="95">
        <v>0.41</v>
      </c>
      <c r="X812" s="95">
        <v>0.42</v>
      </c>
      <c r="Y812" s="95">
        <v>0.59</v>
      </c>
      <c r="Z812" s="1">
        <v>0.31</v>
      </c>
    </row>
    <row r="813" spans="15:26" ht="17.100000000000001" customHeight="1" x14ac:dyDescent="0.2">
      <c r="O813" s="10"/>
      <c r="P813" s="96">
        <f>AVERAGE(V813:Y813)</f>
        <v>0.21</v>
      </c>
      <c r="Q813" s="94">
        <v>196</v>
      </c>
      <c r="R813" s="94">
        <v>145</v>
      </c>
      <c r="S813" s="10">
        <f>+Q813*P813</f>
        <v>41.16</v>
      </c>
      <c r="T813" s="10">
        <f>+R813*P813</f>
        <v>30.45</v>
      </c>
      <c r="U813" s="10"/>
      <c r="V813" s="95">
        <v>0.24</v>
      </c>
      <c r="W813" s="95">
        <v>0.22</v>
      </c>
      <c r="X813" s="95"/>
      <c r="Y813" s="1">
        <v>0.17</v>
      </c>
    </row>
    <row r="814" spans="15:26" ht="17.100000000000001" customHeight="1" x14ac:dyDescent="0.2">
      <c r="O814" s="10"/>
      <c r="P814" s="96">
        <f>AVERAGE(V814:Y814)</f>
        <v>0.35499999999999998</v>
      </c>
      <c r="Q814" s="94">
        <v>160</v>
      </c>
      <c r="R814" s="94">
        <v>148</v>
      </c>
      <c r="S814" s="10">
        <f>+Q814*P814</f>
        <v>56.8</v>
      </c>
      <c r="T814" s="10">
        <f>+R814*P814</f>
        <v>52.54</v>
      </c>
      <c r="U814" s="10"/>
      <c r="V814" s="95"/>
      <c r="W814" s="95"/>
      <c r="X814" s="95">
        <v>0.36</v>
      </c>
      <c r="Y814" s="1">
        <v>0.35</v>
      </c>
    </row>
    <row r="815" spans="15:26" ht="17.100000000000001" customHeight="1" x14ac:dyDescent="0.2">
      <c r="O815" s="43" t="s">
        <v>36</v>
      </c>
      <c r="P815" s="10">
        <f>SUM(P812:P814)</f>
        <v>1.0329999999999999</v>
      </c>
      <c r="Q815" s="10">
        <f t="shared" ref="Q815:R815" si="232">SUM(Q812:Q814)</f>
        <v>606</v>
      </c>
      <c r="R815" s="10">
        <f t="shared" si="232"/>
        <v>510</v>
      </c>
      <c r="S815" s="42">
        <f>SUM(S812:S814)</f>
        <v>214.95999999999998</v>
      </c>
      <c r="T815" s="42">
        <f>SUM(T812:T814)</f>
        <v>184.54599999999999</v>
      </c>
      <c r="U815" s="10"/>
    </row>
    <row r="816" spans="15:26" ht="17.100000000000001" customHeight="1" x14ac:dyDescent="0.2">
      <c r="O816" s="43" t="s">
        <v>37</v>
      </c>
      <c r="P816" s="44">
        <f t="shared" ref="P816:Q816" si="233">AVERAGE(P812:P814)</f>
        <v>0.34433333333333332</v>
      </c>
      <c r="Q816" s="44">
        <f t="shared" si="233"/>
        <v>202</v>
      </c>
      <c r="R816" s="44">
        <f>AVERAGE(R812:R814)</f>
        <v>170</v>
      </c>
      <c r="S816" s="45">
        <f>+S815/P815</f>
        <v>208.09293320425942</v>
      </c>
      <c r="T816" s="45">
        <f>+T815/P815</f>
        <v>178.65053242981608</v>
      </c>
      <c r="U816" s="10"/>
    </row>
    <row r="817" spans="15:26" ht="17.100000000000001" customHeight="1" x14ac:dyDescent="0.2">
      <c r="P817" s="10"/>
      <c r="Q817" s="10"/>
      <c r="R817" s="10"/>
      <c r="S817" s="10"/>
      <c r="T817" s="10"/>
      <c r="U817" s="10"/>
    </row>
    <row r="818" spans="15:26" ht="17.100000000000001" customHeight="1" x14ac:dyDescent="0.2">
      <c r="O818" s="42">
        <f>+O810+1</f>
        <v>103</v>
      </c>
      <c r="P818" s="93" t="s">
        <v>633</v>
      </c>
      <c r="Q818" s="10"/>
      <c r="R818" s="10"/>
      <c r="S818" s="10"/>
      <c r="T818" s="10"/>
    </row>
    <row r="819" spans="15:26" ht="17.100000000000001" customHeight="1" x14ac:dyDescent="0.2">
      <c r="O819" s="10"/>
      <c r="P819" s="38" t="s">
        <v>433</v>
      </c>
      <c r="Q819" s="38" t="s">
        <v>0</v>
      </c>
      <c r="R819" s="38" t="s">
        <v>35</v>
      </c>
      <c r="S819" s="38" t="s">
        <v>0</v>
      </c>
      <c r="T819" s="38" t="s">
        <v>35</v>
      </c>
      <c r="U819" s="10"/>
    </row>
    <row r="820" spans="15:26" ht="17.100000000000001" customHeight="1" x14ac:dyDescent="0.2">
      <c r="O820" s="10"/>
      <c r="P820" s="96">
        <f>AVERAGE(V820:Z820)</f>
        <v>0.63700000000000001</v>
      </c>
      <c r="Q820" s="94">
        <v>38.5</v>
      </c>
      <c r="R820" s="94">
        <v>32.6</v>
      </c>
      <c r="S820" s="10">
        <f>+Q820*P820</f>
        <v>24.5245</v>
      </c>
      <c r="T820" s="10">
        <f>+R820*P820</f>
        <v>20.766200000000001</v>
      </c>
      <c r="U820" s="10"/>
      <c r="V820" s="95">
        <v>0.56699999999999995</v>
      </c>
      <c r="W820" s="95">
        <v>0.61199999999999999</v>
      </c>
      <c r="X820" s="95">
        <v>0.433</v>
      </c>
      <c r="Y820" s="95">
        <v>0.61699999999999999</v>
      </c>
      <c r="Z820" s="1">
        <v>0.95599999999999996</v>
      </c>
    </row>
    <row r="821" spans="15:26" ht="17.100000000000001" customHeight="1" x14ac:dyDescent="0.2">
      <c r="O821" s="10"/>
      <c r="P821" s="96">
        <f>AVERAGE(V821:Y821)</f>
        <v>0.45824999999999999</v>
      </c>
      <c r="Q821" s="94">
        <v>87</v>
      </c>
      <c r="R821" s="94">
        <v>76</v>
      </c>
      <c r="S821" s="10">
        <f>+Q821*P821</f>
        <v>39.867750000000001</v>
      </c>
      <c r="T821" s="10">
        <f>+R821*P821</f>
        <v>34.826999999999998</v>
      </c>
      <c r="U821" s="10"/>
      <c r="V821" s="95">
        <v>0.63</v>
      </c>
      <c r="W821" s="95">
        <v>0.42499999999999999</v>
      </c>
      <c r="X821" s="95">
        <v>0.45400000000000001</v>
      </c>
      <c r="Y821" s="1">
        <v>0.32400000000000001</v>
      </c>
    </row>
    <row r="822" spans="15:26" ht="17.100000000000001" customHeight="1" x14ac:dyDescent="0.2">
      <c r="O822" s="10"/>
      <c r="P822" s="96">
        <f>AVERAGE(V822:Y822)</f>
        <v>0.65325</v>
      </c>
      <c r="Q822" s="94">
        <v>135</v>
      </c>
      <c r="R822" s="94">
        <v>76</v>
      </c>
      <c r="S822" s="10">
        <f>+Q822*P822</f>
        <v>88.188749999999999</v>
      </c>
      <c r="T822" s="10">
        <f>+R822*P822</f>
        <v>49.646999999999998</v>
      </c>
      <c r="U822" s="10"/>
      <c r="V822" s="95">
        <v>0.34899999999999998</v>
      </c>
      <c r="W822" s="95">
        <v>1.194</v>
      </c>
      <c r="X822" s="95">
        <v>0.38900000000000001</v>
      </c>
      <c r="Y822" s="1">
        <v>0.68100000000000005</v>
      </c>
    </row>
    <row r="823" spans="15:26" ht="17.100000000000001" customHeight="1" x14ac:dyDescent="0.2">
      <c r="O823" s="43" t="s">
        <v>36</v>
      </c>
      <c r="P823" s="10">
        <f>SUM(P820:P822)</f>
        <v>1.7484999999999999</v>
      </c>
      <c r="Q823" s="10">
        <f t="shared" ref="Q823:R823" si="234">SUM(Q820:Q822)</f>
        <v>260.5</v>
      </c>
      <c r="R823" s="10">
        <f t="shared" si="234"/>
        <v>184.6</v>
      </c>
      <c r="S823" s="42">
        <f>SUM(S820:S822)</f>
        <v>152.58100000000002</v>
      </c>
      <c r="T823" s="42">
        <f>SUM(T820:T822)</f>
        <v>105.24019999999999</v>
      </c>
      <c r="U823" s="10"/>
    </row>
    <row r="824" spans="15:26" ht="17.100000000000001" customHeight="1" x14ac:dyDescent="0.2">
      <c r="O824" s="43" t="s">
        <v>37</v>
      </c>
      <c r="P824" s="44">
        <f t="shared" ref="P824:Q824" si="235">AVERAGE(P820:P822)</f>
        <v>0.58283333333333331</v>
      </c>
      <c r="Q824" s="44">
        <f t="shared" si="235"/>
        <v>86.833333333333329</v>
      </c>
      <c r="R824" s="44">
        <f>AVERAGE(R820:R822)</f>
        <v>61.533333333333331</v>
      </c>
      <c r="S824" s="45">
        <f>+S823/P823</f>
        <v>87.263940520446113</v>
      </c>
      <c r="T824" s="45">
        <f>+T823/P823</f>
        <v>60.188847583643117</v>
      </c>
      <c r="U824" s="10"/>
    </row>
    <row r="826" spans="15:26" ht="17.100000000000001" customHeight="1" x14ac:dyDescent="0.2">
      <c r="O826" s="42">
        <f>+O818+1</f>
        <v>104</v>
      </c>
      <c r="P826" s="93" t="s">
        <v>634</v>
      </c>
      <c r="Q826" s="10"/>
      <c r="R826" s="10"/>
      <c r="S826" s="10"/>
      <c r="T826" s="10"/>
    </row>
    <row r="827" spans="15:26" ht="17.100000000000001" customHeight="1" x14ac:dyDescent="0.2">
      <c r="O827" s="10"/>
      <c r="P827" s="38" t="s">
        <v>433</v>
      </c>
      <c r="Q827" s="38" t="s">
        <v>0</v>
      </c>
      <c r="R827" s="38" t="s">
        <v>35</v>
      </c>
      <c r="S827" s="38" t="s">
        <v>0</v>
      </c>
      <c r="T827" s="38" t="s">
        <v>35</v>
      </c>
      <c r="U827" s="10"/>
    </row>
    <row r="828" spans="15:26" ht="17.100000000000001" customHeight="1" x14ac:dyDescent="0.2">
      <c r="O828" s="10"/>
      <c r="P828" s="96">
        <f>AVERAGE(V828:Z828)</f>
        <v>1.9419999999999997</v>
      </c>
      <c r="Q828" s="94">
        <v>63</v>
      </c>
      <c r="R828" s="94">
        <v>65.599999999999994</v>
      </c>
      <c r="S828" s="10">
        <f>+Q828*P828</f>
        <v>122.34599999999999</v>
      </c>
      <c r="T828" s="10">
        <f>+R828*P828</f>
        <v>127.39519999999997</v>
      </c>
      <c r="U828" s="10"/>
      <c r="V828" s="95">
        <v>3.34</v>
      </c>
      <c r="W828" s="95">
        <v>1.1399999999999999</v>
      </c>
      <c r="X828" s="95">
        <v>1.7</v>
      </c>
      <c r="Y828" s="95">
        <v>1.88</v>
      </c>
      <c r="Z828" s="1">
        <v>1.65</v>
      </c>
    </row>
    <row r="829" spans="15:26" ht="17.100000000000001" customHeight="1" x14ac:dyDescent="0.2">
      <c r="O829" s="10"/>
      <c r="P829" s="96">
        <f>AVERAGE(V829:Y829)</f>
        <v>1.2566666666666666</v>
      </c>
      <c r="Q829" s="94">
        <v>34</v>
      </c>
      <c r="R829" s="94">
        <v>46.7</v>
      </c>
      <c r="S829" s="10">
        <f>+Q829*P829</f>
        <v>42.726666666666667</v>
      </c>
      <c r="T829" s="10">
        <f>+R829*P829</f>
        <v>58.686333333333337</v>
      </c>
      <c r="U829" s="10"/>
      <c r="V829" s="95">
        <v>1.5</v>
      </c>
      <c r="W829" s="95">
        <v>1.35</v>
      </c>
      <c r="X829" s="95"/>
      <c r="Y829" s="1">
        <v>0.92</v>
      </c>
    </row>
    <row r="830" spans="15:26" ht="17.100000000000001" customHeight="1" x14ac:dyDescent="0.2">
      <c r="O830" s="10"/>
      <c r="P830" s="96">
        <f>AVERAGE(V830:Y830)</f>
        <v>1.6633333333333333</v>
      </c>
      <c r="Q830" s="94">
        <v>56</v>
      </c>
      <c r="R830" s="94">
        <v>41.2</v>
      </c>
      <c r="S830" s="10">
        <f>+Q830*P830</f>
        <v>93.146666666666661</v>
      </c>
      <c r="T830" s="10">
        <f>+R830*P830</f>
        <v>68.529333333333341</v>
      </c>
      <c r="U830" s="10"/>
      <c r="V830" s="95">
        <v>1.2</v>
      </c>
      <c r="W830" s="95"/>
      <c r="X830" s="95">
        <v>1.75</v>
      </c>
      <c r="Y830" s="1">
        <v>2.04</v>
      </c>
    </row>
    <row r="831" spans="15:26" ht="17.100000000000001" customHeight="1" x14ac:dyDescent="0.2">
      <c r="O831" s="43" t="s">
        <v>36</v>
      </c>
      <c r="P831" s="10">
        <f>SUM(P828:P830)</f>
        <v>4.8619999999999992</v>
      </c>
      <c r="Q831" s="10">
        <f t="shared" ref="Q831:R831" si="236">SUM(Q828:Q830)</f>
        <v>153</v>
      </c>
      <c r="R831" s="10">
        <f t="shared" si="236"/>
        <v>153.5</v>
      </c>
      <c r="S831" s="42">
        <f>SUM(S828:S830)</f>
        <v>258.21933333333334</v>
      </c>
      <c r="T831" s="42">
        <f>SUM(T828:T830)</f>
        <v>254.61086666666665</v>
      </c>
      <c r="U831" s="10"/>
      <c r="W831" s="1" t="s">
        <v>544</v>
      </c>
      <c r="X831" s="1" t="s">
        <v>544</v>
      </c>
    </row>
    <row r="832" spans="15:26" ht="17.100000000000001" customHeight="1" x14ac:dyDescent="0.2">
      <c r="O832" s="43" t="s">
        <v>37</v>
      </c>
      <c r="P832" s="44">
        <f t="shared" ref="P832:Q832" si="237">AVERAGE(P828:P830)</f>
        <v>1.6206666666666665</v>
      </c>
      <c r="Q832" s="44">
        <f t="shared" si="237"/>
        <v>51</v>
      </c>
      <c r="R832" s="44">
        <f>AVERAGE(R828:R830)</f>
        <v>51.166666666666664</v>
      </c>
      <c r="S832" s="45">
        <f>+S831/P831</f>
        <v>53.109694227341294</v>
      </c>
      <c r="T832" s="45">
        <f>+T831/P831</f>
        <v>52.36751679692857</v>
      </c>
      <c r="U832" s="10"/>
    </row>
    <row r="833" spans="15:26" ht="17.100000000000001" customHeight="1" x14ac:dyDescent="0.2">
      <c r="P833" s="10"/>
      <c r="Q833" s="10"/>
      <c r="R833" s="10"/>
      <c r="S833" s="10"/>
      <c r="T833" s="10"/>
      <c r="U833" s="10"/>
    </row>
    <row r="834" spans="15:26" ht="17.100000000000001" customHeight="1" x14ac:dyDescent="0.2">
      <c r="O834" s="42">
        <f>+O826+1</f>
        <v>105</v>
      </c>
      <c r="P834" s="93" t="s">
        <v>636</v>
      </c>
      <c r="Q834" s="10"/>
      <c r="R834" s="10"/>
      <c r="S834" s="10"/>
      <c r="T834" s="10"/>
    </row>
    <row r="835" spans="15:26" ht="17.100000000000001" customHeight="1" x14ac:dyDescent="0.2">
      <c r="O835" s="10"/>
      <c r="P835" s="38" t="s">
        <v>433</v>
      </c>
      <c r="Q835" s="38" t="s">
        <v>0</v>
      </c>
      <c r="R835" s="38" t="s">
        <v>35</v>
      </c>
      <c r="S835" s="38" t="s">
        <v>0</v>
      </c>
      <c r="T835" s="38" t="s">
        <v>35</v>
      </c>
      <c r="U835" s="10"/>
    </row>
    <row r="836" spans="15:26" ht="17.100000000000001" customHeight="1" x14ac:dyDescent="0.2">
      <c r="O836" s="10"/>
      <c r="P836" s="96">
        <f>AVERAGE(V836:Z836)</f>
        <v>1.3625</v>
      </c>
      <c r="Q836" s="94">
        <v>154</v>
      </c>
      <c r="R836" s="94">
        <v>273</v>
      </c>
      <c r="S836" s="10">
        <f>+Q836*P836</f>
        <v>209.82500000000002</v>
      </c>
      <c r="T836" s="10">
        <f>+R836*P836</f>
        <v>371.96250000000003</v>
      </c>
      <c r="U836" s="10"/>
      <c r="V836" s="95">
        <v>1.73</v>
      </c>
      <c r="W836" s="95">
        <v>1.53</v>
      </c>
      <c r="X836" s="95" t="s">
        <v>635</v>
      </c>
      <c r="Y836" s="95">
        <v>1.03</v>
      </c>
      <c r="Z836" s="1">
        <v>1.1599999999999999</v>
      </c>
    </row>
    <row r="837" spans="15:26" ht="17.100000000000001" customHeight="1" x14ac:dyDescent="0.2">
      <c r="O837" s="10"/>
      <c r="P837" s="96">
        <f>AVERAGE(V837:Y837)</f>
        <v>1.095</v>
      </c>
      <c r="Q837" s="94">
        <v>91</v>
      </c>
      <c r="R837" s="94">
        <v>252</v>
      </c>
      <c r="S837" s="10">
        <f>+Q837*P837</f>
        <v>99.644999999999996</v>
      </c>
      <c r="T837" s="10">
        <f>+R837*P837</f>
        <v>275.94</v>
      </c>
      <c r="U837" s="10"/>
      <c r="V837" s="95">
        <v>1.1499999999999999</v>
      </c>
      <c r="W837" s="95">
        <v>1.37</v>
      </c>
      <c r="X837" s="95">
        <v>1.18</v>
      </c>
      <c r="Y837" s="1">
        <v>0.68</v>
      </c>
    </row>
    <row r="838" spans="15:26" ht="17.100000000000001" customHeight="1" x14ac:dyDescent="0.2">
      <c r="O838" s="10"/>
      <c r="P838" s="96">
        <f>AVERAGE(V838:Y838)</f>
        <v>0.42000000000000004</v>
      </c>
      <c r="Q838" s="94">
        <v>32</v>
      </c>
      <c r="R838" s="94">
        <v>56.5</v>
      </c>
      <c r="S838" s="10">
        <f>+Q838*P838</f>
        <v>13.440000000000001</v>
      </c>
      <c r="T838" s="10">
        <f>+R838*P838</f>
        <v>23.730000000000004</v>
      </c>
      <c r="U838" s="10"/>
      <c r="V838" s="95">
        <v>0.54</v>
      </c>
      <c r="W838" s="95">
        <v>0.34</v>
      </c>
      <c r="X838" s="95">
        <v>0.4</v>
      </c>
      <c r="Y838" s="1">
        <v>0.4</v>
      </c>
    </row>
    <row r="839" spans="15:26" ht="17.100000000000001" customHeight="1" x14ac:dyDescent="0.2">
      <c r="O839" s="43" t="s">
        <v>36</v>
      </c>
      <c r="P839" s="10">
        <f>SUM(P836:P838)</f>
        <v>2.8774999999999999</v>
      </c>
      <c r="Q839" s="10">
        <f t="shared" ref="Q839:R839" si="238">SUM(Q836:Q838)</f>
        <v>277</v>
      </c>
      <c r="R839" s="10">
        <f t="shared" si="238"/>
        <v>581.5</v>
      </c>
      <c r="S839" s="42">
        <f>SUM(S836:S838)</f>
        <v>322.91000000000003</v>
      </c>
      <c r="T839" s="42">
        <f>SUM(T836:T838)</f>
        <v>671.63250000000005</v>
      </c>
      <c r="U839" s="10"/>
    </row>
    <row r="840" spans="15:26" ht="17.100000000000001" customHeight="1" x14ac:dyDescent="0.2">
      <c r="O840" s="43" t="s">
        <v>37</v>
      </c>
      <c r="P840" s="44">
        <f t="shared" ref="P840:Q840" si="239">AVERAGE(P836:P838)</f>
        <v>0.95916666666666661</v>
      </c>
      <c r="Q840" s="44">
        <f t="shared" si="239"/>
        <v>92.333333333333329</v>
      </c>
      <c r="R840" s="44">
        <f>AVERAGE(R836:R838)</f>
        <v>193.83333333333334</v>
      </c>
      <c r="S840" s="45">
        <f>+S839/P839</f>
        <v>112.21894005212859</v>
      </c>
      <c r="T840" s="45">
        <f>+T839/P839</f>
        <v>233.40834057341445</v>
      </c>
      <c r="U840" s="10"/>
    </row>
    <row r="841" spans="15:26" ht="17.100000000000001" customHeight="1" x14ac:dyDescent="0.2">
      <c r="P841" s="10"/>
      <c r="Q841" s="10"/>
      <c r="R841" s="10"/>
      <c r="S841" s="10"/>
      <c r="T841" s="10"/>
      <c r="U841" s="10"/>
    </row>
    <row r="842" spans="15:26" ht="17.100000000000001" customHeight="1" x14ac:dyDescent="0.2">
      <c r="O842" s="42">
        <f>+O834+1</f>
        <v>106</v>
      </c>
      <c r="P842" s="93" t="s">
        <v>637</v>
      </c>
      <c r="Q842" s="10"/>
      <c r="R842" s="10"/>
      <c r="S842" s="10"/>
      <c r="T842" s="10"/>
    </row>
    <row r="843" spans="15:26" ht="17.100000000000001" customHeight="1" x14ac:dyDescent="0.2">
      <c r="O843" s="10"/>
      <c r="P843" s="38" t="s">
        <v>433</v>
      </c>
      <c r="Q843" s="38" t="s">
        <v>0</v>
      </c>
      <c r="R843" s="38" t="s">
        <v>35</v>
      </c>
      <c r="S843" s="38" t="s">
        <v>0</v>
      </c>
      <c r="T843" s="38" t="s">
        <v>35</v>
      </c>
      <c r="U843" s="10"/>
    </row>
    <row r="844" spans="15:26" ht="17.100000000000001" customHeight="1" x14ac:dyDescent="0.2">
      <c r="O844" s="10"/>
      <c r="P844" s="96">
        <f>AVERAGE(V844:Z844)</f>
        <v>0.15150000000000002</v>
      </c>
      <c r="Q844" s="94">
        <v>17.7</v>
      </c>
      <c r="R844" s="94">
        <v>76</v>
      </c>
      <c r="S844" s="10">
        <f>+Q844*P844</f>
        <v>2.6815500000000001</v>
      </c>
      <c r="T844" s="10">
        <f>+R844*P844</f>
        <v>11.514000000000001</v>
      </c>
      <c r="U844" s="10"/>
      <c r="V844" s="95">
        <v>0.155</v>
      </c>
      <c r="W844" s="95">
        <v>0.13</v>
      </c>
      <c r="X844" s="95">
        <v>0.13600000000000001</v>
      </c>
      <c r="Y844" s="95">
        <v>0.185</v>
      </c>
    </row>
    <row r="845" spans="15:26" ht="17.100000000000001" customHeight="1" x14ac:dyDescent="0.2">
      <c r="O845" s="10"/>
      <c r="P845" s="96">
        <f>AVERAGE(V845:Y845)</f>
        <v>0.1295</v>
      </c>
      <c r="Q845" s="94">
        <v>16.399999999999999</v>
      </c>
      <c r="R845" s="94">
        <v>78.599999999999994</v>
      </c>
      <c r="S845" s="10">
        <f>+Q845*P845</f>
        <v>2.1237999999999997</v>
      </c>
      <c r="T845" s="10">
        <f>+R845*P845</f>
        <v>10.178699999999999</v>
      </c>
      <c r="U845" s="10"/>
      <c r="V845" s="95">
        <v>0.09</v>
      </c>
      <c r="W845" s="95">
        <v>0.16</v>
      </c>
      <c r="X845" s="95">
        <v>0.124</v>
      </c>
      <c r="Y845" s="1">
        <v>0.14399999999999999</v>
      </c>
    </row>
    <row r="846" spans="15:26" ht="17.100000000000001" customHeight="1" x14ac:dyDescent="0.2">
      <c r="O846" s="10"/>
      <c r="P846" s="96">
        <f>AVERAGE(V846:Y846)</f>
        <v>0.24124999999999999</v>
      </c>
      <c r="Q846" s="94">
        <v>12.8</v>
      </c>
      <c r="R846" s="94">
        <v>106</v>
      </c>
      <c r="S846" s="10">
        <f>+Q846*P846</f>
        <v>3.0880000000000001</v>
      </c>
      <c r="T846" s="10">
        <f>+R846*P846</f>
        <v>25.572499999999998</v>
      </c>
      <c r="U846" s="10"/>
      <c r="V846" s="95">
        <v>8.6999999999999994E-2</v>
      </c>
      <c r="W846" s="95">
        <v>7.4999999999999997E-2</v>
      </c>
      <c r="X846" s="95">
        <v>0.08</v>
      </c>
      <c r="Y846" s="1">
        <v>0.72299999999999998</v>
      </c>
    </row>
    <row r="847" spans="15:26" ht="17.100000000000001" customHeight="1" x14ac:dyDescent="0.2">
      <c r="O847" s="43" t="s">
        <v>36</v>
      </c>
      <c r="P847" s="10">
        <f>SUM(P844:P846)</f>
        <v>0.52224999999999999</v>
      </c>
      <c r="Q847" s="10">
        <f t="shared" ref="Q847:R847" si="240">SUM(Q844:Q846)</f>
        <v>46.899999999999991</v>
      </c>
      <c r="R847" s="10">
        <f t="shared" si="240"/>
        <v>260.60000000000002</v>
      </c>
      <c r="S847" s="42">
        <f>SUM(S844:S846)</f>
        <v>7.8933499999999999</v>
      </c>
      <c r="T847" s="42">
        <f>SUM(T844:T846)</f>
        <v>47.2652</v>
      </c>
      <c r="U847" s="10"/>
    </row>
    <row r="848" spans="15:26" ht="17.100000000000001" customHeight="1" x14ac:dyDescent="0.2">
      <c r="O848" s="43" t="s">
        <v>37</v>
      </c>
      <c r="P848" s="44">
        <f t="shared" ref="P848:Q848" si="241">AVERAGE(P844:P846)</f>
        <v>0.17408333333333334</v>
      </c>
      <c r="Q848" s="44">
        <f t="shared" si="241"/>
        <v>15.633333333333331</v>
      </c>
      <c r="R848" s="44">
        <f>AVERAGE(R844:R846)</f>
        <v>86.866666666666674</v>
      </c>
      <c r="S848" s="45">
        <f>+S847/P847</f>
        <v>15.114121589277167</v>
      </c>
      <c r="T848" s="45">
        <f>+T847/P847</f>
        <v>90.503015797032077</v>
      </c>
      <c r="U848" s="10"/>
    </row>
    <row r="850" spans="15:26" ht="17.100000000000001" customHeight="1" x14ac:dyDescent="0.2">
      <c r="O850" s="42">
        <f>+O842+1</f>
        <v>107</v>
      </c>
      <c r="P850" s="93" t="s">
        <v>638</v>
      </c>
      <c r="Q850" s="10"/>
      <c r="R850" s="10"/>
      <c r="S850" s="10"/>
      <c r="T850" s="10"/>
    </row>
    <row r="851" spans="15:26" ht="17.100000000000001" customHeight="1" x14ac:dyDescent="0.2">
      <c r="O851" s="10"/>
      <c r="P851" s="38" t="s">
        <v>433</v>
      </c>
      <c r="Q851" s="38" t="s">
        <v>0</v>
      </c>
      <c r="R851" s="38" t="s">
        <v>35</v>
      </c>
      <c r="S851" s="38" t="s">
        <v>0</v>
      </c>
      <c r="T851" s="38" t="s">
        <v>35</v>
      </c>
      <c r="U851" s="10"/>
      <c r="X851" s="1" t="s">
        <v>639</v>
      </c>
    </row>
    <row r="852" spans="15:26" ht="17.100000000000001" customHeight="1" x14ac:dyDescent="0.2">
      <c r="O852" s="10"/>
      <c r="P852" s="96">
        <f>AVERAGE(V852:Z852)</f>
        <v>0.80125000000000002</v>
      </c>
      <c r="Q852" s="94">
        <v>49</v>
      </c>
      <c r="R852" s="94">
        <v>217</v>
      </c>
      <c r="S852" s="10">
        <f>+Q852*P852</f>
        <v>39.261250000000004</v>
      </c>
      <c r="T852" s="10">
        <f>+R852*P852</f>
        <v>173.87125</v>
      </c>
      <c r="U852" s="10"/>
      <c r="V852" s="95">
        <v>0.68600000000000005</v>
      </c>
      <c r="W852" s="95">
        <v>0.67</v>
      </c>
      <c r="X852" s="95"/>
      <c r="Y852" s="95">
        <v>0.74</v>
      </c>
      <c r="Z852" s="1">
        <v>1.109</v>
      </c>
    </row>
    <row r="853" spans="15:26" ht="17.100000000000001" customHeight="1" x14ac:dyDescent="0.2">
      <c r="O853" s="10"/>
      <c r="P853" s="96">
        <f>AVERAGE(V853:Y853)</f>
        <v>0.72250000000000003</v>
      </c>
      <c r="Q853" s="94">
        <v>98</v>
      </c>
      <c r="R853" s="94">
        <v>186</v>
      </c>
      <c r="S853" s="10">
        <f>+Q853*P853</f>
        <v>70.805000000000007</v>
      </c>
      <c r="T853" s="10">
        <f>+R853*P853</f>
        <v>134.38500000000002</v>
      </c>
      <c r="U853" s="10"/>
      <c r="V853" s="95">
        <v>0.63</v>
      </c>
      <c r="W853" s="95">
        <v>1.01</v>
      </c>
      <c r="X853" s="95">
        <v>0.57999999999999996</v>
      </c>
      <c r="Y853" s="1">
        <v>0.67</v>
      </c>
    </row>
    <row r="854" spans="15:26" ht="17.100000000000001" customHeight="1" x14ac:dyDescent="0.2">
      <c r="O854" s="10"/>
      <c r="P854" s="96">
        <f>AVERAGE(V854:Y854)</f>
        <v>0.26250000000000001</v>
      </c>
      <c r="Q854" s="94">
        <v>26</v>
      </c>
      <c r="R854" s="94">
        <v>139</v>
      </c>
      <c r="S854" s="10">
        <f>+Q854*P854</f>
        <v>6.8250000000000002</v>
      </c>
      <c r="T854" s="10">
        <f>+R854*P854</f>
        <v>36.487500000000004</v>
      </c>
      <c r="U854" s="10"/>
      <c r="V854" s="95">
        <v>0.23</v>
      </c>
      <c r="W854" s="95">
        <v>0.161</v>
      </c>
      <c r="X854" s="95">
        <v>0.22600000000000001</v>
      </c>
      <c r="Y854" s="1">
        <v>0.433</v>
      </c>
    </row>
    <row r="855" spans="15:26" ht="17.100000000000001" customHeight="1" x14ac:dyDescent="0.2">
      <c r="O855" s="43" t="s">
        <v>36</v>
      </c>
      <c r="P855" s="10">
        <f>SUM(P852:P854)</f>
        <v>1.7862500000000001</v>
      </c>
      <c r="Q855" s="10">
        <f t="shared" ref="Q855:R855" si="242">SUM(Q852:Q854)</f>
        <v>173</v>
      </c>
      <c r="R855" s="10">
        <f t="shared" si="242"/>
        <v>542</v>
      </c>
      <c r="S855" s="42">
        <f>SUM(S852:S854)</f>
        <v>116.89125000000001</v>
      </c>
      <c r="T855" s="42">
        <f>SUM(T852:T854)</f>
        <v>344.74375000000003</v>
      </c>
      <c r="U855" s="10"/>
    </row>
    <row r="856" spans="15:26" ht="17.100000000000001" customHeight="1" x14ac:dyDescent="0.2">
      <c r="O856" s="43" t="s">
        <v>37</v>
      </c>
      <c r="P856" s="44">
        <f t="shared" ref="P856:Q856" si="243">AVERAGE(P852:P854)</f>
        <v>0.59541666666666671</v>
      </c>
      <c r="Q856" s="44">
        <f t="shared" si="243"/>
        <v>57.666666666666664</v>
      </c>
      <c r="R856" s="44">
        <f>AVERAGE(R852:R854)</f>
        <v>180.66666666666666</v>
      </c>
      <c r="S856" s="45">
        <f>+S855/P855</f>
        <v>65.439468159552135</v>
      </c>
      <c r="T856" s="45">
        <f>+T855/P855</f>
        <v>192.99860041987404</v>
      </c>
      <c r="U856" s="10"/>
    </row>
    <row r="857" spans="15:26" ht="17.100000000000001" customHeight="1" x14ac:dyDescent="0.2">
      <c r="P857" s="10"/>
      <c r="Q857" s="10"/>
      <c r="R857" s="10"/>
      <c r="S857" s="10"/>
      <c r="T857" s="10"/>
      <c r="U857" s="10"/>
    </row>
    <row r="858" spans="15:26" ht="17.100000000000001" customHeight="1" x14ac:dyDescent="0.2">
      <c r="O858" s="42">
        <f>+O850+1</f>
        <v>108</v>
      </c>
      <c r="P858" s="93" t="s">
        <v>640</v>
      </c>
      <c r="Q858" s="10"/>
      <c r="R858" s="10"/>
      <c r="S858" s="10"/>
      <c r="T858" s="10"/>
    </row>
    <row r="859" spans="15:26" ht="17.100000000000001" customHeight="1" x14ac:dyDescent="0.2">
      <c r="O859" s="10"/>
      <c r="P859" s="38" t="s">
        <v>433</v>
      </c>
      <c r="Q859" s="38" t="s">
        <v>0</v>
      </c>
      <c r="R859" s="38" t="s">
        <v>35</v>
      </c>
      <c r="S859" s="38" t="s">
        <v>0</v>
      </c>
      <c r="T859" s="38" t="s">
        <v>35</v>
      </c>
      <c r="U859" s="10"/>
      <c r="X859" s="1" t="s">
        <v>639</v>
      </c>
    </row>
    <row r="860" spans="15:26" ht="17.100000000000001" customHeight="1" x14ac:dyDescent="0.2">
      <c r="O860" s="10"/>
      <c r="P860" s="96">
        <f>AVERAGE(V860:Z860)</f>
        <v>1.605</v>
      </c>
      <c r="Q860" s="94">
        <v>38</v>
      </c>
      <c r="R860" s="94">
        <v>105</v>
      </c>
      <c r="S860" s="10">
        <f>+Q860*P860</f>
        <v>60.99</v>
      </c>
      <c r="T860" s="10">
        <f>+R860*P860</f>
        <v>168.52500000000001</v>
      </c>
      <c r="U860" s="10"/>
      <c r="V860" s="95">
        <v>1.78</v>
      </c>
      <c r="W860" s="95">
        <v>1.38</v>
      </c>
      <c r="X860" s="95"/>
      <c r="Y860" s="95">
        <v>1.53</v>
      </c>
      <c r="Z860" s="1">
        <v>1.73</v>
      </c>
    </row>
    <row r="861" spans="15:26" ht="17.100000000000001" customHeight="1" x14ac:dyDescent="0.2">
      <c r="O861" s="10"/>
      <c r="P861" s="96">
        <f>AVERAGE(V861:Y861)</f>
        <v>2.0699999999999998</v>
      </c>
      <c r="Q861" s="94">
        <v>66</v>
      </c>
      <c r="R861" s="94">
        <v>98</v>
      </c>
      <c r="S861" s="10">
        <f>+Q861*P861</f>
        <v>136.61999999999998</v>
      </c>
      <c r="T861" s="10">
        <f>+R861*P861</f>
        <v>202.85999999999999</v>
      </c>
      <c r="U861" s="10"/>
      <c r="V861" s="95">
        <v>2.4</v>
      </c>
      <c r="W861" s="95">
        <v>2.21</v>
      </c>
      <c r="X861" s="95">
        <v>1.89</v>
      </c>
      <c r="Y861" s="1">
        <v>1.78</v>
      </c>
    </row>
    <row r="862" spans="15:26" ht="17.100000000000001" customHeight="1" x14ac:dyDescent="0.2">
      <c r="O862" s="10"/>
      <c r="P862" s="96">
        <f>AVERAGE(V862:Y862)</f>
        <v>1.4924999999999999</v>
      </c>
      <c r="Q862" s="94">
        <v>41.3</v>
      </c>
      <c r="R862" s="94">
        <v>27.8</v>
      </c>
      <c r="S862" s="10">
        <f>+Q862*P862</f>
        <v>61.640249999999995</v>
      </c>
      <c r="T862" s="10">
        <f>+R862*P862</f>
        <v>41.491500000000002</v>
      </c>
      <c r="U862" s="10"/>
      <c r="V862" s="95">
        <v>1.37</v>
      </c>
      <c r="W862" s="95">
        <v>1.88</v>
      </c>
      <c r="X862" s="95">
        <v>1.1299999999999999</v>
      </c>
      <c r="Y862" s="1">
        <v>1.59</v>
      </c>
    </row>
    <row r="863" spans="15:26" ht="17.100000000000001" customHeight="1" x14ac:dyDescent="0.2">
      <c r="O863" s="43" t="s">
        <v>36</v>
      </c>
      <c r="P863" s="10">
        <f>SUM(P860:P862)</f>
        <v>5.1674999999999995</v>
      </c>
      <c r="Q863" s="10">
        <f t="shared" ref="Q863:R863" si="244">SUM(Q860:Q862)</f>
        <v>145.30000000000001</v>
      </c>
      <c r="R863" s="10">
        <f t="shared" si="244"/>
        <v>230.8</v>
      </c>
      <c r="S863" s="42">
        <f>SUM(S860:S862)</f>
        <v>259.25024999999999</v>
      </c>
      <c r="T863" s="42">
        <f>SUM(T860:T862)</f>
        <v>412.87649999999996</v>
      </c>
      <c r="U863" s="10"/>
    </row>
    <row r="864" spans="15:26" ht="17.100000000000001" customHeight="1" x14ac:dyDescent="0.2">
      <c r="O864" s="43" t="s">
        <v>37</v>
      </c>
      <c r="P864" s="44">
        <f t="shared" ref="P864:Q864" si="245">AVERAGE(P860:P862)</f>
        <v>1.7224999999999999</v>
      </c>
      <c r="Q864" s="44">
        <f t="shared" si="245"/>
        <v>48.433333333333337</v>
      </c>
      <c r="R864" s="44">
        <f>AVERAGE(R860:R862)</f>
        <v>76.933333333333337</v>
      </c>
      <c r="S864" s="45">
        <f>+S863/P863</f>
        <v>50.169375907111757</v>
      </c>
      <c r="T864" s="45">
        <f>+T863/P863</f>
        <v>79.898693759071122</v>
      </c>
      <c r="U864" s="10"/>
    </row>
    <row r="865" spans="15:26" ht="17.100000000000001" customHeight="1" x14ac:dyDescent="0.2">
      <c r="P865" s="10"/>
      <c r="Q865" s="10"/>
      <c r="R865" s="10"/>
      <c r="S865" s="10"/>
      <c r="T865" s="10"/>
      <c r="U865" s="10"/>
    </row>
    <row r="866" spans="15:26" ht="17.100000000000001" customHeight="1" x14ac:dyDescent="0.2">
      <c r="O866" s="42">
        <f>+O858+1</f>
        <v>109</v>
      </c>
      <c r="P866" s="93" t="s">
        <v>641</v>
      </c>
      <c r="Q866" s="10"/>
      <c r="R866" s="10"/>
      <c r="S866" s="10"/>
      <c r="T866" s="10"/>
    </row>
    <row r="867" spans="15:26" ht="17.100000000000001" customHeight="1" x14ac:dyDescent="0.2">
      <c r="O867" s="10"/>
      <c r="P867" s="38" t="s">
        <v>433</v>
      </c>
      <c r="Q867" s="38" t="s">
        <v>0</v>
      </c>
      <c r="R867" s="38" t="s">
        <v>35</v>
      </c>
      <c r="S867" s="38" t="s">
        <v>0</v>
      </c>
      <c r="T867" s="38" t="s">
        <v>35</v>
      </c>
      <c r="U867" s="10"/>
    </row>
    <row r="868" spans="15:26" ht="17.100000000000001" customHeight="1" x14ac:dyDescent="0.2">
      <c r="O868" s="10"/>
      <c r="P868" s="96">
        <f>AVERAGE(V868:Z868)</f>
        <v>0.48579999999999995</v>
      </c>
      <c r="Q868" s="94">
        <v>90</v>
      </c>
      <c r="R868" s="94">
        <v>375</v>
      </c>
      <c r="S868" s="10">
        <f>+Q868*P868</f>
        <v>43.721999999999994</v>
      </c>
      <c r="T868" s="10">
        <f>+R868*P868</f>
        <v>182.17499999999998</v>
      </c>
      <c r="U868" s="10"/>
      <c r="V868" s="95">
        <v>0.48199999999999998</v>
      </c>
      <c r="W868" s="95">
        <v>0.47499999999999998</v>
      </c>
      <c r="X868" s="95">
        <v>0.51300000000000001</v>
      </c>
      <c r="Y868" s="95">
        <v>0.63900000000000001</v>
      </c>
      <c r="Z868" s="1">
        <v>0.32</v>
      </c>
    </row>
    <row r="869" spans="15:26" ht="17.100000000000001" customHeight="1" x14ac:dyDescent="0.2">
      <c r="O869" s="10"/>
      <c r="P869" s="96">
        <f>AVERAGE(V869:Y869)</f>
        <v>0.36899999999999999</v>
      </c>
      <c r="Q869" s="94">
        <v>206</v>
      </c>
      <c r="R869" s="94">
        <v>696</v>
      </c>
      <c r="S869" s="10">
        <f>+Q869*P869</f>
        <v>76.013999999999996</v>
      </c>
      <c r="T869" s="10">
        <f>+R869*P869</f>
        <v>256.82400000000001</v>
      </c>
      <c r="U869" s="10"/>
      <c r="V869" s="95">
        <v>0.36</v>
      </c>
      <c r="W869" s="95">
        <v>0.46600000000000003</v>
      </c>
      <c r="X869" s="95">
        <v>0.317</v>
      </c>
      <c r="Y869" s="1">
        <v>0.33300000000000002</v>
      </c>
    </row>
    <row r="870" spans="15:26" ht="17.100000000000001" customHeight="1" x14ac:dyDescent="0.2">
      <c r="O870" s="10"/>
      <c r="P870" s="96">
        <f>AVERAGE(V870:Y870)</f>
        <v>0.40349999999999997</v>
      </c>
      <c r="Q870" s="94">
        <v>169</v>
      </c>
      <c r="R870" s="94">
        <v>540</v>
      </c>
      <c r="S870" s="10">
        <f>+Q870*P870</f>
        <v>68.191499999999991</v>
      </c>
      <c r="T870" s="10">
        <f>+R870*P870</f>
        <v>217.89</v>
      </c>
      <c r="U870" s="10"/>
      <c r="V870" s="95">
        <v>0.35499999999999998</v>
      </c>
      <c r="W870" s="95">
        <v>0.41199999999999998</v>
      </c>
      <c r="X870" s="95">
        <v>0.33800000000000002</v>
      </c>
      <c r="Y870" s="1">
        <v>0.50900000000000001</v>
      </c>
    </row>
    <row r="871" spans="15:26" ht="17.100000000000001" customHeight="1" x14ac:dyDescent="0.2">
      <c r="O871" s="43" t="s">
        <v>36</v>
      </c>
      <c r="P871" s="10">
        <f>SUM(P868:P870)</f>
        <v>1.2583</v>
      </c>
      <c r="Q871" s="10">
        <f t="shared" ref="Q871:R871" si="246">SUM(Q868:Q870)</f>
        <v>465</v>
      </c>
      <c r="R871" s="10">
        <f t="shared" si="246"/>
        <v>1611</v>
      </c>
      <c r="S871" s="42">
        <f>SUM(S868:S870)</f>
        <v>187.92749999999998</v>
      </c>
      <c r="T871" s="42">
        <f>SUM(T868:T870)</f>
        <v>656.88900000000001</v>
      </c>
      <c r="U871" s="10"/>
    </row>
    <row r="872" spans="15:26" ht="17.100000000000001" customHeight="1" x14ac:dyDescent="0.2">
      <c r="O872" s="43" t="s">
        <v>37</v>
      </c>
      <c r="P872" s="44">
        <f t="shared" ref="P872:Q872" si="247">AVERAGE(P868:P870)</f>
        <v>0.41943333333333332</v>
      </c>
      <c r="Q872" s="44">
        <f t="shared" si="247"/>
        <v>155</v>
      </c>
      <c r="R872" s="44">
        <f>AVERAGE(R868:R870)</f>
        <v>537</v>
      </c>
      <c r="S872" s="45">
        <f>+S871/P871</f>
        <v>149.3503139156004</v>
      </c>
      <c r="T872" s="45">
        <f>+T871/P871</f>
        <v>522.04482237940078</v>
      </c>
      <c r="U872" s="10"/>
    </row>
    <row r="874" spans="15:26" ht="17.100000000000001" customHeight="1" x14ac:dyDescent="0.2">
      <c r="O874" s="42">
        <f>+O866+1</f>
        <v>110</v>
      </c>
      <c r="P874" s="93" t="s">
        <v>642</v>
      </c>
      <c r="Q874" s="10"/>
      <c r="R874" s="10"/>
      <c r="S874" s="10"/>
      <c r="T874" s="10"/>
    </row>
    <row r="875" spans="15:26" ht="17.100000000000001" customHeight="1" x14ac:dyDescent="0.2">
      <c r="O875" s="10"/>
      <c r="P875" s="38" t="s">
        <v>433</v>
      </c>
      <c r="Q875" s="38" t="s">
        <v>0</v>
      </c>
      <c r="R875" s="38" t="s">
        <v>35</v>
      </c>
      <c r="S875" s="38" t="s">
        <v>0</v>
      </c>
      <c r="T875" s="38" t="s">
        <v>35</v>
      </c>
      <c r="U875" s="10"/>
    </row>
    <row r="876" spans="15:26" ht="17.100000000000001" customHeight="1" x14ac:dyDescent="0.2">
      <c r="O876" s="10"/>
      <c r="P876" s="96">
        <f>AVERAGE(V876:Z876)</f>
        <v>1.4580000000000002</v>
      </c>
      <c r="Q876" s="94">
        <v>57.3</v>
      </c>
      <c r="R876" s="94">
        <v>269</v>
      </c>
      <c r="S876" s="10">
        <f>+Q876*P876</f>
        <v>83.543400000000005</v>
      </c>
      <c r="T876" s="10">
        <f>+R876*P876</f>
        <v>392.20200000000006</v>
      </c>
      <c r="U876" s="10"/>
      <c r="V876" s="95">
        <v>1.59</v>
      </c>
      <c r="W876" s="95">
        <v>1.44</v>
      </c>
      <c r="X876" s="95">
        <v>1.36</v>
      </c>
      <c r="Y876" s="95">
        <v>1.56</v>
      </c>
      <c r="Z876" s="1">
        <v>1.34</v>
      </c>
    </row>
    <row r="877" spans="15:26" ht="17.100000000000001" customHeight="1" x14ac:dyDescent="0.2">
      <c r="O877" s="10"/>
      <c r="P877" s="96">
        <f>AVERAGE(V877:Y877)</f>
        <v>1.3750000000000002</v>
      </c>
      <c r="Q877" s="94">
        <v>50.7</v>
      </c>
      <c r="R877" s="94">
        <v>287</v>
      </c>
      <c r="S877" s="10">
        <f>+Q877*P877</f>
        <v>69.71250000000002</v>
      </c>
      <c r="T877" s="10">
        <f>+R877*P877</f>
        <v>394.62500000000006</v>
      </c>
      <c r="U877" s="10"/>
      <c r="V877" s="95">
        <v>1.48</v>
      </c>
      <c r="W877" s="95">
        <v>1.84</v>
      </c>
      <c r="X877" s="95">
        <v>1.06</v>
      </c>
      <c r="Y877" s="1">
        <v>1.1200000000000001</v>
      </c>
    </row>
    <row r="878" spans="15:26" ht="17.100000000000001" customHeight="1" x14ac:dyDescent="0.2">
      <c r="O878" s="10"/>
      <c r="P878" s="96">
        <f>AVERAGE(V878:Y878)</f>
        <v>1.25</v>
      </c>
      <c r="Q878" s="94">
        <v>44.7</v>
      </c>
      <c r="R878" s="94">
        <v>176</v>
      </c>
      <c r="S878" s="10">
        <f>+Q878*P878</f>
        <v>55.875</v>
      </c>
      <c r="T878" s="10">
        <f>+R878*P878</f>
        <v>220</v>
      </c>
      <c r="U878" s="10"/>
      <c r="V878" s="95">
        <v>1.1299999999999999</v>
      </c>
      <c r="W878" s="95">
        <v>1.05</v>
      </c>
      <c r="X878" s="95">
        <v>1.29</v>
      </c>
      <c r="Y878" s="1">
        <v>1.53</v>
      </c>
    </row>
    <row r="879" spans="15:26" ht="17.100000000000001" customHeight="1" x14ac:dyDescent="0.2">
      <c r="O879" s="43" t="s">
        <v>36</v>
      </c>
      <c r="P879" s="10">
        <f>SUM(P876:P878)</f>
        <v>4.0830000000000002</v>
      </c>
      <c r="Q879" s="10">
        <f t="shared" ref="Q879:R879" si="248">SUM(Q876:Q878)</f>
        <v>152.69999999999999</v>
      </c>
      <c r="R879" s="10">
        <f t="shared" si="248"/>
        <v>732</v>
      </c>
      <c r="S879" s="42">
        <f>SUM(S876:S878)</f>
        <v>209.13090000000003</v>
      </c>
      <c r="T879" s="42">
        <f>SUM(T876:T878)</f>
        <v>1006.8270000000001</v>
      </c>
      <c r="U879" s="10"/>
    </row>
    <row r="880" spans="15:26" ht="17.100000000000001" customHeight="1" x14ac:dyDescent="0.2">
      <c r="O880" s="43" t="s">
        <v>37</v>
      </c>
      <c r="P880" s="44">
        <f t="shared" ref="P880:Q880" si="249">AVERAGE(P876:P878)</f>
        <v>1.361</v>
      </c>
      <c r="Q880" s="44">
        <f t="shared" si="249"/>
        <v>50.9</v>
      </c>
      <c r="R880" s="44">
        <f>AVERAGE(R876:R878)</f>
        <v>244</v>
      </c>
      <c r="S880" s="45">
        <f>+S879/P879</f>
        <v>51.219911829537111</v>
      </c>
      <c r="T880" s="45">
        <f>+T879/P879</f>
        <v>246.5900073475386</v>
      </c>
      <c r="U880" s="10"/>
    </row>
    <row r="881" spans="15:26" ht="17.100000000000001" customHeight="1" x14ac:dyDescent="0.2">
      <c r="P881" s="10"/>
      <c r="Q881" s="10"/>
      <c r="R881" s="10"/>
      <c r="S881" s="10"/>
      <c r="T881" s="10"/>
      <c r="U881" s="10"/>
    </row>
    <row r="882" spans="15:26" ht="17.100000000000001" customHeight="1" x14ac:dyDescent="0.2">
      <c r="O882" s="42">
        <f>+O874+1</f>
        <v>111</v>
      </c>
      <c r="P882" s="93" t="s">
        <v>644</v>
      </c>
      <c r="Q882" s="10"/>
      <c r="R882" s="10"/>
      <c r="S882" s="10"/>
      <c r="T882" s="10"/>
    </row>
    <row r="883" spans="15:26" ht="17.100000000000001" customHeight="1" x14ac:dyDescent="0.2">
      <c r="O883" s="10"/>
      <c r="P883" s="38" t="s">
        <v>433</v>
      </c>
      <c r="Q883" s="38" t="s">
        <v>0</v>
      </c>
      <c r="R883" s="38" t="s">
        <v>35</v>
      </c>
      <c r="S883" s="38" t="s">
        <v>0</v>
      </c>
      <c r="T883" s="38" t="s">
        <v>35</v>
      </c>
      <c r="U883" s="10"/>
    </row>
    <row r="884" spans="15:26" ht="17.100000000000001" customHeight="1" x14ac:dyDescent="0.2">
      <c r="O884" s="10"/>
      <c r="P884" s="96">
        <f>AVERAGE(V884:Z884)</f>
        <v>1.764</v>
      </c>
      <c r="Q884" s="94">
        <v>36</v>
      </c>
      <c r="R884" s="94">
        <v>180</v>
      </c>
      <c r="S884" s="10">
        <f>+Q884*P884</f>
        <v>63.503999999999998</v>
      </c>
      <c r="T884" s="10">
        <f>+R884*P884</f>
        <v>317.52</v>
      </c>
      <c r="U884" s="10"/>
      <c r="V884" s="95">
        <v>2.1800000000000002</v>
      </c>
      <c r="W884" s="95">
        <v>1</v>
      </c>
      <c r="X884" s="95">
        <v>1.88</v>
      </c>
      <c r="Y884" s="95">
        <v>1.83</v>
      </c>
      <c r="Z884" s="1">
        <v>1.93</v>
      </c>
    </row>
    <row r="885" spans="15:26" ht="17.100000000000001" customHeight="1" x14ac:dyDescent="0.2">
      <c r="O885" s="10"/>
      <c r="P885" s="96">
        <f>AVERAGE(V885:Y885)</f>
        <v>1.7799999999999998</v>
      </c>
      <c r="Q885" s="94">
        <v>28.3</v>
      </c>
      <c r="R885" s="94">
        <v>210</v>
      </c>
      <c r="S885" s="10">
        <f>+Q885*P885</f>
        <v>50.373999999999995</v>
      </c>
      <c r="T885" s="10">
        <f>+R885*P885</f>
        <v>373.79999999999995</v>
      </c>
      <c r="U885" s="10"/>
      <c r="V885" s="95">
        <v>1.95</v>
      </c>
      <c r="W885" s="95">
        <v>1.73</v>
      </c>
      <c r="X885" s="95">
        <v>1.69</v>
      </c>
      <c r="Y885" s="1">
        <v>1.75</v>
      </c>
    </row>
    <row r="886" spans="15:26" ht="17.100000000000001" customHeight="1" x14ac:dyDescent="0.2">
      <c r="O886" s="10"/>
      <c r="P886" s="96">
        <f>AVERAGE(V886:Y886)</f>
        <v>1.2975000000000001</v>
      </c>
      <c r="Q886" s="94">
        <v>16.8</v>
      </c>
      <c r="R886" s="94">
        <v>204</v>
      </c>
      <c r="S886" s="10">
        <f>+Q886*P886</f>
        <v>21.798000000000002</v>
      </c>
      <c r="T886" s="10">
        <f>+R886*P886</f>
        <v>264.69</v>
      </c>
      <c r="U886" s="10"/>
      <c r="V886" s="95">
        <v>1.56</v>
      </c>
      <c r="W886" s="95">
        <v>1.29</v>
      </c>
      <c r="X886" s="95">
        <v>1.1399999999999999</v>
      </c>
      <c r="Y886" s="1">
        <v>1.2</v>
      </c>
    </row>
    <row r="887" spans="15:26" ht="17.100000000000001" customHeight="1" x14ac:dyDescent="0.2">
      <c r="O887" s="43" t="s">
        <v>36</v>
      </c>
      <c r="P887" s="10">
        <f>SUM(P884:P886)</f>
        <v>4.8414999999999999</v>
      </c>
      <c r="Q887" s="10">
        <f t="shared" ref="Q887:R887" si="250">SUM(Q884:Q886)</f>
        <v>81.099999999999994</v>
      </c>
      <c r="R887" s="10">
        <f t="shared" si="250"/>
        <v>594</v>
      </c>
      <c r="S887" s="42">
        <f>SUM(S884:S886)</f>
        <v>135.67599999999999</v>
      </c>
      <c r="T887" s="42">
        <f>SUM(T884:T886)</f>
        <v>956.01</v>
      </c>
      <c r="U887" s="10"/>
    </row>
    <row r="888" spans="15:26" ht="17.100000000000001" customHeight="1" x14ac:dyDescent="0.2">
      <c r="O888" s="43" t="s">
        <v>37</v>
      </c>
      <c r="P888" s="44">
        <f t="shared" ref="P888:Q888" si="251">AVERAGE(P884:P886)</f>
        <v>1.6138333333333332</v>
      </c>
      <c r="Q888" s="44">
        <f t="shared" si="251"/>
        <v>27.033333333333331</v>
      </c>
      <c r="R888" s="44">
        <f>AVERAGE(R884:R886)</f>
        <v>198</v>
      </c>
      <c r="S888" s="45">
        <f>+S887/P887</f>
        <v>28.023546421563562</v>
      </c>
      <c r="T888" s="45">
        <f>+T887/P887</f>
        <v>197.46153051740163</v>
      </c>
      <c r="U888" s="10"/>
    </row>
    <row r="889" spans="15:26" ht="17.100000000000001" customHeight="1" x14ac:dyDescent="0.2">
      <c r="P889" s="10"/>
      <c r="Q889" s="10"/>
      <c r="R889" s="10"/>
      <c r="S889" s="10"/>
      <c r="T889" s="10"/>
      <c r="U889" s="10"/>
    </row>
    <row r="890" spans="15:26" ht="17.100000000000001" customHeight="1" x14ac:dyDescent="0.2">
      <c r="O890" s="42">
        <f>+O882+1</f>
        <v>112</v>
      </c>
      <c r="P890" s="93" t="s">
        <v>643</v>
      </c>
      <c r="Q890" s="10"/>
      <c r="R890" s="10"/>
      <c r="S890" s="10"/>
      <c r="T890" s="10"/>
    </row>
    <row r="891" spans="15:26" ht="17.100000000000001" customHeight="1" x14ac:dyDescent="0.2">
      <c r="O891" s="10"/>
      <c r="P891" s="38" t="s">
        <v>433</v>
      </c>
      <c r="Q891" s="38" t="s">
        <v>0</v>
      </c>
      <c r="R891" s="38" t="s">
        <v>35</v>
      </c>
      <c r="S891" s="38" t="s">
        <v>0</v>
      </c>
      <c r="T891" s="38" t="s">
        <v>35</v>
      </c>
      <c r="U891" s="10"/>
    </row>
    <row r="892" spans="15:26" ht="17.100000000000001" customHeight="1" x14ac:dyDescent="0.2">
      <c r="O892" s="10"/>
      <c r="P892" s="96">
        <f>AVERAGE(V892:Z892)</f>
        <v>3.3650000000000002</v>
      </c>
      <c r="Q892" s="94">
        <v>67.900000000000006</v>
      </c>
      <c r="R892" s="94">
        <v>186</v>
      </c>
      <c r="S892" s="10">
        <f>+Q892*P892</f>
        <v>228.48350000000002</v>
      </c>
      <c r="T892" s="10">
        <f>+R892*P892</f>
        <v>625.89</v>
      </c>
      <c r="U892" s="10"/>
      <c r="V892" s="95">
        <v>3.13</v>
      </c>
      <c r="W892" s="95">
        <v>3.36</v>
      </c>
      <c r="X892" s="95">
        <v>3.29</v>
      </c>
      <c r="Y892" s="95">
        <v>3.68</v>
      </c>
    </row>
    <row r="893" spans="15:26" ht="17.100000000000001" customHeight="1" x14ac:dyDescent="0.2">
      <c r="O893" s="10"/>
      <c r="P893" s="96">
        <f>AVERAGE(V893:Y893)</f>
        <v>2.6232500000000001</v>
      </c>
      <c r="Q893" s="94">
        <v>49.2</v>
      </c>
      <c r="R893" s="94">
        <v>197</v>
      </c>
      <c r="S893" s="10">
        <f>+Q893*P893</f>
        <v>129.06390000000002</v>
      </c>
      <c r="T893" s="10">
        <f>+R893*P893</f>
        <v>516.78025000000002</v>
      </c>
      <c r="U893" s="10"/>
      <c r="V893" s="95">
        <v>3.19</v>
      </c>
      <c r="W893" s="95">
        <v>2.9279999999999999</v>
      </c>
      <c r="X893" s="95">
        <v>1.9350000000000001</v>
      </c>
      <c r="Y893" s="1">
        <v>2.44</v>
      </c>
    </row>
    <row r="894" spans="15:26" ht="17.100000000000001" customHeight="1" x14ac:dyDescent="0.2">
      <c r="O894" s="10"/>
      <c r="P894" s="96">
        <f>AVERAGE(V894:Y894)</f>
        <v>1.29925</v>
      </c>
      <c r="Q894" s="94">
        <v>17.3</v>
      </c>
      <c r="R894" s="94">
        <v>117</v>
      </c>
      <c r="S894" s="10">
        <f>+Q894*P894</f>
        <v>22.477025000000001</v>
      </c>
      <c r="T894" s="10">
        <f>+R894*P894</f>
        <v>152.01224999999999</v>
      </c>
      <c r="U894" s="10"/>
      <c r="V894" s="95">
        <v>1.135</v>
      </c>
      <c r="W894" s="95">
        <v>1.1040000000000001</v>
      </c>
      <c r="X894" s="95">
        <v>0.53200000000000003</v>
      </c>
      <c r="Y894" s="1">
        <v>2.4260000000000002</v>
      </c>
    </row>
    <row r="895" spans="15:26" ht="17.100000000000001" customHeight="1" x14ac:dyDescent="0.2">
      <c r="O895" s="43" t="s">
        <v>36</v>
      </c>
      <c r="P895" s="10">
        <f>SUM(P892:P894)</f>
        <v>7.2875000000000005</v>
      </c>
      <c r="Q895" s="10">
        <f t="shared" ref="Q895:R895" si="252">SUM(Q892:Q894)</f>
        <v>134.4</v>
      </c>
      <c r="R895" s="10">
        <f t="shared" si="252"/>
        <v>500</v>
      </c>
      <c r="S895" s="42">
        <f>SUM(S892:S894)</f>
        <v>380.02442500000006</v>
      </c>
      <c r="T895" s="42">
        <f>SUM(T892:T894)</f>
        <v>1294.6825000000001</v>
      </c>
      <c r="U895" s="10"/>
    </row>
    <row r="896" spans="15:26" ht="17.100000000000001" customHeight="1" x14ac:dyDescent="0.2">
      <c r="O896" s="43" t="s">
        <v>37</v>
      </c>
      <c r="P896" s="44">
        <f t="shared" ref="P896:Q896" si="253">AVERAGE(P892:P894)</f>
        <v>2.4291666666666667</v>
      </c>
      <c r="Q896" s="44">
        <f t="shared" si="253"/>
        <v>44.800000000000004</v>
      </c>
      <c r="R896" s="44">
        <f>AVERAGE(R892:R894)</f>
        <v>166.66666666666666</v>
      </c>
      <c r="S896" s="45">
        <f>+S895/P895</f>
        <v>52.147433962264159</v>
      </c>
      <c r="T896" s="45">
        <f>+T895/P895</f>
        <v>177.65797598627788</v>
      </c>
      <c r="U896" s="10"/>
    </row>
    <row r="898" spans="15:26" ht="17.100000000000001" customHeight="1" x14ac:dyDescent="0.2">
      <c r="O898" s="42">
        <f>+O890+1</f>
        <v>113</v>
      </c>
      <c r="P898" s="93" t="s">
        <v>645</v>
      </c>
      <c r="Q898" s="10"/>
      <c r="R898" s="10"/>
      <c r="S898" s="10"/>
      <c r="T898" s="10"/>
    </row>
    <row r="899" spans="15:26" ht="17.100000000000001" customHeight="1" x14ac:dyDescent="0.2">
      <c r="O899" s="10"/>
      <c r="P899" s="38" t="s">
        <v>433</v>
      </c>
      <c r="Q899" s="38" t="s">
        <v>0</v>
      </c>
      <c r="R899" s="38" t="s">
        <v>35</v>
      </c>
      <c r="S899" s="38" t="s">
        <v>0</v>
      </c>
      <c r="T899" s="38" t="s">
        <v>35</v>
      </c>
      <c r="U899" s="10"/>
    </row>
    <row r="900" spans="15:26" ht="17.100000000000001" customHeight="1" x14ac:dyDescent="0.2">
      <c r="O900" s="10"/>
      <c r="P900" s="96">
        <f>AVERAGE(V900:Z900)</f>
        <v>0.98250000000000004</v>
      </c>
      <c r="Q900" s="94">
        <v>51.3</v>
      </c>
      <c r="R900" s="94">
        <v>124</v>
      </c>
      <c r="S900" s="10">
        <f>+Q900*P900</f>
        <v>50.402250000000002</v>
      </c>
      <c r="T900" s="10">
        <f>+R900*P900</f>
        <v>121.83</v>
      </c>
      <c r="U900" s="10"/>
      <c r="V900" s="95">
        <v>1.03</v>
      </c>
      <c r="W900" s="95">
        <v>0.88</v>
      </c>
      <c r="X900" s="95">
        <v>0.96</v>
      </c>
      <c r="Y900" s="95">
        <v>1.06</v>
      </c>
    </row>
    <row r="901" spans="15:26" ht="17.100000000000001" customHeight="1" x14ac:dyDescent="0.2">
      <c r="O901" s="10"/>
      <c r="P901" s="96">
        <f>AVERAGE(V901:Y901)</f>
        <v>0.89500000000000002</v>
      </c>
      <c r="Q901" s="94">
        <v>53.3</v>
      </c>
      <c r="R901" s="94">
        <v>211</v>
      </c>
      <c r="S901" s="10">
        <f>+Q901*P901</f>
        <v>47.703499999999998</v>
      </c>
      <c r="T901" s="10">
        <f>+R901*P901</f>
        <v>188.845</v>
      </c>
      <c r="U901" s="10"/>
      <c r="V901" s="95">
        <v>0.9</v>
      </c>
      <c r="W901" s="95">
        <v>0.84</v>
      </c>
      <c r="X901" s="95">
        <v>1</v>
      </c>
      <c r="Y901" s="1">
        <v>0.84</v>
      </c>
    </row>
    <row r="902" spans="15:26" ht="17.100000000000001" customHeight="1" x14ac:dyDescent="0.2">
      <c r="O902" s="10"/>
      <c r="P902" s="96">
        <f>AVERAGE(V902:Y902)</f>
        <v>0.79049999999999998</v>
      </c>
      <c r="Q902" s="94">
        <v>27.6</v>
      </c>
      <c r="R902" s="94">
        <v>49.3</v>
      </c>
      <c r="S902" s="10">
        <f>+Q902*P902</f>
        <v>21.817800000000002</v>
      </c>
      <c r="T902" s="10">
        <f>+R902*P902</f>
        <v>38.971649999999997</v>
      </c>
      <c r="U902" s="10"/>
      <c r="V902" s="95">
        <v>0.72299999999999998</v>
      </c>
      <c r="W902" s="95">
        <v>0.78100000000000003</v>
      </c>
      <c r="X902" s="95">
        <v>0.80400000000000005</v>
      </c>
      <c r="Y902" s="1">
        <v>0.85399999999999998</v>
      </c>
    </row>
    <row r="903" spans="15:26" ht="17.100000000000001" customHeight="1" x14ac:dyDescent="0.2">
      <c r="O903" s="43" t="s">
        <v>36</v>
      </c>
      <c r="P903" s="10">
        <f>SUM(P900:P902)</f>
        <v>2.6680000000000001</v>
      </c>
      <c r="Q903" s="10">
        <f t="shared" ref="Q903:R903" si="254">SUM(Q900:Q902)</f>
        <v>132.19999999999999</v>
      </c>
      <c r="R903" s="10">
        <f t="shared" si="254"/>
        <v>384.3</v>
      </c>
      <c r="S903" s="42">
        <f>SUM(S900:S902)</f>
        <v>119.92355000000001</v>
      </c>
      <c r="T903" s="42">
        <f>SUM(T900:T902)</f>
        <v>349.64665000000002</v>
      </c>
      <c r="U903" s="10"/>
    </row>
    <row r="904" spans="15:26" ht="17.100000000000001" customHeight="1" x14ac:dyDescent="0.2">
      <c r="O904" s="43" t="s">
        <v>37</v>
      </c>
      <c r="P904" s="44">
        <f t="shared" ref="P904:Q904" si="255">AVERAGE(P900:P902)</f>
        <v>0.88933333333333342</v>
      </c>
      <c r="Q904" s="44">
        <f t="shared" si="255"/>
        <v>44.066666666666663</v>
      </c>
      <c r="R904" s="44">
        <f>AVERAGE(R900:R902)</f>
        <v>128.1</v>
      </c>
      <c r="S904" s="45">
        <f>+S903/P903</f>
        <v>44.948856821589203</v>
      </c>
      <c r="T904" s="45">
        <f>+T903/P903</f>
        <v>131.05196776611695</v>
      </c>
      <c r="U904" s="10"/>
    </row>
    <row r="905" spans="15:26" ht="17.100000000000001" customHeight="1" x14ac:dyDescent="0.2">
      <c r="P905" s="10"/>
      <c r="Q905" s="10"/>
      <c r="R905" s="10"/>
      <c r="S905" s="10"/>
      <c r="T905" s="10"/>
      <c r="U905" s="10"/>
    </row>
    <row r="906" spans="15:26" ht="17.100000000000001" customHeight="1" x14ac:dyDescent="0.2">
      <c r="O906" s="42">
        <f>+O898+1</f>
        <v>114</v>
      </c>
      <c r="P906" s="93" t="s">
        <v>646</v>
      </c>
      <c r="Q906" s="10"/>
      <c r="R906" s="10"/>
      <c r="S906" s="10"/>
      <c r="T906" s="10"/>
    </row>
    <row r="907" spans="15:26" ht="17.100000000000001" customHeight="1" x14ac:dyDescent="0.2">
      <c r="O907" s="10"/>
      <c r="P907" s="38" t="s">
        <v>433</v>
      </c>
      <c r="Q907" s="38" t="s">
        <v>0</v>
      </c>
      <c r="R907" s="38" t="s">
        <v>35</v>
      </c>
      <c r="S907" s="38" t="s">
        <v>0</v>
      </c>
      <c r="T907" s="38" t="s">
        <v>35</v>
      </c>
      <c r="U907" s="10"/>
    </row>
    <row r="908" spans="15:26" ht="17.100000000000001" customHeight="1" x14ac:dyDescent="0.2">
      <c r="O908" s="10"/>
      <c r="P908" s="96">
        <f>AVERAGE(V908:Z908)</f>
        <v>2.2480000000000002</v>
      </c>
      <c r="Q908" s="94">
        <v>30.4</v>
      </c>
      <c r="R908" s="94">
        <v>32.4</v>
      </c>
      <c r="S908" s="10">
        <f>+Q908*P908</f>
        <v>68.339200000000005</v>
      </c>
      <c r="T908" s="10">
        <f>+R908*P908</f>
        <v>72.8352</v>
      </c>
      <c r="U908" s="10"/>
      <c r="V908" s="95">
        <v>1.57</v>
      </c>
      <c r="W908" s="95">
        <v>2.2999999999999998</v>
      </c>
      <c r="X908" s="95">
        <v>2.41</v>
      </c>
      <c r="Y908" s="95">
        <v>2.68</v>
      </c>
      <c r="Z908" s="1">
        <v>2.2799999999999998</v>
      </c>
    </row>
    <row r="909" spans="15:26" ht="17.100000000000001" customHeight="1" x14ac:dyDescent="0.2">
      <c r="O909" s="10"/>
      <c r="P909" s="96">
        <f>AVERAGE(V909:Y909)</f>
        <v>1.1125</v>
      </c>
      <c r="Q909" s="94">
        <v>25.7</v>
      </c>
      <c r="R909" s="94">
        <v>68</v>
      </c>
      <c r="S909" s="10">
        <f>+Q909*P909</f>
        <v>28.591249999999999</v>
      </c>
      <c r="T909" s="10">
        <f>+R909*P909</f>
        <v>75.650000000000006</v>
      </c>
      <c r="U909" s="10"/>
      <c r="V909" s="95">
        <v>1.44</v>
      </c>
      <c r="W909" s="95">
        <v>1.04</v>
      </c>
      <c r="X909" s="95">
        <v>1.1100000000000001</v>
      </c>
      <c r="Y909" s="1">
        <v>0.86</v>
      </c>
    </row>
    <row r="910" spans="15:26" ht="17.100000000000001" customHeight="1" x14ac:dyDescent="0.2">
      <c r="O910" s="10"/>
      <c r="P910" s="96">
        <f>AVERAGE(V910:Y910)</f>
        <v>1.1125</v>
      </c>
      <c r="Q910" s="94">
        <v>46.8</v>
      </c>
      <c r="R910" s="94">
        <v>123</v>
      </c>
      <c r="S910" s="10">
        <f>+Q910*P910</f>
        <v>52.064999999999998</v>
      </c>
      <c r="T910" s="10">
        <f>+R910*P910</f>
        <v>136.83750000000001</v>
      </c>
      <c r="U910" s="10"/>
      <c r="V910" s="95">
        <v>1.44</v>
      </c>
      <c r="W910" s="95">
        <v>1.04</v>
      </c>
      <c r="X910" s="95">
        <v>1.1100000000000001</v>
      </c>
      <c r="Y910" s="1">
        <v>0.86</v>
      </c>
    </row>
    <row r="911" spans="15:26" ht="17.100000000000001" customHeight="1" x14ac:dyDescent="0.2">
      <c r="O911" s="43" t="s">
        <v>36</v>
      </c>
      <c r="P911" s="10">
        <f>SUM(P908:P910)</f>
        <v>4.4729999999999999</v>
      </c>
      <c r="Q911" s="10">
        <f t="shared" ref="Q911:R911" si="256">SUM(Q908:Q910)</f>
        <v>102.89999999999999</v>
      </c>
      <c r="R911" s="10">
        <f t="shared" si="256"/>
        <v>223.4</v>
      </c>
      <c r="S911" s="42">
        <f>SUM(S908:S910)</f>
        <v>148.99545000000001</v>
      </c>
      <c r="T911" s="42">
        <f>SUM(T908:T910)</f>
        <v>285.32270000000005</v>
      </c>
      <c r="U911" s="10"/>
    </row>
    <row r="912" spans="15:26" ht="17.100000000000001" customHeight="1" x14ac:dyDescent="0.2">
      <c r="O912" s="43" t="s">
        <v>37</v>
      </c>
      <c r="P912" s="44">
        <f t="shared" ref="P912:Q912" si="257">AVERAGE(P908:P910)</f>
        <v>1.4909999999999999</v>
      </c>
      <c r="Q912" s="44">
        <f t="shared" si="257"/>
        <v>34.299999999999997</v>
      </c>
      <c r="R912" s="44">
        <f>AVERAGE(R908:R910)</f>
        <v>74.466666666666669</v>
      </c>
      <c r="S912" s="45">
        <f>+S911/P911</f>
        <v>33.309959758551308</v>
      </c>
      <c r="T912" s="45">
        <f>+T911/P911</f>
        <v>63.787771070869674</v>
      </c>
      <c r="U912" s="10"/>
    </row>
    <row r="913" spans="15:26" ht="17.100000000000001" customHeight="1" x14ac:dyDescent="0.2">
      <c r="P913" s="10"/>
      <c r="Q913" s="10"/>
      <c r="R913" s="10"/>
      <c r="S913" s="10"/>
      <c r="T913" s="10"/>
      <c r="U913" s="10"/>
    </row>
    <row r="914" spans="15:26" ht="17.100000000000001" customHeight="1" x14ac:dyDescent="0.2">
      <c r="O914" s="42">
        <f>+O906+1</f>
        <v>115</v>
      </c>
      <c r="P914" s="93" t="s">
        <v>647</v>
      </c>
      <c r="Q914" s="10"/>
      <c r="R914" s="10"/>
      <c r="S914" s="10"/>
      <c r="T914" s="10"/>
    </row>
    <row r="915" spans="15:26" ht="17.100000000000001" customHeight="1" x14ac:dyDescent="0.2">
      <c r="O915" s="10"/>
      <c r="P915" s="38" t="s">
        <v>433</v>
      </c>
      <c r="Q915" s="38" t="s">
        <v>0</v>
      </c>
      <c r="R915" s="38" t="s">
        <v>35</v>
      </c>
      <c r="S915" s="38" t="s">
        <v>0</v>
      </c>
      <c r="T915" s="38" t="s">
        <v>35</v>
      </c>
      <c r="U915" s="10"/>
    </row>
    <row r="916" spans="15:26" ht="17.100000000000001" customHeight="1" x14ac:dyDescent="0.2">
      <c r="O916" s="10"/>
      <c r="P916" s="96">
        <f>AVERAGE(V916:Z916)</f>
        <v>0.82599999999999996</v>
      </c>
      <c r="Q916" s="94">
        <v>37.6</v>
      </c>
      <c r="R916" s="94">
        <v>203</v>
      </c>
      <c r="S916" s="10">
        <f>+Q916*P916</f>
        <v>31.057600000000001</v>
      </c>
      <c r="T916" s="10">
        <f>+R916*P916</f>
        <v>167.678</v>
      </c>
      <c r="U916" s="10"/>
      <c r="V916" s="95">
        <v>1.1599999999999999</v>
      </c>
      <c r="W916" s="95">
        <v>0.72</v>
      </c>
      <c r="X916" s="95">
        <v>0.67</v>
      </c>
      <c r="Y916" s="95">
        <v>0.93</v>
      </c>
      <c r="Z916" s="1">
        <v>0.65</v>
      </c>
    </row>
    <row r="917" spans="15:26" ht="17.100000000000001" customHeight="1" x14ac:dyDescent="0.2">
      <c r="O917" s="10"/>
      <c r="P917" s="96">
        <f>AVERAGE(V917:Y917)</f>
        <v>0.67500000000000004</v>
      </c>
      <c r="Q917" s="94">
        <v>30.5</v>
      </c>
      <c r="R917" s="94">
        <v>45.8</v>
      </c>
      <c r="S917" s="10">
        <f>+Q917*P917</f>
        <v>20.587500000000002</v>
      </c>
      <c r="T917" s="10">
        <f>+R917*P917</f>
        <v>30.914999999999999</v>
      </c>
      <c r="U917" s="10"/>
      <c r="V917" s="95">
        <v>0.78</v>
      </c>
      <c r="W917" s="95">
        <v>0.76</v>
      </c>
      <c r="X917" s="95">
        <v>0.56000000000000005</v>
      </c>
      <c r="Y917" s="1">
        <v>0.6</v>
      </c>
    </row>
    <row r="918" spans="15:26" ht="17.100000000000001" customHeight="1" x14ac:dyDescent="0.2">
      <c r="O918" s="10"/>
      <c r="P918" s="96">
        <f>AVERAGE(V918:Y918)</f>
        <v>0.44124999999999998</v>
      </c>
      <c r="Q918" s="94">
        <v>30.6</v>
      </c>
      <c r="R918" s="94">
        <v>40.5</v>
      </c>
      <c r="S918" s="10">
        <f>+Q918*P918</f>
        <v>13.50225</v>
      </c>
      <c r="T918" s="10">
        <f>+R918*P918</f>
        <v>17.870625</v>
      </c>
      <c r="U918" s="10"/>
      <c r="V918" s="95">
        <v>0.45</v>
      </c>
      <c r="W918" s="95">
        <v>0.28000000000000003</v>
      </c>
      <c r="X918" s="95">
        <v>0.42</v>
      </c>
      <c r="Y918" s="1">
        <v>0.61499999999999999</v>
      </c>
    </row>
    <row r="919" spans="15:26" ht="17.100000000000001" customHeight="1" x14ac:dyDescent="0.2">
      <c r="O919" s="43" t="s">
        <v>36</v>
      </c>
      <c r="P919" s="10">
        <f>SUM(P916:P918)</f>
        <v>1.9422499999999998</v>
      </c>
      <c r="Q919" s="10">
        <f t="shared" ref="Q919:R919" si="258">SUM(Q916:Q918)</f>
        <v>98.699999999999989</v>
      </c>
      <c r="R919" s="10">
        <f t="shared" si="258"/>
        <v>289.3</v>
      </c>
      <c r="S919" s="42">
        <f>SUM(S916:S918)</f>
        <v>65.147350000000003</v>
      </c>
      <c r="T919" s="42">
        <f>SUM(T916:T918)</f>
        <v>216.46362499999998</v>
      </c>
      <c r="U919" s="10"/>
    </row>
    <row r="920" spans="15:26" ht="17.100000000000001" customHeight="1" x14ac:dyDescent="0.2">
      <c r="O920" s="43" t="s">
        <v>37</v>
      </c>
      <c r="P920" s="44">
        <f t="shared" ref="P920:Q920" si="259">AVERAGE(P916:P918)</f>
        <v>0.64741666666666664</v>
      </c>
      <c r="Q920" s="44">
        <f t="shared" si="259"/>
        <v>32.9</v>
      </c>
      <c r="R920" s="44">
        <f>AVERAGE(R916:R918)</f>
        <v>96.433333333333337</v>
      </c>
      <c r="S920" s="45">
        <f>+S919/P919</f>
        <v>33.542206204144684</v>
      </c>
      <c r="T920" s="45">
        <f>+T919/P919</f>
        <v>111.44992920581799</v>
      </c>
      <c r="U920" s="10"/>
    </row>
    <row r="922" spans="15:26" ht="17.100000000000001" customHeight="1" x14ac:dyDescent="0.2">
      <c r="O922" s="42">
        <f>+O914+1</f>
        <v>116</v>
      </c>
      <c r="P922" s="93"/>
      <c r="Q922" s="10"/>
      <c r="R922" s="10"/>
      <c r="S922" s="10"/>
      <c r="T922" s="10"/>
    </row>
    <row r="923" spans="15:26" ht="17.100000000000001" customHeight="1" x14ac:dyDescent="0.2">
      <c r="O923" s="10"/>
      <c r="P923" s="38" t="s">
        <v>433</v>
      </c>
      <c r="Q923" s="38" t="s">
        <v>0</v>
      </c>
      <c r="R923" s="38" t="s">
        <v>35</v>
      </c>
      <c r="S923" s="38" t="s">
        <v>0</v>
      </c>
      <c r="T923" s="38" t="s">
        <v>35</v>
      </c>
      <c r="U923" s="10"/>
    </row>
    <row r="924" spans="15:26" ht="17.100000000000001" customHeight="1" x14ac:dyDescent="0.2">
      <c r="O924" s="10"/>
      <c r="P924" s="96" t="e">
        <f>AVERAGE(V924:Z924)</f>
        <v>#DIV/0!</v>
      </c>
      <c r="Q924" s="94"/>
      <c r="R924" s="94"/>
      <c r="S924" s="10" t="e">
        <f>+Q924*P924</f>
        <v>#DIV/0!</v>
      </c>
      <c r="T924" s="10" t="e">
        <f>+R924*P924</f>
        <v>#DIV/0!</v>
      </c>
      <c r="U924" s="10"/>
      <c r="V924" s="95"/>
      <c r="W924" s="95"/>
      <c r="X924" s="95"/>
      <c r="Y924" s="95"/>
    </row>
    <row r="925" spans="15:26" ht="17.100000000000001" customHeight="1" x14ac:dyDescent="0.2">
      <c r="O925" s="10"/>
      <c r="P925" s="96" t="e">
        <f>AVERAGE(V925:Y925)</f>
        <v>#DIV/0!</v>
      </c>
      <c r="Q925" s="94"/>
      <c r="R925" s="94"/>
      <c r="S925" s="10" t="e">
        <f>+Q925*P925</f>
        <v>#DIV/0!</v>
      </c>
      <c r="T925" s="10" t="e">
        <f>+R925*P925</f>
        <v>#DIV/0!</v>
      </c>
      <c r="U925" s="10"/>
      <c r="V925" s="95"/>
      <c r="W925" s="95"/>
      <c r="X925" s="95"/>
    </row>
    <row r="926" spans="15:26" ht="17.100000000000001" customHeight="1" x14ac:dyDescent="0.2">
      <c r="O926" s="10"/>
      <c r="P926" s="96" t="e">
        <f>AVERAGE(V926:Y926)</f>
        <v>#DIV/0!</v>
      </c>
      <c r="Q926" s="94"/>
      <c r="R926" s="94"/>
      <c r="S926" s="10" t="e">
        <f>+Q926*P926</f>
        <v>#DIV/0!</v>
      </c>
      <c r="T926" s="10" t="e">
        <f>+R926*P926</f>
        <v>#DIV/0!</v>
      </c>
      <c r="U926" s="10"/>
      <c r="V926" s="95"/>
      <c r="W926" s="95"/>
      <c r="X926" s="95"/>
    </row>
    <row r="927" spans="15:26" ht="17.100000000000001" customHeight="1" x14ac:dyDescent="0.2">
      <c r="O927" s="43" t="s">
        <v>36</v>
      </c>
      <c r="P927" s="10" t="e">
        <f>SUM(P924:P926)</f>
        <v>#DIV/0!</v>
      </c>
      <c r="Q927" s="10">
        <f t="shared" ref="Q927:R927" si="260">SUM(Q924:Q926)</f>
        <v>0</v>
      </c>
      <c r="R927" s="10">
        <f t="shared" si="260"/>
        <v>0</v>
      </c>
      <c r="S927" s="42" t="e">
        <f>SUM(S924:S926)</f>
        <v>#DIV/0!</v>
      </c>
      <c r="T927" s="42" t="e">
        <f>SUM(T924:T926)</f>
        <v>#DIV/0!</v>
      </c>
      <c r="U927" s="10"/>
    </row>
    <row r="928" spans="15:26" ht="17.100000000000001" customHeight="1" x14ac:dyDescent="0.2">
      <c r="O928" s="43" t="s">
        <v>37</v>
      </c>
      <c r="P928" s="44" t="e">
        <f t="shared" ref="P928:Q928" si="261">AVERAGE(P924:P926)</f>
        <v>#DIV/0!</v>
      </c>
      <c r="Q928" s="44" t="e">
        <f t="shared" si="261"/>
        <v>#DIV/0!</v>
      </c>
      <c r="R928" s="44" t="e">
        <f>AVERAGE(R924:R926)</f>
        <v>#DIV/0!</v>
      </c>
      <c r="S928" s="45" t="e">
        <f>+S927/P927</f>
        <v>#DIV/0!</v>
      </c>
      <c r="T928" s="45" t="e">
        <f>+T927/P927</f>
        <v>#DIV/0!</v>
      </c>
      <c r="U928" s="10"/>
    </row>
    <row r="929" spans="15:25" ht="17.100000000000001" customHeight="1" x14ac:dyDescent="0.2">
      <c r="P929" s="10"/>
      <c r="Q929" s="10"/>
      <c r="R929" s="10"/>
      <c r="S929" s="10"/>
      <c r="T929" s="10"/>
      <c r="U929" s="10"/>
    </row>
    <row r="930" spans="15:25" ht="17.100000000000001" customHeight="1" x14ac:dyDescent="0.2">
      <c r="O930" s="42">
        <f>+O922+1</f>
        <v>117</v>
      </c>
      <c r="P930" s="93"/>
      <c r="Q930" s="10"/>
      <c r="R930" s="10"/>
      <c r="S930" s="10"/>
      <c r="T930" s="10"/>
    </row>
    <row r="931" spans="15:25" ht="17.100000000000001" customHeight="1" x14ac:dyDescent="0.2">
      <c r="O931" s="10"/>
      <c r="P931" s="38" t="s">
        <v>433</v>
      </c>
      <c r="Q931" s="38" t="s">
        <v>0</v>
      </c>
      <c r="R931" s="38" t="s">
        <v>35</v>
      </c>
      <c r="S931" s="38" t="s">
        <v>0</v>
      </c>
      <c r="T931" s="38" t="s">
        <v>35</v>
      </c>
      <c r="U931" s="10"/>
    </row>
    <row r="932" spans="15:25" ht="17.100000000000001" customHeight="1" x14ac:dyDescent="0.2">
      <c r="O932" s="10"/>
      <c r="P932" s="96" t="e">
        <f>AVERAGE(V932:Z932)</f>
        <v>#DIV/0!</v>
      </c>
      <c r="Q932" s="94"/>
      <c r="R932" s="94"/>
      <c r="S932" s="10" t="e">
        <f>+Q932*P932</f>
        <v>#DIV/0!</v>
      </c>
      <c r="T932" s="10" t="e">
        <f>+R932*P932</f>
        <v>#DIV/0!</v>
      </c>
      <c r="U932" s="10"/>
      <c r="V932" s="95"/>
      <c r="W932" s="95"/>
      <c r="X932" s="95"/>
      <c r="Y932" s="95"/>
    </row>
    <row r="933" spans="15:25" ht="17.100000000000001" customHeight="1" x14ac:dyDescent="0.2">
      <c r="O933" s="10"/>
      <c r="P933" s="96" t="e">
        <f>AVERAGE(V933:Y933)</f>
        <v>#DIV/0!</v>
      </c>
      <c r="Q933" s="94"/>
      <c r="R933" s="94"/>
      <c r="S933" s="10" t="e">
        <f>+Q933*P933</f>
        <v>#DIV/0!</v>
      </c>
      <c r="T933" s="10" t="e">
        <f>+R933*P933</f>
        <v>#DIV/0!</v>
      </c>
      <c r="U933" s="10"/>
      <c r="V933" s="95"/>
      <c r="W933" s="95"/>
      <c r="X933" s="95"/>
    </row>
    <row r="934" spans="15:25" ht="17.100000000000001" customHeight="1" x14ac:dyDescent="0.2">
      <c r="O934" s="10"/>
      <c r="P934" s="96" t="e">
        <f>AVERAGE(V934:Y934)</f>
        <v>#DIV/0!</v>
      </c>
      <c r="Q934" s="94"/>
      <c r="R934" s="94"/>
      <c r="S934" s="10" t="e">
        <f>+Q934*P934</f>
        <v>#DIV/0!</v>
      </c>
      <c r="T934" s="10" t="e">
        <f>+R934*P934</f>
        <v>#DIV/0!</v>
      </c>
      <c r="U934" s="10"/>
      <c r="V934" s="95"/>
      <c r="W934" s="95"/>
      <c r="X934" s="95"/>
    </row>
    <row r="935" spans="15:25" ht="17.100000000000001" customHeight="1" x14ac:dyDescent="0.2">
      <c r="O935" s="43" t="s">
        <v>36</v>
      </c>
      <c r="P935" s="10" t="e">
        <f>SUM(P932:P934)</f>
        <v>#DIV/0!</v>
      </c>
      <c r="Q935" s="10">
        <f t="shared" ref="Q935:R935" si="262">SUM(Q932:Q934)</f>
        <v>0</v>
      </c>
      <c r="R935" s="10">
        <f t="shared" si="262"/>
        <v>0</v>
      </c>
      <c r="S935" s="42" t="e">
        <f>SUM(S932:S934)</f>
        <v>#DIV/0!</v>
      </c>
      <c r="T935" s="42" t="e">
        <f>SUM(T932:T934)</f>
        <v>#DIV/0!</v>
      </c>
      <c r="U935" s="10"/>
    </row>
    <row r="936" spans="15:25" ht="17.100000000000001" customHeight="1" x14ac:dyDescent="0.2">
      <c r="O936" s="43" t="s">
        <v>37</v>
      </c>
      <c r="P936" s="44" t="e">
        <f t="shared" ref="P936:Q936" si="263">AVERAGE(P932:P934)</f>
        <v>#DIV/0!</v>
      </c>
      <c r="Q936" s="44" t="e">
        <f t="shared" si="263"/>
        <v>#DIV/0!</v>
      </c>
      <c r="R936" s="44" t="e">
        <f>AVERAGE(R932:R934)</f>
        <v>#DIV/0!</v>
      </c>
      <c r="S936" s="45" t="e">
        <f>+S935/P935</f>
        <v>#DIV/0!</v>
      </c>
      <c r="T936" s="45" t="e">
        <f>+T935/P935</f>
        <v>#DIV/0!</v>
      </c>
      <c r="U936" s="10"/>
    </row>
    <row r="937" spans="15:25" ht="17.100000000000001" customHeight="1" x14ac:dyDescent="0.2">
      <c r="P937" s="10"/>
      <c r="Q937" s="10"/>
      <c r="R937" s="10"/>
      <c r="S937" s="10"/>
      <c r="T937" s="10"/>
      <c r="U937" s="10"/>
    </row>
    <row r="938" spans="15:25" ht="17.100000000000001" customHeight="1" x14ac:dyDescent="0.2">
      <c r="O938" s="42">
        <f>+O930+1</f>
        <v>118</v>
      </c>
      <c r="P938" s="93"/>
      <c r="Q938" s="10"/>
      <c r="R938" s="10"/>
      <c r="S938" s="10"/>
      <c r="T938" s="10"/>
    </row>
    <row r="939" spans="15:25" ht="17.100000000000001" customHeight="1" x14ac:dyDescent="0.2">
      <c r="O939" s="10"/>
      <c r="P939" s="38" t="s">
        <v>433</v>
      </c>
      <c r="Q939" s="38" t="s">
        <v>0</v>
      </c>
      <c r="R939" s="38" t="s">
        <v>35</v>
      </c>
      <c r="S939" s="38" t="s">
        <v>0</v>
      </c>
      <c r="T939" s="38" t="s">
        <v>35</v>
      </c>
      <c r="U939" s="10"/>
    </row>
    <row r="940" spans="15:25" ht="17.100000000000001" customHeight="1" x14ac:dyDescent="0.2">
      <c r="O940" s="10"/>
      <c r="P940" s="96" t="e">
        <f>AVERAGE(V940:Z940)</f>
        <v>#DIV/0!</v>
      </c>
      <c r="Q940" s="94"/>
      <c r="R940" s="94"/>
      <c r="S940" s="10" t="e">
        <f>+Q940*P940</f>
        <v>#DIV/0!</v>
      </c>
      <c r="T940" s="10" t="e">
        <f>+R940*P940</f>
        <v>#DIV/0!</v>
      </c>
      <c r="U940" s="10"/>
      <c r="V940" s="95"/>
      <c r="W940" s="95"/>
      <c r="X940" s="95"/>
      <c r="Y940" s="95"/>
    </row>
    <row r="941" spans="15:25" ht="17.100000000000001" customHeight="1" x14ac:dyDescent="0.2">
      <c r="O941" s="10"/>
      <c r="P941" s="96" t="e">
        <f>AVERAGE(V941:Y941)</f>
        <v>#DIV/0!</v>
      </c>
      <c r="Q941" s="94"/>
      <c r="R941" s="94"/>
      <c r="S941" s="10" t="e">
        <f>+Q941*P941</f>
        <v>#DIV/0!</v>
      </c>
      <c r="T941" s="10" t="e">
        <f>+R941*P941</f>
        <v>#DIV/0!</v>
      </c>
      <c r="U941" s="10"/>
      <c r="V941" s="95"/>
      <c r="W941" s="95"/>
      <c r="X941" s="95"/>
    </row>
    <row r="942" spans="15:25" ht="17.100000000000001" customHeight="1" x14ac:dyDescent="0.2">
      <c r="O942" s="10"/>
      <c r="P942" s="96" t="e">
        <f>AVERAGE(V942:Y942)</f>
        <v>#DIV/0!</v>
      </c>
      <c r="Q942" s="94"/>
      <c r="R942" s="94"/>
      <c r="S942" s="10" t="e">
        <f>+Q942*P942</f>
        <v>#DIV/0!</v>
      </c>
      <c r="T942" s="10" t="e">
        <f>+R942*P942</f>
        <v>#DIV/0!</v>
      </c>
      <c r="U942" s="10"/>
      <c r="V942" s="95"/>
      <c r="W942" s="95"/>
      <c r="X942" s="95"/>
    </row>
    <row r="943" spans="15:25" ht="17.100000000000001" customHeight="1" x14ac:dyDescent="0.2">
      <c r="O943" s="43" t="s">
        <v>36</v>
      </c>
      <c r="P943" s="10" t="e">
        <f>SUM(P940:P942)</f>
        <v>#DIV/0!</v>
      </c>
      <c r="Q943" s="10">
        <f t="shared" ref="Q943:R943" si="264">SUM(Q940:Q942)</f>
        <v>0</v>
      </c>
      <c r="R943" s="10">
        <f t="shared" si="264"/>
        <v>0</v>
      </c>
      <c r="S943" s="42" t="e">
        <f>SUM(S940:S942)</f>
        <v>#DIV/0!</v>
      </c>
      <c r="T943" s="42" t="e">
        <f>SUM(T940:T942)</f>
        <v>#DIV/0!</v>
      </c>
      <c r="U943" s="10"/>
    </row>
    <row r="944" spans="15:25" ht="17.100000000000001" customHeight="1" x14ac:dyDescent="0.2">
      <c r="O944" s="43" t="s">
        <v>37</v>
      </c>
      <c r="P944" s="44" t="e">
        <f t="shared" ref="P944:Q944" si="265">AVERAGE(P940:P942)</f>
        <v>#DIV/0!</v>
      </c>
      <c r="Q944" s="44" t="e">
        <f t="shared" si="265"/>
        <v>#DIV/0!</v>
      </c>
      <c r="R944" s="44" t="e">
        <f>AVERAGE(R940:R942)</f>
        <v>#DIV/0!</v>
      </c>
      <c r="S944" s="45" t="e">
        <f>+S943/P943</f>
        <v>#DIV/0!</v>
      </c>
      <c r="T944" s="45" t="e">
        <f>+T943/P943</f>
        <v>#DIV/0!</v>
      </c>
      <c r="U944" s="10"/>
    </row>
    <row r="946" spans="15:25" ht="17.100000000000001" customHeight="1" x14ac:dyDescent="0.2">
      <c r="O946" s="42">
        <f>+O938+1</f>
        <v>119</v>
      </c>
      <c r="P946" s="93"/>
      <c r="Q946" s="10"/>
      <c r="R946" s="10"/>
      <c r="S946" s="10"/>
      <c r="T946" s="10"/>
    </row>
    <row r="947" spans="15:25" ht="17.100000000000001" customHeight="1" x14ac:dyDescent="0.2">
      <c r="O947" s="10"/>
      <c r="P947" s="38" t="s">
        <v>433</v>
      </c>
      <c r="Q947" s="38" t="s">
        <v>0</v>
      </c>
      <c r="R947" s="38" t="s">
        <v>35</v>
      </c>
      <c r="S947" s="38" t="s">
        <v>0</v>
      </c>
      <c r="T947" s="38" t="s">
        <v>35</v>
      </c>
      <c r="U947" s="10"/>
    </row>
    <row r="948" spans="15:25" ht="17.100000000000001" customHeight="1" x14ac:dyDescent="0.2">
      <c r="O948" s="10"/>
      <c r="P948" s="96" t="e">
        <f>AVERAGE(V948:Z948)</f>
        <v>#DIV/0!</v>
      </c>
      <c r="Q948" s="94"/>
      <c r="R948" s="94"/>
      <c r="S948" s="10" t="e">
        <f>+Q948*P948</f>
        <v>#DIV/0!</v>
      </c>
      <c r="T948" s="10" t="e">
        <f>+R948*P948</f>
        <v>#DIV/0!</v>
      </c>
      <c r="U948" s="10"/>
      <c r="V948" s="95"/>
      <c r="W948" s="95"/>
      <c r="X948" s="95"/>
      <c r="Y948" s="95"/>
    </row>
    <row r="949" spans="15:25" ht="17.100000000000001" customHeight="1" x14ac:dyDescent="0.2">
      <c r="O949" s="10"/>
      <c r="P949" s="96" t="e">
        <f>AVERAGE(V949:Y949)</f>
        <v>#DIV/0!</v>
      </c>
      <c r="Q949" s="94"/>
      <c r="R949" s="94"/>
      <c r="S949" s="10" t="e">
        <f>+Q949*P949</f>
        <v>#DIV/0!</v>
      </c>
      <c r="T949" s="10" t="e">
        <f>+R949*P949</f>
        <v>#DIV/0!</v>
      </c>
      <c r="U949" s="10"/>
      <c r="V949" s="95"/>
      <c r="W949" s="95"/>
      <c r="X949" s="95"/>
    </row>
    <row r="950" spans="15:25" ht="17.100000000000001" customHeight="1" x14ac:dyDescent="0.2">
      <c r="O950" s="10"/>
      <c r="P950" s="96" t="e">
        <f>AVERAGE(V950:Y950)</f>
        <v>#DIV/0!</v>
      </c>
      <c r="Q950" s="94"/>
      <c r="R950" s="94"/>
      <c r="S950" s="10" t="e">
        <f>+Q950*P950</f>
        <v>#DIV/0!</v>
      </c>
      <c r="T950" s="10" t="e">
        <f>+R950*P950</f>
        <v>#DIV/0!</v>
      </c>
      <c r="U950" s="10"/>
      <c r="V950" s="95"/>
      <c r="W950" s="95"/>
      <c r="X950" s="95"/>
    </row>
    <row r="951" spans="15:25" ht="17.100000000000001" customHeight="1" x14ac:dyDescent="0.2">
      <c r="O951" s="43" t="s">
        <v>36</v>
      </c>
      <c r="P951" s="10" t="e">
        <f>SUM(P948:P950)</f>
        <v>#DIV/0!</v>
      </c>
      <c r="Q951" s="10">
        <f t="shared" ref="Q951:R951" si="266">SUM(Q948:Q950)</f>
        <v>0</v>
      </c>
      <c r="R951" s="10">
        <f t="shared" si="266"/>
        <v>0</v>
      </c>
      <c r="S951" s="42" t="e">
        <f>SUM(S948:S950)</f>
        <v>#DIV/0!</v>
      </c>
      <c r="T951" s="42" t="e">
        <f>SUM(T948:T950)</f>
        <v>#DIV/0!</v>
      </c>
      <c r="U951" s="10"/>
    </row>
    <row r="952" spans="15:25" ht="17.100000000000001" customHeight="1" x14ac:dyDescent="0.2">
      <c r="O952" s="43" t="s">
        <v>37</v>
      </c>
      <c r="P952" s="44" t="e">
        <f t="shared" ref="P952:Q952" si="267">AVERAGE(P948:P950)</f>
        <v>#DIV/0!</v>
      </c>
      <c r="Q952" s="44" t="e">
        <f t="shared" si="267"/>
        <v>#DIV/0!</v>
      </c>
      <c r="R952" s="44" t="e">
        <f>AVERAGE(R948:R950)</f>
        <v>#DIV/0!</v>
      </c>
      <c r="S952" s="45" t="e">
        <f>+S951/P951</f>
        <v>#DIV/0!</v>
      </c>
      <c r="T952" s="45" t="e">
        <f>+T951/P951</f>
        <v>#DIV/0!</v>
      </c>
      <c r="U952" s="10"/>
    </row>
    <row r="953" spans="15:25" ht="17.100000000000001" customHeight="1" x14ac:dyDescent="0.2">
      <c r="P953" s="10"/>
      <c r="Q953" s="10"/>
      <c r="R953" s="10"/>
      <c r="S953" s="10"/>
      <c r="T953" s="10"/>
      <c r="U953" s="10"/>
    </row>
    <row r="954" spans="15:25" ht="17.100000000000001" customHeight="1" x14ac:dyDescent="0.2">
      <c r="O954" s="42">
        <f>+O946+1</f>
        <v>120</v>
      </c>
      <c r="P954" s="93"/>
      <c r="Q954" s="10"/>
      <c r="R954" s="10"/>
      <c r="S954" s="10"/>
      <c r="T954" s="10"/>
    </row>
    <row r="955" spans="15:25" ht="17.100000000000001" customHeight="1" x14ac:dyDescent="0.2">
      <c r="O955" s="10"/>
      <c r="P955" s="38" t="s">
        <v>433</v>
      </c>
      <c r="Q955" s="38" t="s">
        <v>0</v>
      </c>
      <c r="R955" s="38" t="s">
        <v>35</v>
      </c>
      <c r="S955" s="38" t="s">
        <v>0</v>
      </c>
      <c r="T955" s="38" t="s">
        <v>35</v>
      </c>
      <c r="U955" s="10"/>
    </row>
    <row r="956" spans="15:25" ht="17.100000000000001" customHeight="1" x14ac:dyDescent="0.2">
      <c r="O956" s="10"/>
      <c r="P956" s="96" t="e">
        <f>AVERAGE(V956:Z956)</f>
        <v>#DIV/0!</v>
      </c>
      <c r="Q956" s="94"/>
      <c r="R956" s="94"/>
      <c r="S956" s="10" t="e">
        <f>+Q956*P956</f>
        <v>#DIV/0!</v>
      </c>
      <c r="T956" s="10" t="e">
        <f>+R956*P956</f>
        <v>#DIV/0!</v>
      </c>
      <c r="U956" s="10"/>
      <c r="V956" s="95"/>
      <c r="W956" s="95"/>
      <c r="X956" s="95"/>
      <c r="Y956" s="95"/>
    </row>
    <row r="957" spans="15:25" ht="17.100000000000001" customHeight="1" x14ac:dyDescent="0.2">
      <c r="O957" s="10"/>
      <c r="P957" s="96" t="e">
        <f>AVERAGE(V957:Y957)</f>
        <v>#DIV/0!</v>
      </c>
      <c r="Q957" s="94"/>
      <c r="R957" s="94"/>
      <c r="S957" s="10" t="e">
        <f>+Q957*P957</f>
        <v>#DIV/0!</v>
      </c>
      <c r="T957" s="10" t="e">
        <f>+R957*P957</f>
        <v>#DIV/0!</v>
      </c>
      <c r="U957" s="10"/>
      <c r="V957" s="95"/>
      <c r="W957" s="95"/>
      <c r="X957" s="95"/>
    </row>
    <row r="958" spans="15:25" ht="17.100000000000001" customHeight="1" x14ac:dyDescent="0.2">
      <c r="O958" s="10"/>
      <c r="P958" s="96" t="e">
        <f>AVERAGE(V958:Y958)</f>
        <v>#DIV/0!</v>
      </c>
      <c r="Q958" s="94"/>
      <c r="R958" s="94"/>
      <c r="S958" s="10" t="e">
        <f>+Q958*P958</f>
        <v>#DIV/0!</v>
      </c>
      <c r="T958" s="10" t="e">
        <f>+R958*P958</f>
        <v>#DIV/0!</v>
      </c>
      <c r="U958" s="10"/>
      <c r="V958" s="95"/>
      <c r="W958" s="95"/>
      <c r="X958" s="95"/>
    </row>
    <row r="959" spans="15:25" ht="17.100000000000001" customHeight="1" x14ac:dyDescent="0.2">
      <c r="O959" s="43" t="s">
        <v>36</v>
      </c>
      <c r="P959" s="10" t="e">
        <f>SUM(P956:P958)</f>
        <v>#DIV/0!</v>
      </c>
      <c r="Q959" s="10">
        <f t="shared" ref="Q959:R959" si="268">SUM(Q956:Q958)</f>
        <v>0</v>
      </c>
      <c r="R959" s="10">
        <f t="shared" si="268"/>
        <v>0</v>
      </c>
      <c r="S959" s="42" t="e">
        <f>SUM(S956:S958)</f>
        <v>#DIV/0!</v>
      </c>
      <c r="T959" s="42" t="e">
        <f>SUM(T956:T958)</f>
        <v>#DIV/0!</v>
      </c>
      <c r="U959" s="10"/>
    </row>
    <row r="960" spans="15:25" ht="17.100000000000001" customHeight="1" x14ac:dyDescent="0.2">
      <c r="O960" s="43" t="s">
        <v>37</v>
      </c>
      <c r="P960" s="44" t="e">
        <f t="shared" ref="P960:Q960" si="269">AVERAGE(P956:P958)</f>
        <v>#DIV/0!</v>
      </c>
      <c r="Q960" s="44" t="e">
        <f t="shared" si="269"/>
        <v>#DIV/0!</v>
      </c>
      <c r="R960" s="44" t="e">
        <f>AVERAGE(R956:R958)</f>
        <v>#DIV/0!</v>
      </c>
      <c r="S960" s="45" t="e">
        <f>+S959/P959</f>
        <v>#DIV/0!</v>
      </c>
      <c r="T960" s="45" t="e">
        <f>+T959/P959</f>
        <v>#DIV/0!</v>
      </c>
      <c r="U960" s="10"/>
    </row>
    <row r="961" spans="15:25" ht="17.100000000000001" customHeight="1" x14ac:dyDescent="0.2">
      <c r="P961" s="10"/>
      <c r="Q961" s="10"/>
      <c r="R961" s="10"/>
      <c r="S961" s="10"/>
      <c r="T961" s="10"/>
      <c r="U961" s="10"/>
    </row>
    <row r="962" spans="15:25" ht="17.100000000000001" customHeight="1" x14ac:dyDescent="0.2">
      <c r="O962" s="42">
        <f>+O954+1</f>
        <v>121</v>
      </c>
      <c r="P962" s="93"/>
      <c r="Q962" s="10"/>
      <c r="R962" s="10"/>
      <c r="S962" s="10"/>
      <c r="T962" s="10"/>
    </row>
    <row r="963" spans="15:25" ht="17.100000000000001" customHeight="1" x14ac:dyDescent="0.2">
      <c r="O963" s="10"/>
      <c r="P963" s="38" t="s">
        <v>433</v>
      </c>
      <c r="Q963" s="38" t="s">
        <v>0</v>
      </c>
      <c r="R963" s="38" t="s">
        <v>35</v>
      </c>
      <c r="S963" s="38" t="s">
        <v>0</v>
      </c>
      <c r="T963" s="38" t="s">
        <v>35</v>
      </c>
      <c r="U963" s="10"/>
    </row>
    <row r="964" spans="15:25" ht="17.100000000000001" customHeight="1" x14ac:dyDescent="0.2">
      <c r="O964" s="10"/>
      <c r="P964" s="96" t="e">
        <f>AVERAGE(V964:Z964)</f>
        <v>#DIV/0!</v>
      </c>
      <c r="Q964" s="94"/>
      <c r="R964" s="94"/>
      <c r="S964" s="10" t="e">
        <f>+Q964*P964</f>
        <v>#DIV/0!</v>
      </c>
      <c r="T964" s="10" t="e">
        <f>+R964*P964</f>
        <v>#DIV/0!</v>
      </c>
      <c r="U964" s="10"/>
      <c r="V964" s="95"/>
      <c r="W964" s="95"/>
      <c r="X964" s="95"/>
      <c r="Y964" s="95"/>
    </row>
    <row r="965" spans="15:25" ht="17.100000000000001" customHeight="1" x14ac:dyDescent="0.2">
      <c r="O965" s="10"/>
      <c r="P965" s="96" t="e">
        <f>AVERAGE(V965:Y965)</f>
        <v>#DIV/0!</v>
      </c>
      <c r="Q965" s="94"/>
      <c r="R965" s="94"/>
      <c r="S965" s="10" t="e">
        <f>+Q965*P965</f>
        <v>#DIV/0!</v>
      </c>
      <c r="T965" s="10" t="e">
        <f>+R965*P965</f>
        <v>#DIV/0!</v>
      </c>
      <c r="U965" s="10"/>
      <c r="V965" s="95"/>
      <c r="W965" s="95"/>
      <c r="X965" s="95"/>
    </row>
    <row r="966" spans="15:25" ht="17.100000000000001" customHeight="1" x14ac:dyDescent="0.2">
      <c r="O966" s="10"/>
      <c r="P966" s="96" t="e">
        <f>AVERAGE(V966:Y966)</f>
        <v>#DIV/0!</v>
      </c>
      <c r="Q966" s="94"/>
      <c r="R966" s="94"/>
      <c r="S966" s="10" t="e">
        <f>+Q966*P966</f>
        <v>#DIV/0!</v>
      </c>
      <c r="T966" s="10" t="e">
        <f>+R966*P966</f>
        <v>#DIV/0!</v>
      </c>
      <c r="U966" s="10"/>
      <c r="V966" s="95"/>
      <c r="W966" s="95"/>
      <c r="X966" s="95"/>
    </row>
    <row r="967" spans="15:25" ht="17.100000000000001" customHeight="1" x14ac:dyDescent="0.2">
      <c r="O967" s="43" t="s">
        <v>36</v>
      </c>
      <c r="P967" s="10" t="e">
        <f>SUM(P964:P966)</f>
        <v>#DIV/0!</v>
      </c>
      <c r="Q967" s="10">
        <f t="shared" ref="Q967:R967" si="270">SUM(Q964:Q966)</f>
        <v>0</v>
      </c>
      <c r="R967" s="10">
        <f t="shared" si="270"/>
        <v>0</v>
      </c>
      <c r="S967" s="42" t="e">
        <f>SUM(S964:S966)</f>
        <v>#DIV/0!</v>
      </c>
      <c r="T967" s="42" t="e">
        <f>SUM(T964:T966)</f>
        <v>#DIV/0!</v>
      </c>
      <c r="U967" s="10"/>
    </row>
    <row r="968" spans="15:25" ht="17.100000000000001" customHeight="1" x14ac:dyDescent="0.2">
      <c r="O968" s="43" t="s">
        <v>37</v>
      </c>
      <c r="P968" s="44" t="e">
        <f t="shared" ref="P968:Q968" si="271">AVERAGE(P964:P966)</f>
        <v>#DIV/0!</v>
      </c>
      <c r="Q968" s="44" t="e">
        <f t="shared" si="271"/>
        <v>#DIV/0!</v>
      </c>
      <c r="R968" s="44" t="e">
        <f>AVERAGE(R964:R966)</f>
        <v>#DIV/0!</v>
      </c>
      <c r="S968" s="45" t="e">
        <f>+S967/P967</f>
        <v>#DIV/0!</v>
      </c>
      <c r="T968" s="45" t="e">
        <f>+T967/P967</f>
        <v>#DIV/0!</v>
      </c>
      <c r="U968" s="10"/>
    </row>
    <row r="970" spans="15:25" ht="17.100000000000001" customHeight="1" x14ac:dyDescent="0.2">
      <c r="O970" s="42">
        <f>+O962+1</f>
        <v>122</v>
      </c>
      <c r="P970" s="93"/>
      <c r="Q970" s="10"/>
      <c r="R970" s="10"/>
      <c r="S970" s="10"/>
      <c r="T970" s="10"/>
    </row>
    <row r="971" spans="15:25" ht="17.100000000000001" customHeight="1" x14ac:dyDescent="0.2">
      <c r="O971" s="10"/>
      <c r="P971" s="38" t="s">
        <v>433</v>
      </c>
      <c r="Q971" s="38" t="s">
        <v>0</v>
      </c>
      <c r="R971" s="38" t="s">
        <v>35</v>
      </c>
      <c r="S971" s="38" t="s">
        <v>0</v>
      </c>
      <c r="T971" s="38" t="s">
        <v>35</v>
      </c>
      <c r="U971" s="10"/>
    </row>
    <row r="972" spans="15:25" ht="17.100000000000001" customHeight="1" x14ac:dyDescent="0.2">
      <c r="O972" s="10"/>
      <c r="P972" s="96" t="e">
        <f>AVERAGE(V972:Z972)</f>
        <v>#DIV/0!</v>
      </c>
      <c r="Q972" s="94"/>
      <c r="R972" s="94"/>
      <c r="S972" s="10" t="e">
        <f>+Q972*P972</f>
        <v>#DIV/0!</v>
      </c>
      <c r="T972" s="10" t="e">
        <f>+R972*P972</f>
        <v>#DIV/0!</v>
      </c>
      <c r="U972" s="10"/>
      <c r="V972" s="95"/>
      <c r="W972" s="95"/>
      <c r="X972" s="95"/>
      <c r="Y972" s="95"/>
    </row>
    <row r="973" spans="15:25" ht="17.100000000000001" customHeight="1" x14ac:dyDescent="0.2">
      <c r="O973" s="10"/>
      <c r="P973" s="96" t="e">
        <f>AVERAGE(V973:Y973)</f>
        <v>#DIV/0!</v>
      </c>
      <c r="Q973" s="94"/>
      <c r="R973" s="94"/>
      <c r="S973" s="10" t="e">
        <f>+Q973*P973</f>
        <v>#DIV/0!</v>
      </c>
      <c r="T973" s="10" t="e">
        <f>+R973*P973</f>
        <v>#DIV/0!</v>
      </c>
      <c r="U973" s="10"/>
      <c r="V973" s="95"/>
      <c r="W973" s="95"/>
      <c r="X973" s="95"/>
    </row>
    <row r="974" spans="15:25" ht="17.100000000000001" customHeight="1" x14ac:dyDescent="0.2">
      <c r="O974" s="10"/>
      <c r="P974" s="96" t="e">
        <f>AVERAGE(V974:Y974)</f>
        <v>#DIV/0!</v>
      </c>
      <c r="Q974" s="94"/>
      <c r="R974" s="94"/>
      <c r="S974" s="10" t="e">
        <f>+Q974*P974</f>
        <v>#DIV/0!</v>
      </c>
      <c r="T974" s="10" t="e">
        <f>+R974*P974</f>
        <v>#DIV/0!</v>
      </c>
      <c r="U974" s="10"/>
      <c r="V974" s="95"/>
      <c r="W974" s="95"/>
      <c r="X974" s="95"/>
    </row>
    <row r="975" spans="15:25" ht="17.100000000000001" customHeight="1" x14ac:dyDescent="0.2">
      <c r="O975" s="43" t="s">
        <v>36</v>
      </c>
      <c r="P975" s="10" t="e">
        <f>SUM(P972:P974)</f>
        <v>#DIV/0!</v>
      </c>
      <c r="Q975" s="10">
        <f t="shared" ref="Q975:R975" si="272">SUM(Q972:Q974)</f>
        <v>0</v>
      </c>
      <c r="R975" s="10">
        <f t="shared" si="272"/>
        <v>0</v>
      </c>
      <c r="S975" s="42" t="e">
        <f>SUM(S972:S974)</f>
        <v>#DIV/0!</v>
      </c>
      <c r="T975" s="42" t="e">
        <f>SUM(T972:T974)</f>
        <v>#DIV/0!</v>
      </c>
      <c r="U975" s="10"/>
    </row>
    <row r="976" spans="15:25" ht="17.100000000000001" customHeight="1" x14ac:dyDescent="0.2">
      <c r="O976" s="43" t="s">
        <v>37</v>
      </c>
      <c r="P976" s="44" t="e">
        <f t="shared" ref="P976:Q976" si="273">AVERAGE(P972:P974)</f>
        <v>#DIV/0!</v>
      </c>
      <c r="Q976" s="44" t="e">
        <f t="shared" si="273"/>
        <v>#DIV/0!</v>
      </c>
      <c r="R976" s="44" t="e">
        <f>AVERAGE(R972:R974)</f>
        <v>#DIV/0!</v>
      </c>
      <c r="S976" s="45" t="e">
        <f>+S975/P975</f>
        <v>#DIV/0!</v>
      </c>
      <c r="T976" s="45" t="e">
        <f>+T975/P975</f>
        <v>#DIV/0!</v>
      </c>
      <c r="U976" s="10"/>
    </row>
    <row r="977" spans="15:25" ht="17.100000000000001" customHeight="1" x14ac:dyDescent="0.2">
      <c r="P977" s="10"/>
      <c r="Q977" s="10"/>
      <c r="R977" s="10"/>
      <c r="S977" s="10"/>
      <c r="T977" s="10"/>
      <c r="U977" s="10"/>
    </row>
    <row r="978" spans="15:25" ht="17.100000000000001" customHeight="1" x14ac:dyDescent="0.2">
      <c r="O978" s="42">
        <f>+O970+1</f>
        <v>123</v>
      </c>
      <c r="P978" s="93"/>
      <c r="Q978" s="10"/>
      <c r="R978" s="10"/>
      <c r="S978" s="10"/>
      <c r="T978" s="10"/>
    </row>
    <row r="979" spans="15:25" ht="17.100000000000001" customHeight="1" x14ac:dyDescent="0.2">
      <c r="O979" s="10"/>
      <c r="P979" s="38" t="s">
        <v>433</v>
      </c>
      <c r="Q979" s="38" t="s">
        <v>0</v>
      </c>
      <c r="R979" s="38" t="s">
        <v>35</v>
      </c>
      <c r="S979" s="38" t="s">
        <v>0</v>
      </c>
      <c r="T979" s="38" t="s">
        <v>35</v>
      </c>
      <c r="U979" s="10"/>
    </row>
    <row r="980" spans="15:25" ht="17.100000000000001" customHeight="1" x14ac:dyDescent="0.2">
      <c r="O980" s="10"/>
      <c r="P980" s="96" t="e">
        <f>AVERAGE(V980:Z980)</f>
        <v>#DIV/0!</v>
      </c>
      <c r="Q980" s="94"/>
      <c r="R980" s="94"/>
      <c r="S980" s="10" t="e">
        <f>+Q980*P980</f>
        <v>#DIV/0!</v>
      </c>
      <c r="T980" s="10" t="e">
        <f>+R980*P980</f>
        <v>#DIV/0!</v>
      </c>
      <c r="U980" s="10"/>
      <c r="V980" s="95"/>
      <c r="W980" s="95"/>
      <c r="X980" s="95"/>
      <c r="Y980" s="95"/>
    </row>
    <row r="981" spans="15:25" ht="17.100000000000001" customHeight="1" x14ac:dyDescent="0.2">
      <c r="O981" s="10"/>
      <c r="P981" s="96" t="e">
        <f>AVERAGE(V981:Y981)</f>
        <v>#DIV/0!</v>
      </c>
      <c r="Q981" s="94"/>
      <c r="R981" s="94"/>
      <c r="S981" s="10" t="e">
        <f>+Q981*P981</f>
        <v>#DIV/0!</v>
      </c>
      <c r="T981" s="10" t="e">
        <f>+R981*P981</f>
        <v>#DIV/0!</v>
      </c>
      <c r="U981" s="10"/>
      <c r="V981" s="95"/>
      <c r="W981" s="95"/>
      <c r="X981" s="95"/>
    </row>
    <row r="982" spans="15:25" ht="17.100000000000001" customHeight="1" x14ac:dyDescent="0.2">
      <c r="O982" s="10"/>
      <c r="P982" s="96" t="e">
        <f>AVERAGE(V982:Y982)</f>
        <v>#DIV/0!</v>
      </c>
      <c r="Q982" s="94"/>
      <c r="R982" s="94"/>
      <c r="S982" s="10" t="e">
        <f>+Q982*P982</f>
        <v>#DIV/0!</v>
      </c>
      <c r="T982" s="10" t="e">
        <f>+R982*P982</f>
        <v>#DIV/0!</v>
      </c>
      <c r="U982" s="10"/>
      <c r="V982" s="95"/>
      <c r="W982" s="95"/>
      <c r="X982" s="95"/>
    </row>
    <row r="983" spans="15:25" ht="17.100000000000001" customHeight="1" x14ac:dyDescent="0.2">
      <c r="O983" s="43" t="s">
        <v>36</v>
      </c>
      <c r="P983" s="10" t="e">
        <f>SUM(P980:P982)</f>
        <v>#DIV/0!</v>
      </c>
      <c r="Q983" s="10">
        <f t="shared" ref="Q983:R983" si="274">SUM(Q980:Q982)</f>
        <v>0</v>
      </c>
      <c r="R983" s="10">
        <f t="shared" si="274"/>
        <v>0</v>
      </c>
      <c r="S983" s="42" t="e">
        <f>SUM(S980:S982)</f>
        <v>#DIV/0!</v>
      </c>
      <c r="T983" s="42" t="e">
        <f>SUM(T980:T982)</f>
        <v>#DIV/0!</v>
      </c>
      <c r="U983" s="10"/>
    </row>
    <row r="984" spans="15:25" ht="17.100000000000001" customHeight="1" x14ac:dyDescent="0.2">
      <c r="O984" s="43" t="s">
        <v>37</v>
      </c>
      <c r="P984" s="44" t="e">
        <f t="shared" ref="P984:Q984" si="275">AVERAGE(P980:P982)</f>
        <v>#DIV/0!</v>
      </c>
      <c r="Q984" s="44" t="e">
        <f t="shared" si="275"/>
        <v>#DIV/0!</v>
      </c>
      <c r="R984" s="44" t="e">
        <f>AVERAGE(R980:R982)</f>
        <v>#DIV/0!</v>
      </c>
      <c r="S984" s="45" t="e">
        <f>+S983/P983</f>
        <v>#DIV/0!</v>
      </c>
      <c r="T984" s="45" t="e">
        <f>+T983/P983</f>
        <v>#DIV/0!</v>
      </c>
      <c r="U984" s="10"/>
    </row>
    <row r="985" spans="15:25" ht="17.100000000000001" customHeight="1" x14ac:dyDescent="0.2">
      <c r="P985" s="10"/>
      <c r="Q985" s="10"/>
      <c r="R985" s="10"/>
      <c r="S985" s="10"/>
      <c r="T985" s="10"/>
      <c r="U985" s="10"/>
    </row>
    <row r="986" spans="15:25" ht="17.100000000000001" customHeight="1" x14ac:dyDescent="0.2">
      <c r="O986" s="42">
        <f>+O978+1</f>
        <v>124</v>
      </c>
      <c r="P986" s="93"/>
      <c r="Q986" s="10"/>
      <c r="R986" s="10"/>
      <c r="S986" s="10"/>
      <c r="T986" s="10"/>
    </row>
    <row r="987" spans="15:25" ht="17.100000000000001" customHeight="1" x14ac:dyDescent="0.2">
      <c r="O987" s="10"/>
      <c r="P987" s="38" t="s">
        <v>433</v>
      </c>
      <c r="Q987" s="38" t="s">
        <v>0</v>
      </c>
      <c r="R987" s="38" t="s">
        <v>35</v>
      </c>
      <c r="S987" s="38" t="s">
        <v>0</v>
      </c>
      <c r="T987" s="38" t="s">
        <v>35</v>
      </c>
      <c r="U987" s="10"/>
    </row>
    <row r="988" spans="15:25" ht="17.100000000000001" customHeight="1" x14ac:dyDescent="0.2">
      <c r="O988" s="10"/>
      <c r="P988" s="96" t="e">
        <f>AVERAGE(V988:Z988)</f>
        <v>#DIV/0!</v>
      </c>
      <c r="Q988" s="94"/>
      <c r="R988" s="94"/>
      <c r="S988" s="10" t="e">
        <f>+Q988*P988</f>
        <v>#DIV/0!</v>
      </c>
      <c r="T988" s="10" t="e">
        <f>+R988*P988</f>
        <v>#DIV/0!</v>
      </c>
      <c r="U988" s="10"/>
      <c r="V988" s="95"/>
      <c r="W988" s="95"/>
      <c r="X988" s="95"/>
      <c r="Y988" s="95"/>
    </row>
    <row r="989" spans="15:25" ht="17.100000000000001" customHeight="1" x14ac:dyDescent="0.2">
      <c r="O989" s="10"/>
      <c r="P989" s="96" t="e">
        <f>AVERAGE(V989:Y989)</f>
        <v>#DIV/0!</v>
      </c>
      <c r="Q989" s="94"/>
      <c r="R989" s="94"/>
      <c r="S989" s="10" t="e">
        <f>+Q989*P989</f>
        <v>#DIV/0!</v>
      </c>
      <c r="T989" s="10" t="e">
        <f>+R989*P989</f>
        <v>#DIV/0!</v>
      </c>
      <c r="U989" s="10"/>
      <c r="V989" s="95"/>
      <c r="W989" s="95"/>
      <c r="X989" s="95"/>
    </row>
    <row r="990" spans="15:25" ht="17.100000000000001" customHeight="1" x14ac:dyDescent="0.2">
      <c r="O990" s="10"/>
      <c r="P990" s="96" t="e">
        <f>AVERAGE(V990:Y990)</f>
        <v>#DIV/0!</v>
      </c>
      <c r="Q990" s="94"/>
      <c r="R990" s="94"/>
      <c r="S990" s="10" t="e">
        <f>+Q990*P990</f>
        <v>#DIV/0!</v>
      </c>
      <c r="T990" s="10" t="e">
        <f>+R990*P990</f>
        <v>#DIV/0!</v>
      </c>
      <c r="U990" s="10"/>
      <c r="V990" s="95"/>
      <c r="W990" s="95"/>
      <c r="X990" s="95"/>
    </row>
    <row r="991" spans="15:25" ht="17.100000000000001" customHeight="1" x14ac:dyDescent="0.2">
      <c r="O991" s="43" t="s">
        <v>36</v>
      </c>
      <c r="P991" s="10" t="e">
        <f>SUM(P988:P990)</f>
        <v>#DIV/0!</v>
      </c>
      <c r="Q991" s="10">
        <f t="shared" ref="Q991:R991" si="276">SUM(Q988:Q990)</f>
        <v>0</v>
      </c>
      <c r="R991" s="10">
        <f t="shared" si="276"/>
        <v>0</v>
      </c>
      <c r="S991" s="42" t="e">
        <f>SUM(S988:S990)</f>
        <v>#DIV/0!</v>
      </c>
      <c r="T991" s="42" t="e">
        <f>SUM(T988:T990)</f>
        <v>#DIV/0!</v>
      </c>
      <c r="U991" s="10"/>
    </row>
    <row r="992" spans="15:25" ht="17.100000000000001" customHeight="1" x14ac:dyDescent="0.2">
      <c r="O992" s="43" t="s">
        <v>37</v>
      </c>
      <c r="P992" s="44" t="e">
        <f t="shared" ref="P992:Q992" si="277">AVERAGE(P988:P990)</f>
        <v>#DIV/0!</v>
      </c>
      <c r="Q992" s="44" t="e">
        <f t="shared" si="277"/>
        <v>#DIV/0!</v>
      </c>
      <c r="R992" s="44" t="e">
        <f>AVERAGE(R988:R990)</f>
        <v>#DIV/0!</v>
      </c>
      <c r="S992" s="45" t="e">
        <f>+S991/P991</f>
        <v>#DIV/0!</v>
      </c>
      <c r="T992" s="45" t="e">
        <f>+T991/P991</f>
        <v>#DIV/0!</v>
      </c>
      <c r="U992" s="10"/>
    </row>
    <row r="994" spans="15:25" ht="17.100000000000001" customHeight="1" x14ac:dyDescent="0.2">
      <c r="O994" s="42">
        <f>+O986+1</f>
        <v>125</v>
      </c>
      <c r="P994" s="93"/>
      <c r="Q994" s="10"/>
      <c r="R994" s="10"/>
      <c r="S994" s="10"/>
      <c r="T994" s="10"/>
    </row>
    <row r="995" spans="15:25" ht="17.100000000000001" customHeight="1" x14ac:dyDescent="0.2">
      <c r="O995" s="10"/>
      <c r="P995" s="38" t="s">
        <v>433</v>
      </c>
      <c r="Q995" s="38" t="s">
        <v>0</v>
      </c>
      <c r="R995" s="38" t="s">
        <v>35</v>
      </c>
      <c r="S995" s="38" t="s">
        <v>0</v>
      </c>
      <c r="T995" s="38" t="s">
        <v>35</v>
      </c>
      <c r="U995" s="10"/>
    </row>
    <row r="996" spans="15:25" ht="17.100000000000001" customHeight="1" x14ac:dyDescent="0.2">
      <c r="O996" s="10"/>
      <c r="P996" s="96" t="e">
        <f>AVERAGE(V996:Z996)</f>
        <v>#DIV/0!</v>
      </c>
      <c r="Q996" s="94"/>
      <c r="R996" s="94"/>
      <c r="S996" s="10" t="e">
        <f>+Q996*P996</f>
        <v>#DIV/0!</v>
      </c>
      <c r="T996" s="10" t="e">
        <f>+R996*P996</f>
        <v>#DIV/0!</v>
      </c>
      <c r="U996" s="10"/>
      <c r="V996" s="95"/>
      <c r="W996" s="95"/>
      <c r="X996" s="95"/>
      <c r="Y996" s="95"/>
    </row>
    <row r="997" spans="15:25" ht="17.100000000000001" customHeight="1" x14ac:dyDescent="0.2">
      <c r="O997" s="10"/>
      <c r="P997" s="96" t="e">
        <f>AVERAGE(V997:Y997)</f>
        <v>#DIV/0!</v>
      </c>
      <c r="Q997" s="94"/>
      <c r="R997" s="94"/>
      <c r="S997" s="10" t="e">
        <f>+Q997*P997</f>
        <v>#DIV/0!</v>
      </c>
      <c r="T997" s="10" t="e">
        <f>+R997*P997</f>
        <v>#DIV/0!</v>
      </c>
      <c r="U997" s="10"/>
      <c r="V997" s="95"/>
      <c r="W997" s="95"/>
      <c r="X997" s="95"/>
    </row>
    <row r="998" spans="15:25" ht="17.100000000000001" customHeight="1" x14ac:dyDescent="0.2">
      <c r="O998" s="10"/>
      <c r="P998" s="96" t="e">
        <f>AVERAGE(V998:Y998)</f>
        <v>#DIV/0!</v>
      </c>
      <c r="Q998" s="94"/>
      <c r="R998" s="94"/>
      <c r="S998" s="10" t="e">
        <f>+Q998*P998</f>
        <v>#DIV/0!</v>
      </c>
      <c r="T998" s="10" t="e">
        <f>+R998*P998</f>
        <v>#DIV/0!</v>
      </c>
      <c r="U998" s="10"/>
      <c r="V998" s="95"/>
      <c r="W998" s="95"/>
      <c r="X998" s="95"/>
    </row>
    <row r="999" spans="15:25" ht="17.100000000000001" customHeight="1" x14ac:dyDescent="0.2">
      <c r="O999" s="43" t="s">
        <v>36</v>
      </c>
      <c r="P999" s="10" t="e">
        <f>SUM(P996:P998)</f>
        <v>#DIV/0!</v>
      </c>
      <c r="Q999" s="10">
        <f t="shared" ref="Q999:R999" si="278">SUM(Q996:Q998)</f>
        <v>0</v>
      </c>
      <c r="R999" s="10">
        <f t="shared" si="278"/>
        <v>0</v>
      </c>
      <c r="S999" s="42" t="e">
        <f>SUM(S996:S998)</f>
        <v>#DIV/0!</v>
      </c>
      <c r="T999" s="42" t="e">
        <f>SUM(T996:T998)</f>
        <v>#DIV/0!</v>
      </c>
      <c r="U999" s="10"/>
    </row>
    <row r="1000" spans="15:25" ht="17.100000000000001" customHeight="1" x14ac:dyDescent="0.2">
      <c r="O1000" s="43" t="s">
        <v>37</v>
      </c>
      <c r="P1000" s="44" t="e">
        <f t="shared" ref="P1000:Q1000" si="279">AVERAGE(P996:P998)</f>
        <v>#DIV/0!</v>
      </c>
      <c r="Q1000" s="44" t="e">
        <f t="shared" si="279"/>
        <v>#DIV/0!</v>
      </c>
      <c r="R1000" s="44" t="e">
        <f>AVERAGE(R996:R998)</f>
        <v>#DIV/0!</v>
      </c>
      <c r="S1000" s="45" t="e">
        <f>+S999/P999</f>
        <v>#DIV/0!</v>
      </c>
      <c r="T1000" s="45" t="e">
        <f>+T999/P999</f>
        <v>#DIV/0!</v>
      </c>
      <c r="U1000" s="10"/>
    </row>
    <row r="1001" spans="15:25" ht="17.100000000000001" customHeight="1" x14ac:dyDescent="0.2">
      <c r="P1001" s="10"/>
      <c r="Q1001" s="10"/>
      <c r="R1001" s="10"/>
      <c r="S1001" s="10"/>
      <c r="T1001" s="10"/>
      <c r="U1001" s="10"/>
    </row>
    <row r="1002" spans="15:25" ht="17.100000000000001" customHeight="1" x14ac:dyDescent="0.2">
      <c r="O1002" s="42">
        <f>+O994+1</f>
        <v>126</v>
      </c>
      <c r="P1002" s="93"/>
      <c r="Q1002" s="10"/>
      <c r="R1002" s="10"/>
      <c r="S1002" s="10"/>
      <c r="T1002" s="10"/>
    </row>
    <row r="1003" spans="15:25" ht="17.100000000000001" customHeight="1" x14ac:dyDescent="0.2">
      <c r="O1003" s="10"/>
      <c r="P1003" s="38" t="s">
        <v>433</v>
      </c>
      <c r="Q1003" s="38" t="s">
        <v>0</v>
      </c>
      <c r="R1003" s="38" t="s">
        <v>35</v>
      </c>
      <c r="S1003" s="38" t="s">
        <v>0</v>
      </c>
      <c r="T1003" s="38" t="s">
        <v>35</v>
      </c>
      <c r="U1003" s="10"/>
    </row>
    <row r="1004" spans="15:25" ht="17.100000000000001" customHeight="1" x14ac:dyDescent="0.2">
      <c r="O1004" s="10"/>
      <c r="P1004" s="96" t="e">
        <f>AVERAGE(V1004:Z1004)</f>
        <v>#DIV/0!</v>
      </c>
      <c r="Q1004" s="94"/>
      <c r="R1004" s="94"/>
      <c r="S1004" s="10" t="e">
        <f>+Q1004*P1004</f>
        <v>#DIV/0!</v>
      </c>
      <c r="T1004" s="10" t="e">
        <f>+R1004*P1004</f>
        <v>#DIV/0!</v>
      </c>
      <c r="U1004" s="10"/>
      <c r="V1004" s="95"/>
      <c r="W1004" s="95"/>
      <c r="X1004" s="95"/>
      <c r="Y1004" s="95"/>
    </row>
    <row r="1005" spans="15:25" ht="17.100000000000001" customHeight="1" x14ac:dyDescent="0.2">
      <c r="O1005" s="10"/>
      <c r="P1005" s="96" t="e">
        <f>AVERAGE(V1005:Y1005)</f>
        <v>#DIV/0!</v>
      </c>
      <c r="Q1005" s="94"/>
      <c r="R1005" s="94"/>
      <c r="S1005" s="10" t="e">
        <f>+Q1005*P1005</f>
        <v>#DIV/0!</v>
      </c>
      <c r="T1005" s="10" t="e">
        <f>+R1005*P1005</f>
        <v>#DIV/0!</v>
      </c>
      <c r="U1005" s="10"/>
      <c r="V1005" s="95"/>
      <c r="W1005" s="95"/>
      <c r="X1005" s="95"/>
    </row>
    <row r="1006" spans="15:25" ht="17.100000000000001" customHeight="1" x14ac:dyDescent="0.2">
      <c r="O1006" s="10"/>
      <c r="P1006" s="96" t="e">
        <f>AVERAGE(V1006:Y1006)</f>
        <v>#DIV/0!</v>
      </c>
      <c r="Q1006" s="94"/>
      <c r="R1006" s="94"/>
      <c r="S1006" s="10" t="e">
        <f>+Q1006*P1006</f>
        <v>#DIV/0!</v>
      </c>
      <c r="T1006" s="10" t="e">
        <f>+R1006*P1006</f>
        <v>#DIV/0!</v>
      </c>
      <c r="U1006" s="10"/>
      <c r="V1006" s="95"/>
      <c r="W1006" s="95"/>
      <c r="X1006" s="95"/>
    </row>
    <row r="1007" spans="15:25" ht="17.100000000000001" customHeight="1" x14ac:dyDescent="0.2">
      <c r="O1007" s="43" t="s">
        <v>36</v>
      </c>
      <c r="P1007" s="10" t="e">
        <f>SUM(P1004:P1006)</f>
        <v>#DIV/0!</v>
      </c>
      <c r="Q1007" s="10">
        <f t="shared" ref="Q1007:R1007" si="280">SUM(Q1004:Q1006)</f>
        <v>0</v>
      </c>
      <c r="R1007" s="10">
        <f t="shared" si="280"/>
        <v>0</v>
      </c>
      <c r="S1007" s="42" t="e">
        <f>SUM(S1004:S1006)</f>
        <v>#DIV/0!</v>
      </c>
      <c r="T1007" s="42" t="e">
        <f>SUM(T1004:T1006)</f>
        <v>#DIV/0!</v>
      </c>
      <c r="U1007" s="10"/>
    </row>
    <row r="1008" spans="15:25" ht="17.100000000000001" customHeight="1" x14ac:dyDescent="0.2">
      <c r="O1008" s="43" t="s">
        <v>37</v>
      </c>
      <c r="P1008" s="44" t="e">
        <f t="shared" ref="P1008:Q1008" si="281">AVERAGE(P1004:P1006)</f>
        <v>#DIV/0!</v>
      </c>
      <c r="Q1008" s="44" t="e">
        <f t="shared" si="281"/>
        <v>#DIV/0!</v>
      </c>
      <c r="R1008" s="44" t="e">
        <f>AVERAGE(R1004:R1006)</f>
        <v>#DIV/0!</v>
      </c>
      <c r="S1008" s="45" t="e">
        <f>+S1007/P1007</f>
        <v>#DIV/0!</v>
      </c>
      <c r="T1008" s="45" t="e">
        <f>+T1007/P1007</f>
        <v>#DIV/0!</v>
      </c>
      <c r="U1008" s="10"/>
    </row>
    <row r="1009" spans="15:25" ht="17.100000000000001" customHeight="1" x14ac:dyDescent="0.2">
      <c r="P1009" s="10"/>
      <c r="Q1009" s="10"/>
      <c r="R1009" s="10"/>
      <c r="S1009" s="10"/>
      <c r="T1009" s="10"/>
      <c r="U1009" s="10"/>
    </row>
    <row r="1010" spans="15:25" ht="17.100000000000001" customHeight="1" x14ac:dyDescent="0.2">
      <c r="O1010" s="42">
        <f>+O1002+1</f>
        <v>127</v>
      </c>
      <c r="P1010" s="93"/>
      <c r="Q1010" s="10"/>
      <c r="R1010" s="10"/>
      <c r="S1010" s="10"/>
      <c r="T1010" s="10"/>
    </row>
    <row r="1011" spans="15:25" ht="17.100000000000001" customHeight="1" x14ac:dyDescent="0.2">
      <c r="O1011" s="10"/>
      <c r="P1011" s="38" t="s">
        <v>433</v>
      </c>
      <c r="Q1011" s="38" t="s">
        <v>0</v>
      </c>
      <c r="R1011" s="38" t="s">
        <v>35</v>
      </c>
      <c r="S1011" s="38" t="s">
        <v>0</v>
      </c>
      <c r="T1011" s="38" t="s">
        <v>35</v>
      </c>
      <c r="U1011" s="10"/>
    </row>
    <row r="1012" spans="15:25" ht="17.100000000000001" customHeight="1" x14ac:dyDescent="0.2">
      <c r="O1012" s="10"/>
      <c r="P1012" s="96" t="e">
        <f>AVERAGE(V1012:Z1012)</f>
        <v>#DIV/0!</v>
      </c>
      <c r="Q1012" s="94"/>
      <c r="R1012" s="94"/>
      <c r="S1012" s="10" t="e">
        <f>+Q1012*P1012</f>
        <v>#DIV/0!</v>
      </c>
      <c r="T1012" s="10" t="e">
        <f>+R1012*P1012</f>
        <v>#DIV/0!</v>
      </c>
      <c r="U1012" s="10"/>
      <c r="V1012" s="95"/>
      <c r="W1012" s="95"/>
      <c r="X1012" s="95"/>
      <c r="Y1012" s="95"/>
    </row>
    <row r="1013" spans="15:25" ht="17.100000000000001" customHeight="1" x14ac:dyDescent="0.2">
      <c r="O1013" s="10"/>
      <c r="P1013" s="96" t="e">
        <f>AVERAGE(V1013:Y1013)</f>
        <v>#DIV/0!</v>
      </c>
      <c r="Q1013" s="94"/>
      <c r="R1013" s="94"/>
      <c r="S1013" s="10" t="e">
        <f>+Q1013*P1013</f>
        <v>#DIV/0!</v>
      </c>
      <c r="T1013" s="10" t="e">
        <f>+R1013*P1013</f>
        <v>#DIV/0!</v>
      </c>
      <c r="U1013" s="10"/>
      <c r="V1013" s="95"/>
      <c r="W1013" s="95"/>
      <c r="X1013" s="95"/>
    </row>
    <row r="1014" spans="15:25" ht="17.100000000000001" customHeight="1" x14ac:dyDescent="0.2">
      <c r="O1014" s="10"/>
      <c r="P1014" s="96" t="e">
        <f>AVERAGE(V1014:Y1014)</f>
        <v>#DIV/0!</v>
      </c>
      <c r="Q1014" s="94"/>
      <c r="R1014" s="94"/>
      <c r="S1014" s="10" t="e">
        <f>+Q1014*P1014</f>
        <v>#DIV/0!</v>
      </c>
      <c r="T1014" s="10" t="e">
        <f>+R1014*P1014</f>
        <v>#DIV/0!</v>
      </c>
      <c r="U1014" s="10"/>
      <c r="V1014" s="95"/>
      <c r="W1014" s="95"/>
      <c r="X1014" s="95"/>
    </row>
    <row r="1015" spans="15:25" ht="17.100000000000001" customHeight="1" x14ac:dyDescent="0.2">
      <c r="O1015" s="43" t="s">
        <v>36</v>
      </c>
      <c r="P1015" s="10" t="e">
        <f>SUM(P1012:P1014)</f>
        <v>#DIV/0!</v>
      </c>
      <c r="Q1015" s="10">
        <f t="shared" ref="Q1015:R1015" si="282">SUM(Q1012:Q1014)</f>
        <v>0</v>
      </c>
      <c r="R1015" s="10">
        <f t="shared" si="282"/>
        <v>0</v>
      </c>
      <c r="S1015" s="42" t="e">
        <f>SUM(S1012:S1014)</f>
        <v>#DIV/0!</v>
      </c>
      <c r="T1015" s="42" t="e">
        <f>SUM(T1012:T1014)</f>
        <v>#DIV/0!</v>
      </c>
      <c r="U1015" s="10"/>
    </row>
    <row r="1016" spans="15:25" ht="17.100000000000001" customHeight="1" x14ac:dyDescent="0.2">
      <c r="O1016" s="43" t="s">
        <v>37</v>
      </c>
      <c r="P1016" s="44" t="e">
        <f t="shared" ref="P1016:Q1016" si="283">AVERAGE(P1012:P1014)</f>
        <v>#DIV/0!</v>
      </c>
      <c r="Q1016" s="44" t="e">
        <f t="shared" si="283"/>
        <v>#DIV/0!</v>
      </c>
      <c r="R1016" s="44" t="e">
        <f>AVERAGE(R1012:R1014)</f>
        <v>#DIV/0!</v>
      </c>
      <c r="S1016" s="45" t="e">
        <f>+S1015/P1015</f>
        <v>#DIV/0!</v>
      </c>
      <c r="T1016" s="45" t="e">
        <f>+T1015/P1015</f>
        <v>#DIV/0!</v>
      </c>
      <c r="U1016" s="10"/>
    </row>
    <row r="1018" spans="15:25" ht="17.100000000000001" customHeight="1" x14ac:dyDescent="0.2">
      <c r="O1018" s="42">
        <f>+O1010+1</f>
        <v>128</v>
      </c>
      <c r="P1018" s="93"/>
      <c r="Q1018" s="10"/>
      <c r="R1018" s="10"/>
      <c r="S1018" s="10"/>
      <c r="T1018" s="10"/>
    </row>
    <row r="1019" spans="15:25" ht="17.100000000000001" customHeight="1" x14ac:dyDescent="0.2">
      <c r="O1019" s="10"/>
      <c r="P1019" s="38" t="s">
        <v>433</v>
      </c>
      <c r="Q1019" s="38" t="s">
        <v>0</v>
      </c>
      <c r="R1019" s="38" t="s">
        <v>35</v>
      </c>
      <c r="S1019" s="38" t="s">
        <v>0</v>
      </c>
      <c r="T1019" s="38" t="s">
        <v>35</v>
      </c>
      <c r="U1019" s="10"/>
    </row>
    <row r="1020" spans="15:25" ht="17.100000000000001" customHeight="1" x14ac:dyDescent="0.2">
      <c r="O1020" s="10"/>
      <c r="P1020" s="96" t="e">
        <f>AVERAGE(V1020:Z1020)</f>
        <v>#DIV/0!</v>
      </c>
      <c r="Q1020" s="94"/>
      <c r="R1020" s="94"/>
      <c r="S1020" s="10" t="e">
        <f>+Q1020*P1020</f>
        <v>#DIV/0!</v>
      </c>
      <c r="T1020" s="10" t="e">
        <f>+R1020*P1020</f>
        <v>#DIV/0!</v>
      </c>
      <c r="U1020" s="10"/>
      <c r="V1020" s="95"/>
      <c r="W1020" s="95"/>
      <c r="X1020" s="95"/>
      <c r="Y1020" s="95"/>
    </row>
    <row r="1021" spans="15:25" ht="17.100000000000001" customHeight="1" x14ac:dyDescent="0.2">
      <c r="O1021" s="10"/>
      <c r="P1021" s="96" t="e">
        <f>AVERAGE(V1021:Y1021)</f>
        <v>#DIV/0!</v>
      </c>
      <c r="Q1021" s="94"/>
      <c r="R1021" s="94"/>
      <c r="S1021" s="10" t="e">
        <f>+Q1021*P1021</f>
        <v>#DIV/0!</v>
      </c>
      <c r="T1021" s="10" t="e">
        <f>+R1021*P1021</f>
        <v>#DIV/0!</v>
      </c>
      <c r="U1021" s="10"/>
      <c r="V1021" s="95"/>
      <c r="W1021" s="95"/>
      <c r="X1021" s="95"/>
    </row>
    <row r="1022" spans="15:25" ht="17.100000000000001" customHeight="1" x14ac:dyDescent="0.2">
      <c r="O1022" s="10"/>
      <c r="P1022" s="96" t="e">
        <f>AVERAGE(V1022:Y1022)</f>
        <v>#DIV/0!</v>
      </c>
      <c r="Q1022" s="94"/>
      <c r="R1022" s="94"/>
      <c r="S1022" s="10" t="e">
        <f>+Q1022*P1022</f>
        <v>#DIV/0!</v>
      </c>
      <c r="T1022" s="10" t="e">
        <f>+R1022*P1022</f>
        <v>#DIV/0!</v>
      </c>
      <c r="U1022" s="10"/>
      <c r="V1022" s="95"/>
      <c r="W1022" s="95"/>
      <c r="X1022" s="95"/>
    </row>
    <row r="1023" spans="15:25" ht="17.100000000000001" customHeight="1" x14ac:dyDescent="0.2">
      <c r="O1023" s="43" t="s">
        <v>36</v>
      </c>
      <c r="P1023" s="10" t="e">
        <f>SUM(P1020:P1022)</f>
        <v>#DIV/0!</v>
      </c>
      <c r="Q1023" s="10">
        <f t="shared" ref="Q1023:R1023" si="284">SUM(Q1020:Q1022)</f>
        <v>0</v>
      </c>
      <c r="R1023" s="10">
        <f t="shared" si="284"/>
        <v>0</v>
      </c>
      <c r="S1023" s="42" t="e">
        <f>SUM(S1020:S1022)</f>
        <v>#DIV/0!</v>
      </c>
      <c r="T1023" s="42" t="e">
        <f>SUM(T1020:T1022)</f>
        <v>#DIV/0!</v>
      </c>
      <c r="U1023" s="10"/>
    </row>
    <row r="1024" spans="15:25" ht="17.100000000000001" customHeight="1" x14ac:dyDescent="0.2">
      <c r="O1024" s="43" t="s">
        <v>37</v>
      </c>
      <c r="P1024" s="44" t="e">
        <f t="shared" ref="P1024:Q1024" si="285">AVERAGE(P1020:P1022)</f>
        <v>#DIV/0!</v>
      </c>
      <c r="Q1024" s="44" t="e">
        <f t="shared" si="285"/>
        <v>#DIV/0!</v>
      </c>
      <c r="R1024" s="44" t="e">
        <f>AVERAGE(R1020:R1022)</f>
        <v>#DIV/0!</v>
      </c>
      <c r="S1024" s="45" t="e">
        <f>+S1023/P1023</f>
        <v>#DIV/0!</v>
      </c>
      <c r="T1024" s="45" t="e">
        <f>+T1023/P1023</f>
        <v>#DIV/0!</v>
      </c>
      <c r="U1024" s="10"/>
    </row>
    <row r="1025" spans="15:25" ht="17.100000000000001" customHeight="1" x14ac:dyDescent="0.2">
      <c r="P1025" s="10"/>
      <c r="Q1025" s="10"/>
      <c r="R1025" s="10"/>
      <c r="S1025" s="10"/>
      <c r="T1025" s="10"/>
      <c r="U1025" s="10"/>
    </row>
    <row r="1026" spans="15:25" ht="17.100000000000001" customHeight="1" x14ac:dyDescent="0.2">
      <c r="O1026" s="42">
        <f>+O1018+1</f>
        <v>129</v>
      </c>
      <c r="P1026" s="93"/>
      <c r="Q1026" s="10"/>
      <c r="R1026" s="10"/>
      <c r="S1026" s="10"/>
      <c r="T1026" s="10"/>
    </row>
    <row r="1027" spans="15:25" ht="17.100000000000001" customHeight="1" x14ac:dyDescent="0.2">
      <c r="O1027" s="10"/>
      <c r="P1027" s="38" t="s">
        <v>433</v>
      </c>
      <c r="Q1027" s="38" t="s">
        <v>0</v>
      </c>
      <c r="R1027" s="38" t="s">
        <v>35</v>
      </c>
      <c r="S1027" s="38" t="s">
        <v>0</v>
      </c>
      <c r="T1027" s="38" t="s">
        <v>35</v>
      </c>
      <c r="U1027" s="10"/>
    </row>
    <row r="1028" spans="15:25" ht="17.100000000000001" customHeight="1" x14ac:dyDescent="0.2">
      <c r="O1028" s="10"/>
      <c r="P1028" s="96" t="e">
        <f>AVERAGE(V1028:Z1028)</f>
        <v>#DIV/0!</v>
      </c>
      <c r="Q1028" s="94"/>
      <c r="R1028" s="94"/>
      <c r="S1028" s="10" t="e">
        <f>+Q1028*P1028</f>
        <v>#DIV/0!</v>
      </c>
      <c r="T1028" s="10" t="e">
        <f>+R1028*P1028</f>
        <v>#DIV/0!</v>
      </c>
      <c r="U1028" s="10"/>
      <c r="V1028" s="95"/>
      <c r="W1028" s="95"/>
      <c r="X1028" s="95"/>
      <c r="Y1028" s="95"/>
    </row>
    <row r="1029" spans="15:25" ht="17.100000000000001" customHeight="1" x14ac:dyDescent="0.2">
      <c r="O1029" s="10"/>
      <c r="P1029" s="96" t="e">
        <f>AVERAGE(V1029:Y1029)</f>
        <v>#DIV/0!</v>
      </c>
      <c r="Q1029" s="94"/>
      <c r="R1029" s="94"/>
      <c r="S1029" s="10" t="e">
        <f>+Q1029*P1029</f>
        <v>#DIV/0!</v>
      </c>
      <c r="T1029" s="10" t="e">
        <f>+R1029*P1029</f>
        <v>#DIV/0!</v>
      </c>
      <c r="U1029" s="10"/>
      <c r="V1029" s="95"/>
      <c r="W1029" s="95"/>
      <c r="X1029" s="95"/>
    </row>
    <row r="1030" spans="15:25" ht="17.100000000000001" customHeight="1" x14ac:dyDescent="0.2">
      <c r="O1030" s="10"/>
      <c r="P1030" s="96" t="e">
        <f>AVERAGE(V1030:Y1030)</f>
        <v>#DIV/0!</v>
      </c>
      <c r="Q1030" s="94"/>
      <c r="R1030" s="94"/>
      <c r="S1030" s="10" t="e">
        <f>+Q1030*P1030</f>
        <v>#DIV/0!</v>
      </c>
      <c r="T1030" s="10" t="e">
        <f>+R1030*P1030</f>
        <v>#DIV/0!</v>
      </c>
      <c r="U1030" s="10"/>
      <c r="V1030" s="95"/>
      <c r="W1030" s="95"/>
      <c r="X1030" s="95"/>
    </row>
    <row r="1031" spans="15:25" ht="17.100000000000001" customHeight="1" x14ac:dyDescent="0.2">
      <c r="O1031" s="43" t="s">
        <v>36</v>
      </c>
      <c r="P1031" s="10" t="e">
        <f>SUM(P1028:P1030)</f>
        <v>#DIV/0!</v>
      </c>
      <c r="Q1031" s="10">
        <f t="shared" ref="Q1031:R1031" si="286">SUM(Q1028:Q1030)</f>
        <v>0</v>
      </c>
      <c r="R1031" s="10">
        <f t="shared" si="286"/>
        <v>0</v>
      </c>
      <c r="S1031" s="42" t="e">
        <f>SUM(S1028:S1030)</f>
        <v>#DIV/0!</v>
      </c>
      <c r="T1031" s="42" t="e">
        <f>SUM(T1028:T1030)</f>
        <v>#DIV/0!</v>
      </c>
      <c r="U1031" s="10"/>
    </row>
    <row r="1032" spans="15:25" ht="17.100000000000001" customHeight="1" x14ac:dyDescent="0.2">
      <c r="O1032" s="43" t="s">
        <v>37</v>
      </c>
      <c r="P1032" s="44" t="e">
        <f t="shared" ref="P1032:Q1032" si="287">AVERAGE(P1028:P1030)</f>
        <v>#DIV/0!</v>
      </c>
      <c r="Q1032" s="44" t="e">
        <f t="shared" si="287"/>
        <v>#DIV/0!</v>
      </c>
      <c r="R1032" s="44" t="e">
        <f>AVERAGE(R1028:R1030)</f>
        <v>#DIV/0!</v>
      </c>
      <c r="S1032" s="45" t="e">
        <f>+S1031/P1031</f>
        <v>#DIV/0!</v>
      </c>
      <c r="T1032" s="45" t="e">
        <f>+T1031/P1031</f>
        <v>#DIV/0!</v>
      </c>
      <c r="U1032" s="10"/>
    </row>
    <row r="1033" spans="15:25" ht="17.100000000000001" customHeight="1" x14ac:dyDescent="0.2">
      <c r="P1033" s="10"/>
      <c r="Q1033" s="10"/>
      <c r="R1033" s="10"/>
      <c r="S1033" s="10"/>
      <c r="T1033" s="10"/>
      <c r="U1033" s="10"/>
    </row>
    <row r="1034" spans="15:25" ht="17.100000000000001" customHeight="1" x14ac:dyDescent="0.2">
      <c r="O1034" s="42">
        <f>+O1026+1</f>
        <v>130</v>
      </c>
      <c r="P1034" s="93"/>
      <c r="Q1034" s="10"/>
      <c r="R1034" s="10"/>
      <c r="S1034" s="10"/>
      <c r="T1034" s="10"/>
    </row>
    <row r="1035" spans="15:25" ht="17.100000000000001" customHeight="1" x14ac:dyDescent="0.2">
      <c r="O1035" s="10"/>
      <c r="P1035" s="38" t="s">
        <v>433</v>
      </c>
      <c r="Q1035" s="38" t="s">
        <v>0</v>
      </c>
      <c r="R1035" s="38" t="s">
        <v>35</v>
      </c>
      <c r="S1035" s="38" t="s">
        <v>0</v>
      </c>
      <c r="T1035" s="38" t="s">
        <v>35</v>
      </c>
      <c r="U1035" s="10"/>
    </row>
    <row r="1036" spans="15:25" ht="17.100000000000001" customHeight="1" x14ac:dyDescent="0.2">
      <c r="O1036" s="10"/>
      <c r="P1036" s="96" t="e">
        <f>AVERAGE(V1036:Z1036)</f>
        <v>#DIV/0!</v>
      </c>
      <c r="Q1036" s="94"/>
      <c r="R1036" s="94"/>
      <c r="S1036" s="10" t="e">
        <f>+Q1036*P1036</f>
        <v>#DIV/0!</v>
      </c>
      <c r="T1036" s="10" t="e">
        <f>+R1036*P1036</f>
        <v>#DIV/0!</v>
      </c>
      <c r="U1036" s="10"/>
      <c r="V1036" s="95"/>
      <c r="W1036" s="95"/>
      <c r="X1036" s="95"/>
      <c r="Y1036" s="95"/>
    </row>
    <row r="1037" spans="15:25" ht="17.100000000000001" customHeight="1" x14ac:dyDescent="0.2">
      <c r="O1037" s="10"/>
      <c r="P1037" s="96" t="e">
        <f>AVERAGE(V1037:Y1037)</f>
        <v>#DIV/0!</v>
      </c>
      <c r="Q1037" s="94"/>
      <c r="R1037" s="94"/>
      <c r="S1037" s="10" t="e">
        <f>+Q1037*P1037</f>
        <v>#DIV/0!</v>
      </c>
      <c r="T1037" s="10" t="e">
        <f>+R1037*P1037</f>
        <v>#DIV/0!</v>
      </c>
      <c r="U1037" s="10"/>
      <c r="V1037" s="95"/>
      <c r="W1037" s="95"/>
      <c r="X1037" s="95"/>
    </row>
    <row r="1038" spans="15:25" ht="17.100000000000001" customHeight="1" x14ac:dyDescent="0.2">
      <c r="O1038" s="10"/>
      <c r="P1038" s="96" t="e">
        <f>AVERAGE(V1038:Y1038)</f>
        <v>#DIV/0!</v>
      </c>
      <c r="Q1038" s="94"/>
      <c r="R1038" s="94"/>
      <c r="S1038" s="10" t="e">
        <f>+Q1038*P1038</f>
        <v>#DIV/0!</v>
      </c>
      <c r="T1038" s="10" t="e">
        <f>+R1038*P1038</f>
        <v>#DIV/0!</v>
      </c>
      <c r="U1038" s="10"/>
      <c r="V1038" s="95"/>
      <c r="W1038" s="95"/>
      <c r="X1038" s="95"/>
    </row>
    <row r="1039" spans="15:25" ht="17.100000000000001" customHeight="1" x14ac:dyDescent="0.2">
      <c r="O1039" s="43" t="s">
        <v>36</v>
      </c>
      <c r="P1039" s="10" t="e">
        <f>SUM(P1036:P1038)</f>
        <v>#DIV/0!</v>
      </c>
      <c r="Q1039" s="10">
        <f t="shared" ref="Q1039:R1039" si="288">SUM(Q1036:Q1038)</f>
        <v>0</v>
      </c>
      <c r="R1039" s="10">
        <f t="shared" si="288"/>
        <v>0</v>
      </c>
      <c r="S1039" s="42" t="e">
        <f>SUM(S1036:S1038)</f>
        <v>#DIV/0!</v>
      </c>
      <c r="T1039" s="42" t="e">
        <f>SUM(T1036:T1038)</f>
        <v>#DIV/0!</v>
      </c>
      <c r="U1039" s="10"/>
    </row>
    <row r="1040" spans="15:25" ht="17.100000000000001" customHeight="1" x14ac:dyDescent="0.2">
      <c r="O1040" s="43" t="s">
        <v>37</v>
      </c>
      <c r="P1040" s="44" t="e">
        <f t="shared" ref="P1040:Q1040" si="289">AVERAGE(P1036:P1038)</f>
        <v>#DIV/0!</v>
      </c>
      <c r="Q1040" s="44" t="e">
        <f t="shared" si="289"/>
        <v>#DIV/0!</v>
      </c>
      <c r="R1040" s="44" t="e">
        <f>AVERAGE(R1036:R1038)</f>
        <v>#DIV/0!</v>
      </c>
      <c r="S1040" s="45" t="e">
        <f>+S1039/P1039</f>
        <v>#DIV/0!</v>
      </c>
      <c r="T1040" s="45" t="e">
        <f>+T1039/P1039</f>
        <v>#DIV/0!</v>
      </c>
      <c r="U1040" s="10"/>
    </row>
    <row r="1042" spans="15:25" ht="17.100000000000001" customHeight="1" x14ac:dyDescent="0.2">
      <c r="O1042" s="42">
        <f>+O1034+1</f>
        <v>131</v>
      </c>
      <c r="P1042" s="93"/>
      <c r="Q1042" s="10"/>
      <c r="R1042" s="10"/>
      <c r="S1042" s="10"/>
      <c r="T1042" s="10"/>
    </row>
    <row r="1043" spans="15:25" ht="17.100000000000001" customHeight="1" x14ac:dyDescent="0.2">
      <c r="O1043" s="10"/>
      <c r="P1043" s="38" t="s">
        <v>433</v>
      </c>
      <c r="Q1043" s="38" t="s">
        <v>0</v>
      </c>
      <c r="R1043" s="38" t="s">
        <v>35</v>
      </c>
      <c r="S1043" s="38" t="s">
        <v>0</v>
      </c>
      <c r="T1043" s="38" t="s">
        <v>35</v>
      </c>
      <c r="U1043" s="10"/>
    </row>
    <row r="1044" spans="15:25" ht="17.100000000000001" customHeight="1" x14ac:dyDescent="0.2">
      <c r="O1044" s="10"/>
      <c r="P1044" s="96" t="e">
        <f>AVERAGE(V1044:Z1044)</f>
        <v>#DIV/0!</v>
      </c>
      <c r="Q1044" s="94"/>
      <c r="R1044" s="94"/>
      <c r="S1044" s="10" t="e">
        <f>+Q1044*P1044</f>
        <v>#DIV/0!</v>
      </c>
      <c r="T1044" s="10" t="e">
        <f>+R1044*P1044</f>
        <v>#DIV/0!</v>
      </c>
      <c r="U1044" s="10"/>
      <c r="V1044" s="95"/>
      <c r="W1044" s="95"/>
      <c r="X1044" s="95"/>
      <c r="Y1044" s="95"/>
    </row>
    <row r="1045" spans="15:25" ht="17.100000000000001" customHeight="1" x14ac:dyDescent="0.2">
      <c r="O1045" s="10"/>
      <c r="P1045" s="96" t="e">
        <f>AVERAGE(V1045:Y1045)</f>
        <v>#DIV/0!</v>
      </c>
      <c r="Q1045" s="94"/>
      <c r="R1045" s="94"/>
      <c r="S1045" s="10" t="e">
        <f>+Q1045*P1045</f>
        <v>#DIV/0!</v>
      </c>
      <c r="T1045" s="10" t="e">
        <f>+R1045*P1045</f>
        <v>#DIV/0!</v>
      </c>
      <c r="U1045" s="10"/>
      <c r="V1045" s="95"/>
      <c r="W1045" s="95"/>
      <c r="X1045" s="95"/>
    </row>
    <row r="1046" spans="15:25" ht="17.100000000000001" customHeight="1" x14ac:dyDescent="0.2">
      <c r="O1046" s="10"/>
      <c r="P1046" s="96" t="e">
        <f>AVERAGE(V1046:Y1046)</f>
        <v>#DIV/0!</v>
      </c>
      <c r="Q1046" s="94"/>
      <c r="R1046" s="94"/>
      <c r="S1046" s="10" t="e">
        <f>+Q1046*P1046</f>
        <v>#DIV/0!</v>
      </c>
      <c r="T1046" s="10" t="e">
        <f>+R1046*P1046</f>
        <v>#DIV/0!</v>
      </c>
      <c r="U1046" s="10"/>
      <c r="V1046" s="95"/>
      <c r="W1046" s="95"/>
      <c r="X1046" s="95"/>
    </row>
    <row r="1047" spans="15:25" ht="17.100000000000001" customHeight="1" x14ac:dyDescent="0.2">
      <c r="O1047" s="43" t="s">
        <v>36</v>
      </c>
      <c r="P1047" s="10" t="e">
        <f>SUM(P1044:P1046)</f>
        <v>#DIV/0!</v>
      </c>
      <c r="Q1047" s="10">
        <f t="shared" ref="Q1047:R1047" si="290">SUM(Q1044:Q1046)</f>
        <v>0</v>
      </c>
      <c r="R1047" s="10">
        <f t="shared" si="290"/>
        <v>0</v>
      </c>
      <c r="S1047" s="42" t="e">
        <f>SUM(S1044:S1046)</f>
        <v>#DIV/0!</v>
      </c>
      <c r="T1047" s="42" t="e">
        <f>SUM(T1044:T1046)</f>
        <v>#DIV/0!</v>
      </c>
      <c r="U1047" s="10"/>
    </row>
    <row r="1048" spans="15:25" ht="17.100000000000001" customHeight="1" x14ac:dyDescent="0.2">
      <c r="O1048" s="43" t="s">
        <v>37</v>
      </c>
      <c r="P1048" s="44" t="e">
        <f t="shared" ref="P1048:Q1048" si="291">AVERAGE(P1044:P1046)</f>
        <v>#DIV/0!</v>
      </c>
      <c r="Q1048" s="44" t="e">
        <f t="shared" si="291"/>
        <v>#DIV/0!</v>
      </c>
      <c r="R1048" s="44" t="e">
        <f>AVERAGE(R1044:R1046)</f>
        <v>#DIV/0!</v>
      </c>
      <c r="S1048" s="45" t="e">
        <f>+S1047/P1047</f>
        <v>#DIV/0!</v>
      </c>
      <c r="T1048" s="45" t="e">
        <f>+T1047/P1047</f>
        <v>#DIV/0!</v>
      </c>
      <c r="U1048" s="10"/>
    </row>
    <row r="1049" spans="15:25" ht="17.100000000000001" customHeight="1" x14ac:dyDescent="0.2">
      <c r="P1049" s="10"/>
      <c r="Q1049" s="10"/>
      <c r="R1049" s="10"/>
      <c r="S1049" s="10"/>
      <c r="T1049" s="10"/>
      <c r="U1049" s="10"/>
    </row>
    <row r="1050" spans="15:25" ht="17.100000000000001" customHeight="1" x14ac:dyDescent="0.2">
      <c r="O1050" s="42">
        <f>+O1042+1</f>
        <v>132</v>
      </c>
      <c r="P1050" s="93"/>
      <c r="Q1050" s="10"/>
      <c r="R1050" s="10"/>
      <c r="S1050" s="10"/>
      <c r="T1050" s="10"/>
    </row>
    <row r="1051" spans="15:25" ht="17.100000000000001" customHeight="1" x14ac:dyDescent="0.2">
      <c r="O1051" s="10"/>
      <c r="P1051" s="38" t="s">
        <v>433</v>
      </c>
      <c r="Q1051" s="38" t="s">
        <v>0</v>
      </c>
      <c r="R1051" s="38" t="s">
        <v>35</v>
      </c>
      <c r="S1051" s="38" t="s">
        <v>0</v>
      </c>
      <c r="T1051" s="38" t="s">
        <v>35</v>
      </c>
      <c r="U1051" s="10"/>
    </row>
    <row r="1052" spans="15:25" ht="17.100000000000001" customHeight="1" x14ac:dyDescent="0.2">
      <c r="O1052" s="10"/>
      <c r="P1052" s="96" t="e">
        <f>AVERAGE(V1052:Z1052)</f>
        <v>#DIV/0!</v>
      </c>
      <c r="Q1052" s="94"/>
      <c r="R1052" s="94"/>
      <c r="S1052" s="10" t="e">
        <f>+Q1052*P1052</f>
        <v>#DIV/0!</v>
      </c>
      <c r="T1052" s="10" t="e">
        <f>+R1052*P1052</f>
        <v>#DIV/0!</v>
      </c>
      <c r="U1052" s="10"/>
      <c r="V1052" s="95"/>
      <c r="W1052" s="95"/>
      <c r="X1052" s="95"/>
      <c r="Y1052" s="95"/>
    </row>
    <row r="1053" spans="15:25" ht="17.100000000000001" customHeight="1" x14ac:dyDescent="0.2">
      <c r="O1053" s="10"/>
      <c r="P1053" s="96" t="e">
        <f>AVERAGE(V1053:Y1053)</f>
        <v>#DIV/0!</v>
      </c>
      <c r="Q1053" s="94"/>
      <c r="R1053" s="94"/>
      <c r="S1053" s="10" t="e">
        <f>+Q1053*P1053</f>
        <v>#DIV/0!</v>
      </c>
      <c r="T1053" s="10" t="e">
        <f>+R1053*P1053</f>
        <v>#DIV/0!</v>
      </c>
      <c r="U1053" s="10"/>
      <c r="V1053" s="95"/>
      <c r="W1053" s="95"/>
      <c r="X1053" s="95"/>
    </row>
    <row r="1054" spans="15:25" ht="17.100000000000001" customHeight="1" x14ac:dyDescent="0.2">
      <c r="O1054" s="10"/>
      <c r="P1054" s="96" t="e">
        <f>AVERAGE(V1054:Y1054)</f>
        <v>#DIV/0!</v>
      </c>
      <c r="Q1054" s="94"/>
      <c r="R1054" s="94"/>
      <c r="S1054" s="10" t="e">
        <f>+Q1054*P1054</f>
        <v>#DIV/0!</v>
      </c>
      <c r="T1054" s="10" t="e">
        <f>+R1054*P1054</f>
        <v>#DIV/0!</v>
      </c>
      <c r="U1054" s="10"/>
      <c r="V1054" s="95"/>
      <c r="W1054" s="95"/>
      <c r="X1054" s="95"/>
    </row>
    <row r="1055" spans="15:25" ht="17.100000000000001" customHeight="1" x14ac:dyDescent="0.2">
      <c r="O1055" s="43" t="s">
        <v>36</v>
      </c>
      <c r="P1055" s="10" t="e">
        <f>SUM(P1052:P1054)</f>
        <v>#DIV/0!</v>
      </c>
      <c r="Q1055" s="10">
        <f t="shared" ref="Q1055:R1055" si="292">SUM(Q1052:Q1054)</f>
        <v>0</v>
      </c>
      <c r="R1055" s="10">
        <f t="shared" si="292"/>
        <v>0</v>
      </c>
      <c r="S1055" s="42" t="e">
        <f>SUM(S1052:S1054)</f>
        <v>#DIV/0!</v>
      </c>
      <c r="T1055" s="42" t="e">
        <f>SUM(T1052:T1054)</f>
        <v>#DIV/0!</v>
      </c>
      <c r="U1055" s="10"/>
    </row>
    <row r="1056" spans="15:25" ht="17.100000000000001" customHeight="1" x14ac:dyDescent="0.2">
      <c r="O1056" s="43" t="s">
        <v>37</v>
      </c>
      <c r="P1056" s="44" t="e">
        <f t="shared" ref="P1056:Q1056" si="293">AVERAGE(P1052:P1054)</f>
        <v>#DIV/0!</v>
      </c>
      <c r="Q1056" s="44" t="e">
        <f t="shared" si="293"/>
        <v>#DIV/0!</v>
      </c>
      <c r="R1056" s="44" t="e">
        <f>AVERAGE(R1052:R1054)</f>
        <v>#DIV/0!</v>
      </c>
      <c r="S1056" s="45" t="e">
        <f>+S1055/P1055</f>
        <v>#DIV/0!</v>
      </c>
      <c r="T1056" s="45" t="e">
        <f>+T1055/P1055</f>
        <v>#DIV/0!</v>
      </c>
      <c r="U1056" s="10"/>
    </row>
    <row r="1057" spans="15:25" ht="17.100000000000001" customHeight="1" x14ac:dyDescent="0.2">
      <c r="P1057" s="10"/>
      <c r="Q1057" s="10"/>
      <c r="R1057" s="10"/>
      <c r="S1057" s="10"/>
      <c r="T1057" s="10"/>
      <c r="U1057" s="10"/>
    </row>
    <row r="1058" spans="15:25" ht="17.100000000000001" customHeight="1" x14ac:dyDescent="0.2">
      <c r="O1058" s="42">
        <f>+O1050+1</f>
        <v>133</v>
      </c>
      <c r="P1058" s="93"/>
      <c r="Q1058" s="10"/>
      <c r="R1058" s="10"/>
      <c r="S1058" s="10"/>
      <c r="T1058" s="10"/>
    </row>
    <row r="1059" spans="15:25" ht="17.100000000000001" customHeight="1" x14ac:dyDescent="0.2">
      <c r="O1059" s="10"/>
      <c r="P1059" s="38" t="s">
        <v>433</v>
      </c>
      <c r="Q1059" s="38" t="s">
        <v>0</v>
      </c>
      <c r="R1059" s="38" t="s">
        <v>35</v>
      </c>
      <c r="S1059" s="38" t="s">
        <v>0</v>
      </c>
      <c r="T1059" s="38" t="s">
        <v>35</v>
      </c>
      <c r="U1059" s="10"/>
    </row>
    <row r="1060" spans="15:25" ht="17.100000000000001" customHeight="1" x14ac:dyDescent="0.2">
      <c r="O1060" s="10"/>
      <c r="P1060" s="96" t="e">
        <f>AVERAGE(V1060:Z1060)</f>
        <v>#DIV/0!</v>
      </c>
      <c r="Q1060" s="94"/>
      <c r="R1060" s="94"/>
      <c r="S1060" s="10" t="e">
        <f>+Q1060*P1060</f>
        <v>#DIV/0!</v>
      </c>
      <c r="T1060" s="10" t="e">
        <f>+R1060*P1060</f>
        <v>#DIV/0!</v>
      </c>
      <c r="U1060" s="10"/>
      <c r="V1060" s="95"/>
      <c r="W1060" s="95"/>
      <c r="X1060" s="95"/>
      <c r="Y1060" s="95"/>
    </row>
    <row r="1061" spans="15:25" ht="17.100000000000001" customHeight="1" x14ac:dyDescent="0.2">
      <c r="O1061" s="10"/>
      <c r="P1061" s="96" t="e">
        <f>AVERAGE(V1061:Y1061)</f>
        <v>#DIV/0!</v>
      </c>
      <c r="Q1061" s="94"/>
      <c r="R1061" s="94"/>
      <c r="S1061" s="10" t="e">
        <f>+Q1061*P1061</f>
        <v>#DIV/0!</v>
      </c>
      <c r="T1061" s="10" t="e">
        <f>+R1061*P1061</f>
        <v>#DIV/0!</v>
      </c>
      <c r="U1061" s="10"/>
      <c r="V1061" s="95"/>
      <c r="W1061" s="95"/>
      <c r="X1061" s="95"/>
    </row>
    <row r="1062" spans="15:25" ht="17.100000000000001" customHeight="1" x14ac:dyDescent="0.2">
      <c r="O1062" s="10"/>
      <c r="P1062" s="96" t="e">
        <f>AVERAGE(V1062:Y1062)</f>
        <v>#DIV/0!</v>
      </c>
      <c r="Q1062" s="94"/>
      <c r="R1062" s="94"/>
      <c r="S1062" s="10" t="e">
        <f>+Q1062*P1062</f>
        <v>#DIV/0!</v>
      </c>
      <c r="T1062" s="10" t="e">
        <f>+R1062*P1062</f>
        <v>#DIV/0!</v>
      </c>
      <c r="U1062" s="10"/>
      <c r="V1062" s="95"/>
      <c r="W1062" s="95"/>
      <c r="X1062" s="95"/>
    </row>
    <row r="1063" spans="15:25" ht="17.100000000000001" customHeight="1" x14ac:dyDescent="0.2">
      <c r="O1063" s="43" t="s">
        <v>36</v>
      </c>
      <c r="P1063" s="10" t="e">
        <f>SUM(P1060:P1062)</f>
        <v>#DIV/0!</v>
      </c>
      <c r="Q1063" s="10">
        <f t="shared" ref="Q1063:R1063" si="294">SUM(Q1060:Q1062)</f>
        <v>0</v>
      </c>
      <c r="R1063" s="10">
        <f t="shared" si="294"/>
        <v>0</v>
      </c>
      <c r="S1063" s="42" t="e">
        <f>SUM(S1060:S1062)</f>
        <v>#DIV/0!</v>
      </c>
      <c r="T1063" s="42" t="e">
        <f>SUM(T1060:T1062)</f>
        <v>#DIV/0!</v>
      </c>
      <c r="U1063" s="10"/>
    </row>
    <row r="1064" spans="15:25" ht="17.100000000000001" customHeight="1" x14ac:dyDescent="0.2">
      <c r="O1064" s="43" t="s">
        <v>37</v>
      </c>
      <c r="P1064" s="44" t="e">
        <f t="shared" ref="P1064:Q1064" si="295">AVERAGE(P1060:P1062)</f>
        <v>#DIV/0!</v>
      </c>
      <c r="Q1064" s="44" t="e">
        <f t="shared" si="295"/>
        <v>#DIV/0!</v>
      </c>
      <c r="R1064" s="44" t="e">
        <f>AVERAGE(R1060:R1062)</f>
        <v>#DIV/0!</v>
      </c>
      <c r="S1064" s="45" t="e">
        <f>+S1063/P1063</f>
        <v>#DIV/0!</v>
      </c>
      <c r="T1064" s="45" t="e">
        <f>+T1063/P1063</f>
        <v>#DIV/0!</v>
      </c>
      <c r="U1064" s="10"/>
    </row>
    <row r="1066" spans="15:25" ht="17.100000000000001" customHeight="1" x14ac:dyDescent="0.2">
      <c r="O1066" s="42">
        <f>+O1058+1</f>
        <v>134</v>
      </c>
      <c r="P1066" s="93"/>
      <c r="Q1066" s="10"/>
      <c r="R1066" s="10"/>
      <c r="S1066" s="10"/>
      <c r="T1066" s="10"/>
    </row>
    <row r="1067" spans="15:25" ht="17.100000000000001" customHeight="1" x14ac:dyDescent="0.2">
      <c r="O1067" s="10"/>
      <c r="P1067" s="38" t="s">
        <v>433</v>
      </c>
      <c r="Q1067" s="38" t="s">
        <v>0</v>
      </c>
      <c r="R1067" s="38" t="s">
        <v>35</v>
      </c>
      <c r="S1067" s="38" t="s">
        <v>0</v>
      </c>
      <c r="T1067" s="38" t="s">
        <v>35</v>
      </c>
      <c r="U1067" s="10"/>
    </row>
    <row r="1068" spans="15:25" ht="17.100000000000001" customHeight="1" x14ac:dyDescent="0.2">
      <c r="O1068" s="10"/>
      <c r="P1068" s="96" t="e">
        <f>AVERAGE(V1068:Z1068)</f>
        <v>#DIV/0!</v>
      </c>
      <c r="Q1068" s="94"/>
      <c r="R1068" s="94"/>
      <c r="S1068" s="10" t="e">
        <f>+Q1068*P1068</f>
        <v>#DIV/0!</v>
      </c>
      <c r="T1068" s="10" t="e">
        <f>+R1068*P1068</f>
        <v>#DIV/0!</v>
      </c>
      <c r="U1068" s="10"/>
      <c r="V1068" s="95"/>
      <c r="W1068" s="95"/>
      <c r="X1068" s="95"/>
      <c r="Y1068" s="95"/>
    </row>
    <row r="1069" spans="15:25" ht="17.100000000000001" customHeight="1" x14ac:dyDescent="0.2">
      <c r="O1069" s="10"/>
      <c r="P1069" s="96" t="e">
        <f>AVERAGE(V1069:Y1069)</f>
        <v>#DIV/0!</v>
      </c>
      <c r="Q1069" s="94"/>
      <c r="R1069" s="94"/>
      <c r="S1069" s="10" t="e">
        <f>+Q1069*P1069</f>
        <v>#DIV/0!</v>
      </c>
      <c r="T1069" s="10" t="e">
        <f>+R1069*P1069</f>
        <v>#DIV/0!</v>
      </c>
      <c r="U1069" s="10"/>
      <c r="V1069" s="95"/>
      <c r="W1069" s="95"/>
      <c r="X1069" s="95"/>
    </row>
    <row r="1070" spans="15:25" ht="17.100000000000001" customHeight="1" x14ac:dyDescent="0.2">
      <c r="O1070" s="10"/>
      <c r="P1070" s="96" t="e">
        <f>AVERAGE(V1070:Y1070)</f>
        <v>#DIV/0!</v>
      </c>
      <c r="Q1070" s="94"/>
      <c r="R1070" s="94"/>
      <c r="S1070" s="10" t="e">
        <f>+Q1070*P1070</f>
        <v>#DIV/0!</v>
      </c>
      <c r="T1070" s="10" t="e">
        <f>+R1070*P1070</f>
        <v>#DIV/0!</v>
      </c>
      <c r="U1070" s="10"/>
      <c r="V1070" s="95"/>
      <c r="W1070" s="95"/>
      <c r="X1070" s="95"/>
    </row>
    <row r="1071" spans="15:25" ht="17.100000000000001" customHeight="1" x14ac:dyDescent="0.2">
      <c r="O1071" s="43" t="s">
        <v>36</v>
      </c>
      <c r="P1071" s="10" t="e">
        <f>SUM(P1068:P1070)</f>
        <v>#DIV/0!</v>
      </c>
      <c r="Q1071" s="10">
        <f t="shared" ref="Q1071:R1071" si="296">SUM(Q1068:Q1070)</f>
        <v>0</v>
      </c>
      <c r="R1071" s="10">
        <f t="shared" si="296"/>
        <v>0</v>
      </c>
      <c r="S1071" s="42" t="e">
        <f>SUM(S1068:S1070)</f>
        <v>#DIV/0!</v>
      </c>
      <c r="T1071" s="42" t="e">
        <f>SUM(T1068:T1070)</f>
        <v>#DIV/0!</v>
      </c>
      <c r="U1071" s="10"/>
    </row>
    <row r="1072" spans="15:25" ht="17.100000000000001" customHeight="1" x14ac:dyDescent="0.2">
      <c r="O1072" s="43" t="s">
        <v>37</v>
      </c>
      <c r="P1072" s="44" t="e">
        <f t="shared" ref="P1072:Q1072" si="297">AVERAGE(P1068:P1070)</f>
        <v>#DIV/0!</v>
      </c>
      <c r="Q1072" s="44" t="e">
        <f t="shared" si="297"/>
        <v>#DIV/0!</v>
      </c>
      <c r="R1072" s="44" t="e">
        <f>AVERAGE(R1068:R1070)</f>
        <v>#DIV/0!</v>
      </c>
      <c r="S1072" s="45" t="e">
        <f>+S1071/P1071</f>
        <v>#DIV/0!</v>
      </c>
      <c r="T1072" s="45" t="e">
        <f>+T1071/P1071</f>
        <v>#DIV/0!</v>
      </c>
      <c r="U1072" s="10"/>
    </row>
    <row r="1073" spans="15:25" ht="17.100000000000001" customHeight="1" x14ac:dyDescent="0.2">
      <c r="P1073" s="10"/>
      <c r="Q1073" s="10"/>
      <c r="R1073" s="10"/>
      <c r="S1073" s="10"/>
      <c r="T1073" s="10"/>
      <c r="U1073" s="10"/>
    </row>
    <row r="1074" spans="15:25" ht="17.100000000000001" customHeight="1" x14ac:dyDescent="0.2">
      <c r="O1074" s="42">
        <f>+O1066+1</f>
        <v>135</v>
      </c>
      <c r="P1074" s="93"/>
      <c r="Q1074" s="10"/>
      <c r="R1074" s="10"/>
      <c r="S1074" s="10"/>
      <c r="T1074" s="10"/>
    </row>
    <row r="1075" spans="15:25" ht="17.100000000000001" customHeight="1" x14ac:dyDescent="0.2">
      <c r="O1075" s="10"/>
      <c r="P1075" s="38" t="s">
        <v>433</v>
      </c>
      <c r="Q1075" s="38" t="s">
        <v>0</v>
      </c>
      <c r="R1075" s="38" t="s">
        <v>35</v>
      </c>
      <c r="S1075" s="38" t="s">
        <v>0</v>
      </c>
      <c r="T1075" s="38" t="s">
        <v>35</v>
      </c>
      <c r="U1075" s="10"/>
    </row>
    <row r="1076" spans="15:25" ht="17.100000000000001" customHeight="1" x14ac:dyDescent="0.2">
      <c r="O1076" s="10"/>
      <c r="P1076" s="96" t="e">
        <f>AVERAGE(V1076:Z1076)</f>
        <v>#DIV/0!</v>
      </c>
      <c r="Q1076" s="94"/>
      <c r="R1076" s="94"/>
      <c r="S1076" s="10" t="e">
        <f>+Q1076*P1076</f>
        <v>#DIV/0!</v>
      </c>
      <c r="T1076" s="10" t="e">
        <f>+R1076*P1076</f>
        <v>#DIV/0!</v>
      </c>
      <c r="U1076" s="10"/>
      <c r="V1076" s="95"/>
      <c r="W1076" s="95"/>
      <c r="X1076" s="95"/>
      <c r="Y1076" s="95"/>
    </row>
    <row r="1077" spans="15:25" ht="17.100000000000001" customHeight="1" x14ac:dyDescent="0.2">
      <c r="O1077" s="10"/>
      <c r="P1077" s="96" t="e">
        <f>AVERAGE(V1077:Y1077)</f>
        <v>#DIV/0!</v>
      </c>
      <c r="Q1077" s="94"/>
      <c r="R1077" s="94"/>
      <c r="S1077" s="10" t="e">
        <f>+Q1077*P1077</f>
        <v>#DIV/0!</v>
      </c>
      <c r="T1077" s="10" t="e">
        <f>+R1077*P1077</f>
        <v>#DIV/0!</v>
      </c>
      <c r="U1077" s="10"/>
      <c r="V1077" s="95"/>
      <c r="W1077" s="95"/>
      <c r="X1077" s="95"/>
    </row>
    <row r="1078" spans="15:25" ht="17.100000000000001" customHeight="1" x14ac:dyDescent="0.2">
      <c r="O1078" s="10"/>
      <c r="P1078" s="96" t="e">
        <f>AVERAGE(V1078:Y1078)</f>
        <v>#DIV/0!</v>
      </c>
      <c r="Q1078" s="94"/>
      <c r="R1078" s="94"/>
      <c r="S1078" s="10" t="e">
        <f>+Q1078*P1078</f>
        <v>#DIV/0!</v>
      </c>
      <c r="T1078" s="10" t="e">
        <f>+R1078*P1078</f>
        <v>#DIV/0!</v>
      </c>
      <c r="U1078" s="10"/>
      <c r="V1078" s="95"/>
      <c r="W1078" s="95"/>
      <c r="X1078" s="95"/>
    </row>
    <row r="1079" spans="15:25" ht="17.100000000000001" customHeight="1" x14ac:dyDescent="0.2">
      <c r="O1079" s="43" t="s">
        <v>36</v>
      </c>
      <c r="P1079" s="10" t="e">
        <f>SUM(P1076:P1078)</f>
        <v>#DIV/0!</v>
      </c>
      <c r="Q1079" s="10">
        <f t="shared" ref="Q1079:R1079" si="298">SUM(Q1076:Q1078)</f>
        <v>0</v>
      </c>
      <c r="R1079" s="10">
        <f t="shared" si="298"/>
        <v>0</v>
      </c>
      <c r="S1079" s="42" t="e">
        <f>SUM(S1076:S1078)</f>
        <v>#DIV/0!</v>
      </c>
      <c r="T1079" s="42" t="e">
        <f>SUM(T1076:T1078)</f>
        <v>#DIV/0!</v>
      </c>
      <c r="U1079" s="10"/>
    </row>
    <row r="1080" spans="15:25" ht="17.100000000000001" customHeight="1" x14ac:dyDescent="0.2">
      <c r="O1080" s="43" t="s">
        <v>37</v>
      </c>
      <c r="P1080" s="44" t="e">
        <f t="shared" ref="P1080:Q1080" si="299">AVERAGE(P1076:P1078)</f>
        <v>#DIV/0!</v>
      </c>
      <c r="Q1080" s="44" t="e">
        <f t="shared" si="299"/>
        <v>#DIV/0!</v>
      </c>
      <c r="R1080" s="44" t="e">
        <f>AVERAGE(R1076:R1078)</f>
        <v>#DIV/0!</v>
      </c>
      <c r="S1080" s="45" t="e">
        <f>+S1079/P1079</f>
        <v>#DIV/0!</v>
      </c>
      <c r="T1080" s="45" t="e">
        <f>+T1079/P1079</f>
        <v>#DIV/0!</v>
      </c>
      <c r="U1080" s="10"/>
    </row>
    <row r="1081" spans="15:25" ht="17.100000000000001" customHeight="1" x14ac:dyDescent="0.2">
      <c r="P1081" s="10"/>
      <c r="Q1081" s="10"/>
      <c r="R1081" s="10"/>
      <c r="S1081" s="10"/>
      <c r="T1081" s="10"/>
      <c r="U1081" s="10"/>
    </row>
    <row r="1082" spans="15:25" ht="17.100000000000001" customHeight="1" x14ac:dyDescent="0.2">
      <c r="O1082" s="42">
        <f>+O1074+1</f>
        <v>136</v>
      </c>
      <c r="P1082" s="93"/>
      <c r="Q1082" s="10"/>
      <c r="R1082" s="10"/>
      <c r="S1082" s="10"/>
      <c r="T1082" s="10"/>
    </row>
    <row r="1083" spans="15:25" ht="17.100000000000001" customHeight="1" x14ac:dyDescent="0.2">
      <c r="O1083" s="10"/>
      <c r="P1083" s="38" t="s">
        <v>433</v>
      </c>
      <c r="Q1083" s="38" t="s">
        <v>0</v>
      </c>
      <c r="R1083" s="38" t="s">
        <v>35</v>
      </c>
      <c r="S1083" s="38" t="s">
        <v>0</v>
      </c>
      <c r="T1083" s="38" t="s">
        <v>35</v>
      </c>
      <c r="U1083" s="10"/>
    </row>
    <row r="1084" spans="15:25" ht="17.100000000000001" customHeight="1" x14ac:dyDescent="0.2">
      <c r="O1084" s="10"/>
      <c r="P1084" s="96" t="e">
        <f>AVERAGE(V1084:Z1084)</f>
        <v>#DIV/0!</v>
      </c>
      <c r="Q1084" s="94"/>
      <c r="R1084" s="94"/>
      <c r="S1084" s="10" t="e">
        <f>+Q1084*P1084</f>
        <v>#DIV/0!</v>
      </c>
      <c r="T1084" s="10" t="e">
        <f>+R1084*P1084</f>
        <v>#DIV/0!</v>
      </c>
      <c r="U1084" s="10"/>
      <c r="V1084" s="95"/>
      <c r="W1084" s="95"/>
      <c r="X1084" s="95"/>
      <c r="Y1084" s="95"/>
    </row>
    <row r="1085" spans="15:25" ht="17.100000000000001" customHeight="1" x14ac:dyDescent="0.2">
      <c r="O1085" s="10"/>
      <c r="P1085" s="96" t="e">
        <f>AVERAGE(V1085:Y1085)</f>
        <v>#DIV/0!</v>
      </c>
      <c r="Q1085" s="94"/>
      <c r="R1085" s="94"/>
      <c r="S1085" s="10" t="e">
        <f>+Q1085*P1085</f>
        <v>#DIV/0!</v>
      </c>
      <c r="T1085" s="10" t="e">
        <f>+R1085*P1085</f>
        <v>#DIV/0!</v>
      </c>
      <c r="U1085" s="10"/>
      <c r="V1085" s="95"/>
      <c r="W1085" s="95"/>
      <c r="X1085" s="95"/>
    </row>
    <row r="1086" spans="15:25" ht="17.100000000000001" customHeight="1" x14ac:dyDescent="0.2">
      <c r="O1086" s="10"/>
      <c r="P1086" s="96" t="e">
        <f>AVERAGE(V1086:Y1086)</f>
        <v>#DIV/0!</v>
      </c>
      <c r="Q1086" s="94"/>
      <c r="R1086" s="94"/>
      <c r="S1086" s="10" t="e">
        <f>+Q1086*P1086</f>
        <v>#DIV/0!</v>
      </c>
      <c r="T1086" s="10" t="e">
        <f>+R1086*P1086</f>
        <v>#DIV/0!</v>
      </c>
      <c r="U1086" s="10"/>
      <c r="V1086" s="95"/>
      <c r="W1086" s="95"/>
      <c r="X1086" s="95"/>
    </row>
    <row r="1087" spans="15:25" ht="17.100000000000001" customHeight="1" x14ac:dyDescent="0.2">
      <c r="O1087" s="43" t="s">
        <v>36</v>
      </c>
      <c r="P1087" s="10" t="e">
        <f>SUM(P1084:P1086)</f>
        <v>#DIV/0!</v>
      </c>
      <c r="Q1087" s="10">
        <f t="shared" ref="Q1087:R1087" si="300">SUM(Q1084:Q1086)</f>
        <v>0</v>
      </c>
      <c r="R1087" s="10">
        <f t="shared" si="300"/>
        <v>0</v>
      </c>
      <c r="S1087" s="42" t="e">
        <f>SUM(S1084:S1086)</f>
        <v>#DIV/0!</v>
      </c>
      <c r="T1087" s="42" t="e">
        <f>SUM(T1084:T1086)</f>
        <v>#DIV/0!</v>
      </c>
      <c r="U1087" s="10"/>
    </row>
    <row r="1088" spans="15:25" ht="17.100000000000001" customHeight="1" x14ac:dyDescent="0.2">
      <c r="O1088" s="43" t="s">
        <v>37</v>
      </c>
      <c r="P1088" s="44" t="e">
        <f t="shared" ref="P1088:Q1088" si="301">AVERAGE(P1084:P1086)</f>
        <v>#DIV/0!</v>
      </c>
      <c r="Q1088" s="44" t="e">
        <f t="shared" si="301"/>
        <v>#DIV/0!</v>
      </c>
      <c r="R1088" s="44" t="e">
        <f>AVERAGE(R1084:R1086)</f>
        <v>#DIV/0!</v>
      </c>
      <c r="S1088" s="45" t="e">
        <f>+S1087/P1087</f>
        <v>#DIV/0!</v>
      </c>
      <c r="T1088" s="45" t="e">
        <f>+T1087/P1087</f>
        <v>#DIV/0!</v>
      </c>
      <c r="U1088" s="10"/>
    </row>
    <row r="1090" spans="15:25" ht="17.100000000000001" customHeight="1" x14ac:dyDescent="0.2">
      <c r="O1090" s="42">
        <f>+O1082+1</f>
        <v>137</v>
      </c>
      <c r="P1090" s="93"/>
      <c r="Q1090" s="10"/>
      <c r="R1090" s="10"/>
      <c r="S1090" s="10"/>
      <c r="T1090" s="10"/>
    </row>
    <row r="1091" spans="15:25" ht="17.100000000000001" customHeight="1" x14ac:dyDescent="0.2">
      <c r="O1091" s="10"/>
      <c r="P1091" s="38" t="s">
        <v>433</v>
      </c>
      <c r="Q1091" s="38" t="s">
        <v>0</v>
      </c>
      <c r="R1091" s="38" t="s">
        <v>35</v>
      </c>
      <c r="S1091" s="38" t="s">
        <v>0</v>
      </c>
      <c r="T1091" s="38" t="s">
        <v>35</v>
      </c>
      <c r="U1091" s="10"/>
    </row>
    <row r="1092" spans="15:25" ht="17.100000000000001" customHeight="1" x14ac:dyDescent="0.2">
      <c r="O1092" s="10"/>
      <c r="P1092" s="96" t="e">
        <f>AVERAGE(V1092:Z1092)</f>
        <v>#DIV/0!</v>
      </c>
      <c r="Q1092" s="94"/>
      <c r="R1092" s="94"/>
      <c r="S1092" s="10" t="e">
        <f>+Q1092*P1092</f>
        <v>#DIV/0!</v>
      </c>
      <c r="T1092" s="10" t="e">
        <f>+R1092*P1092</f>
        <v>#DIV/0!</v>
      </c>
      <c r="U1092" s="10"/>
      <c r="V1092" s="95"/>
      <c r="W1092" s="95"/>
      <c r="X1092" s="95"/>
      <c r="Y1092" s="95"/>
    </row>
    <row r="1093" spans="15:25" ht="17.100000000000001" customHeight="1" x14ac:dyDescent="0.2">
      <c r="O1093" s="10"/>
      <c r="P1093" s="96" t="e">
        <f>AVERAGE(V1093:Y1093)</f>
        <v>#DIV/0!</v>
      </c>
      <c r="Q1093" s="94"/>
      <c r="R1093" s="94"/>
      <c r="S1093" s="10" t="e">
        <f>+Q1093*P1093</f>
        <v>#DIV/0!</v>
      </c>
      <c r="T1093" s="10" t="e">
        <f>+R1093*P1093</f>
        <v>#DIV/0!</v>
      </c>
      <c r="U1093" s="10"/>
      <c r="V1093" s="95"/>
      <c r="W1093" s="95"/>
      <c r="X1093" s="95"/>
    </row>
    <row r="1094" spans="15:25" ht="17.100000000000001" customHeight="1" x14ac:dyDescent="0.2">
      <c r="O1094" s="10"/>
      <c r="P1094" s="96" t="e">
        <f>AVERAGE(V1094:Y1094)</f>
        <v>#DIV/0!</v>
      </c>
      <c r="Q1094" s="94"/>
      <c r="R1094" s="94"/>
      <c r="S1094" s="10" t="e">
        <f>+Q1094*P1094</f>
        <v>#DIV/0!</v>
      </c>
      <c r="T1094" s="10" t="e">
        <f>+R1094*P1094</f>
        <v>#DIV/0!</v>
      </c>
      <c r="U1094" s="10"/>
      <c r="V1094" s="95"/>
      <c r="W1094" s="95"/>
      <c r="X1094" s="95"/>
    </row>
    <row r="1095" spans="15:25" ht="17.100000000000001" customHeight="1" x14ac:dyDescent="0.2">
      <c r="O1095" s="43" t="s">
        <v>36</v>
      </c>
      <c r="P1095" s="10" t="e">
        <f>SUM(P1092:P1094)</f>
        <v>#DIV/0!</v>
      </c>
      <c r="Q1095" s="10">
        <f t="shared" ref="Q1095:R1095" si="302">SUM(Q1092:Q1094)</f>
        <v>0</v>
      </c>
      <c r="R1095" s="10">
        <f t="shared" si="302"/>
        <v>0</v>
      </c>
      <c r="S1095" s="42" t="e">
        <f>SUM(S1092:S1094)</f>
        <v>#DIV/0!</v>
      </c>
      <c r="T1095" s="42" t="e">
        <f>SUM(T1092:T1094)</f>
        <v>#DIV/0!</v>
      </c>
      <c r="U1095" s="10"/>
    </row>
    <row r="1096" spans="15:25" ht="17.100000000000001" customHeight="1" x14ac:dyDescent="0.2">
      <c r="O1096" s="43" t="s">
        <v>37</v>
      </c>
      <c r="P1096" s="44" t="e">
        <f t="shared" ref="P1096:Q1096" si="303">AVERAGE(P1092:P1094)</f>
        <v>#DIV/0!</v>
      </c>
      <c r="Q1096" s="44" t="e">
        <f t="shared" si="303"/>
        <v>#DIV/0!</v>
      </c>
      <c r="R1096" s="44" t="e">
        <f>AVERAGE(R1092:R1094)</f>
        <v>#DIV/0!</v>
      </c>
      <c r="S1096" s="45" t="e">
        <f>+S1095/P1095</f>
        <v>#DIV/0!</v>
      </c>
      <c r="T1096" s="45" t="e">
        <f>+T1095/P1095</f>
        <v>#DIV/0!</v>
      </c>
      <c r="U1096" s="10"/>
    </row>
    <row r="1097" spans="15:25" ht="17.100000000000001" customHeight="1" x14ac:dyDescent="0.2">
      <c r="P1097" s="10"/>
      <c r="Q1097" s="10"/>
      <c r="R1097" s="10"/>
      <c r="S1097" s="10"/>
      <c r="T1097" s="10"/>
      <c r="U1097" s="10"/>
    </row>
    <row r="1098" spans="15:25" ht="17.100000000000001" customHeight="1" x14ac:dyDescent="0.2">
      <c r="O1098" s="42">
        <f>+O1090+1</f>
        <v>138</v>
      </c>
      <c r="P1098" s="93"/>
      <c r="Q1098" s="10"/>
      <c r="R1098" s="10"/>
      <c r="S1098" s="10"/>
      <c r="T1098" s="10"/>
    </row>
    <row r="1099" spans="15:25" ht="17.100000000000001" customHeight="1" x14ac:dyDescent="0.2">
      <c r="O1099" s="10"/>
      <c r="P1099" s="38" t="s">
        <v>433</v>
      </c>
      <c r="Q1099" s="38" t="s">
        <v>0</v>
      </c>
      <c r="R1099" s="38" t="s">
        <v>35</v>
      </c>
      <c r="S1099" s="38" t="s">
        <v>0</v>
      </c>
      <c r="T1099" s="38" t="s">
        <v>35</v>
      </c>
      <c r="U1099" s="10"/>
    </row>
    <row r="1100" spans="15:25" ht="17.100000000000001" customHeight="1" x14ac:dyDescent="0.2">
      <c r="O1100" s="10"/>
      <c r="P1100" s="96" t="e">
        <f>AVERAGE(V1100:Z1100)</f>
        <v>#DIV/0!</v>
      </c>
      <c r="Q1100" s="94"/>
      <c r="R1100" s="94"/>
      <c r="S1100" s="10" t="e">
        <f>+Q1100*P1100</f>
        <v>#DIV/0!</v>
      </c>
      <c r="T1100" s="10" t="e">
        <f>+R1100*P1100</f>
        <v>#DIV/0!</v>
      </c>
      <c r="U1100" s="10"/>
      <c r="V1100" s="95"/>
      <c r="W1100" s="95"/>
      <c r="X1100" s="95"/>
      <c r="Y1100" s="95"/>
    </row>
    <row r="1101" spans="15:25" ht="17.100000000000001" customHeight="1" x14ac:dyDescent="0.2">
      <c r="O1101" s="10"/>
      <c r="P1101" s="96" t="e">
        <f>AVERAGE(V1101:Y1101)</f>
        <v>#DIV/0!</v>
      </c>
      <c r="Q1101" s="94"/>
      <c r="R1101" s="94"/>
      <c r="S1101" s="10" t="e">
        <f>+Q1101*P1101</f>
        <v>#DIV/0!</v>
      </c>
      <c r="T1101" s="10" t="e">
        <f>+R1101*P1101</f>
        <v>#DIV/0!</v>
      </c>
      <c r="U1101" s="10"/>
      <c r="V1101" s="95"/>
      <c r="W1101" s="95"/>
      <c r="X1101" s="95"/>
    </row>
    <row r="1102" spans="15:25" ht="17.100000000000001" customHeight="1" x14ac:dyDescent="0.2">
      <c r="O1102" s="10"/>
      <c r="P1102" s="96" t="e">
        <f>AVERAGE(V1102:Y1102)</f>
        <v>#DIV/0!</v>
      </c>
      <c r="Q1102" s="94"/>
      <c r="R1102" s="94"/>
      <c r="S1102" s="10" t="e">
        <f>+Q1102*P1102</f>
        <v>#DIV/0!</v>
      </c>
      <c r="T1102" s="10" t="e">
        <f>+R1102*P1102</f>
        <v>#DIV/0!</v>
      </c>
      <c r="U1102" s="10"/>
      <c r="V1102" s="95"/>
      <c r="W1102" s="95"/>
      <c r="X1102" s="95"/>
    </row>
    <row r="1103" spans="15:25" ht="17.100000000000001" customHeight="1" x14ac:dyDescent="0.2">
      <c r="O1103" s="43" t="s">
        <v>36</v>
      </c>
      <c r="P1103" s="10" t="e">
        <f>SUM(P1100:P1102)</f>
        <v>#DIV/0!</v>
      </c>
      <c r="Q1103" s="10">
        <f t="shared" ref="Q1103:R1103" si="304">SUM(Q1100:Q1102)</f>
        <v>0</v>
      </c>
      <c r="R1103" s="10">
        <f t="shared" si="304"/>
        <v>0</v>
      </c>
      <c r="S1103" s="42" t="e">
        <f>SUM(S1100:S1102)</f>
        <v>#DIV/0!</v>
      </c>
      <c r="T1103" s="42" t="e">
        <f>SUM(T1100:T1102)</f>
        <v>#DIV/0!</v>
      </c>
      <c r="U1103" s="10"/>
    </row>
    <row r="1104" spans="15:25" ht="17.100000000000001" customHeight="1" x14ac:dyDescent="0.2">
      <c r="O1104" s="43" t="s">
        <v>37</v>
      </c>
      <c r="P1104" s="44" t="e">
        <f t="shared" ref="P1104:Q1104" si="305">AVERAGE(P1100:P1102)</f>
        <v>#DIV/0!</v>
      </c>
      <c r="Q1104" s="44" t="e">
        <f t="shared" si="305"/>
        <v>#DIV/0!</v>
      </c>
      <c r="R1104" s="44" t="e">
        <f>AVERAGE(R1100:R1102)</f>
        <v>#DIV/0!</v>
      </c>
      <c r="S1104" s="45" t="e">
        <f>+S1103/P1103</f>
        <v>#DIV/0!</v>
      </c>
      <c r="T1104" s="45" t="e">
        <f>+T1103/P1103</f>
        <v>#DIV/0!</v>
      </c>
      <c r="U1104" s="10"/>
    </row>
    <row r="1105" spans="15:25" ht="17.100000000000001" customHeight="1" x14ac:dyDescent="0.2">
      <c r="P1105" s="10"/>
      <c r="Q1105" s="10"/>
      <c r="R1105" s="10"/>
      <c r="S1105" s="10"/>
      <c r="T1105" s="10"/>
      <c r="U1105" s="10"/>
    </row>
    <row r="1106" spans="15:25" ht="17.100000000000001" customHeight="1" x14ac:dyDescent="0.2">
      <c r="O1106" s="42">
        <f>+O1098+1</f>
        <v>139</v>
      </c>
      <c r="P1106" s="93"/>
      <c r="Q1106" s="10"/>
      <c r="R1106" s="10"/>
      <c r="S1106" s="10"/>
      <c r="T1106" s="10"/>
    </row>
    <row r="1107" spans="15:25" ht="17.100000000000001" customHeight="1" x14ac:dyDescent="0.2">
      <c r="O1107" s="10"/>
      <c r="P1107" s="38" t="s">
        <v>433</v>
      </c>
      <c r="Q1107" s="38" t="s">
        <v>0</v>
      </c>
      <c r="R1107" s="38" t="s">
        <v>35</v>
      </c>
      <c r="S1107" s="38" t="s">
        <v>0</v>
      </c>
      <c r="T1107" s="38" t="s">
        <v>35</v>
      </c>
      <c r="U1107" s="10"/>
    </row>
    <row r="1108" spans="15:25" ht="17.100000000000001" customHeight="1" x14ac:dyDescent="0.2">
      <c r="O1108" s="10"/>
      <c r="P1108" s="96" t="e">
        <f>AVERAGE(V1108:Z1108)</f>
        <v>#DIV/0!</v>
      </c>
      <c r="Q1108" s="94"/>
      <c r="R1108" s="94"/>
      <c r="S1108" s="10" t="e">
        <f>+Q1108*P1108</f>
        <v>#DIV/0!</v>
      </c>
      <c r="T1108" s="10" t="e">
        <f>+R1108*P1108</f>
        <v>#DIV/0!</v>
      </c>
      <c r="U1108" s="10"/>
      <c r="V1108" s="95"/>
      <c r="W1108" s="95"/>
      <c r="X1108" s="95"/>
      <c r="Y1108" s="95"/>
    </row>
    <row r="1109" spans="15:25" ht="17.100000000000001" customHeight="1" x14ac:dyDescent="0.2">
      <c r="O1109" s="10"/>
      <c r="P1109" s="96" t="e">
        <f>AVERAGE(V1109:Y1109)</f>
        <v>#DIV/0!</v>
      </c>
      <c r="Q1109" s="94"/>
      <c r="R1109" s="94"/>
      <c r="S1109" s="10" t="e">
        <f>+Q1109*P1109</f>
        <v>#DIV/0!</v>
      </c>
      <c r="T1109" s="10" t="e">
        <f>+R1109*P1109</f>
        <v>#DIV/0!</v>
      </c>
      <c r="U1109" s="10"/>
      <c r="V1109" s="95"/>
      <c r="W1109" s="95"/>
      <c r="X1109" s="95"/>
    </row>
    <row r="1110" spans="15:25" ht="17.100000000000001" customHeight="1" x14ac:dyDescent="0.2">
      <c r="O1110" s="10"/>
      <c r="P1110" s="96" t="e">
        <f>AVERAGE(V1110:Y1110)</f>
        <v>#DIV/0!</v>
      </c>
      <c r="Q1110" s="94"/>
      <c r="R1110" s="94"/>
      <c r="S1110" s="10" t="e">
        <f>+Q1110*P1110</f>
        <v>#DIV/0!</v>
      </c>
      <c r="T1110" s="10" t="e">
        <f>+R1110*P1110</f>
        <v>#DIV/0!</v>
      </c>
      <c r="U1110" s="10"/>
      <c r="V1110" s="95"/>
      <c r="W1110" s="95"/>
      <c r="X1110" s="95"/>
    </row>
    <row r="1111" spans="15:25" ht="17.100000000000001" customHeight="1" x14ac:dyDescent="0.2">
      <c r="O1111" s="43" t="s">
        <v>36</v>
      </c>
      <c r="P1111" s="10" t="e">
        <f>SUM(P1108:P1110)</f>
        <v>#DIV/0!</v>
      </c>
      <c r="Q1111" s="10">
        <f t="shared" ref="Q1111:R1111" si="306">SUM(Q1108:Q1110)</f>
        <v>0</v>
      </c>
      <c r="R1111" s="10">
        <f t="shared" si="306"/>
        <v>0</v>
      </c>
      <c r="S1111" s="42" t="e">
        <f>SUM(S1108:S1110)</f>
        <v>#DIV/0!</v>
      </c>
      <c r="T1111" s="42" t="e">
        <f>SUM(T1108:T1110)</f>
        <v>#DIV/0!</v>
      </c>
      <c r="U1111" s="10"/>
    </row>
    <row r="1112" spans="15:25" ht="17.100000000000001" customHeight="1" x14ac:dyDescent="0.2">
      <c r="O1112" s="43" t="s">
        <v>37</v>
      </c>
      <c r="P1112" s="44" t="e">
        <f t="shared" ref="P1112:Q1112" si="307">AVERAGE(P1108:P1110)</f>
        <v>#DIV/0!</v>
      </c>
      <c r="Q1112" s="44" t="e">
        <f t="shared" si="307"/>
        <v>#DIV/0!</v>
      </c>
      <c r="R1112" s="44" t="e">
        <f>AVERAGE(R1108:R1110)</f>
        <v>#DIV/0!</v>
      </c>
      <c r="S1112" s="45" t="e">
        <f>+S1111/P1111</f>
        <v>#DIV/0!</v>
      </c>
      <c r="T1112" s="45" t="e">
        <f>+T1111/P1111</f>
        <v>#DIV/0!</v>
      </c>
      <c r="U1112" s="10"/>
    </row>
    <row r="1114" spans="15:25" ht="17.100000000000001" customHeight="1" x14ac:dyDescent="0.2">
      <c r="O1114" s="42">
        <f>+O1106+1</f>
        <v>140</v>
      </c>
      <c r="P1114" s="93"/>
      <c r="Q1114" s="10"/>
      <c r="R1114" s="10"/>
      <c r="S1114" s="10"/>
      <c r="T1114" s="10"/>
    </row>
    <row r="1115" spans="15:25" ht="17.100000000000001" customHeight="1" x14ac:dyDescent="0.2">
      <c r="O1115" s="10"/>
      <c r="P1115" s="38" t="s">
        <v>433</v>
      </c>
      <c r="Q1115" s="38" t="s">
        <v>0</v>
      </c>
      <c r="R1115" s="38" t="s">
        <v>35</v>
      </c>
      <c r="S1115" s="38" t="s">
        <v>0</v>
      </c>
      <c r="T1115" s="38" t="s">
        <v>35</v>
      </c>
      <c r="U1115" s="10"/>
    </row>
    <row r="1116" spans="15:25" ht="17.100000000000001" customHeight="1" x14ac:dyDescent="0.2">
      <c r="O1116" s="10"/>
      <c r="P1116" s="96" t="e">
        <f>AVERAGE(V1116:Z1116)</f>
        <v>#DIV/0!</v>
      </c>
      <c r="Q1116" s="94"/>
      <c r="R1116" s="94"/>
      <c r="S1116" s="10" t="e">
        <f>+Q1116*P1116</f>
        <v>#DIV/0!</v>
      </c>
      <c r="T1116" s="10" t="e">
        <f>+R1116*P1116</f>
        <v>#DIV/0!</v>
      </c>
      <c r="U1116" s="10"/>
      <c r="V1116" s="95"/>
      <c r="W1116" s="95"/>
      <c r="X1116" s="95"/>
      <c r="Y1116" s="95"/>
    </row>
    <row r="1117" spans="15:25" ht="17.100000000000001" customHeight="1" x14ac:dyDescent="0.2">
      <c r="O1117" s="10"/>
      <c r="P1117" s="96" t="e">
        <f>AVERAGE(V1117:Y1117)</f>
        <v>#DIV/0!</v>
      </c>
      <c r="Q1117" s="94"/>
      <c r="R1117" s="94"/>
      <c r="S1117" s="10" t="e">
        <f>+Q1117*P1117</f>
        <v>#DIV/0!</v>
      </c>
      <c r="T1117" s="10" t="e">
        <f>+R1117*P1117</f>
        <v>#DIV/0!</v>
      </c>
      <c r="U1117" s="10"/>
      <c r="V1117" s="95"/>
      <c r="W1117" s="95"/>
      <c r="X1117" s="95"/>
    </row>
    <row r="1118" spans="15:25" ht="17.100000000000001" customHeight="1" x14ac:dyDescent="0.2">
      <c r="O1118" s="10"/>
      <c r="P1118" s="96" t="e">
        <f>AVERAGE(V1118:Y1118)</f>
        <v>#DIV/0!</v>
      </c>
      <c r="Q1118" s="94"/>
      <c r="R1118" s="94"/>
      <c r="S1118" s="10" t="e">
        <f>+Q1118*P1118</f>
        <v>#DIV/0!</v>
      </c>
      <c r="T1118" s="10" t="e">
        <f>+R1118*P1118</f>
        <v>#DIV/0!</v>
      </c>
      <c r="U1118" s="10"/>
      <c r="V1118" s="95"/>
      <c r="W1118" s="95"/>
      <c r="X1118" s="95"/>
    </row>
    <row r="1119" spans="15:25" ht="17.100000000000001" customHeight="1" x14ac:dyDescent="0.2">
      <c r="O1119" s="43" t="s">
        <v>36</v>
      </c>
      <c r="P1119" s="10" t="e">
        <f>SUM(P1116:P1118)</f>
        <v>#DIV/0!</v>
      </c>
      <c r="Q1119" s="10">
        <f t="shared" ref="Q1119:R1119" si="308">SUM(Q1116:Q1118)</f>
        <v>0</v>
      </c>
      <c r="R1119" s="10">
        <f t="shared" si="308"/>
        <v>0</v>
      </c>
      <c r="S1119" s="42" t="e">
        <f>SUM(S1116:S1118)</f>
        <v>#DIV/0!</v>
      </c>
      <c r="T1119" s="42" t="e">
        <f>SUM(T1116:T1118)</f>
        <v>#DIV/0!</v>
      </c>
      <c r="U1119" s="10"/>
    </row>
    <row r="1120" spans="15:25" ht="17.100000000000001" customHeight="1" x14ac:dyDescent="0.2">
      <c r="O1120" s="43" t="s">
        <v>37</v>
      </c>
      <c r="P1120" s="44" t="e">
        <f t="shared" ref="P1120:Q1120" si="309">AVERAGE(P1116:P1118)</f>
        <v>#DIV/0!</v>
      </c>
      <c r="Q1120" s="44" t="e">
        <f t="shared" si="309"/>
        <v>#DIV/0!</v>
      </c>
      <c r="R1120" s="44" t="e">
        <f>AVERAGE(R1116:R1118)</f>
        <v>#DIV/0!</v>
      </c>
      <c r="S1120" s="45" t="e">
        <f>+S1119/P1119</f>
        <v>#DIV/0!</v>
      </c>
      <c r="T1120" s="45" t="e">
        <f>+T1119/P1119</f>
        <v>#DIV/0!</v>
      </c>
      <c r="U1120" s="10"/>
    </row>
    <row r="1121" spans="15:25" ht="17.100000000000001" customHeight="1" x14ac:dyDescent="0.2">
      <c r="P1121" s="10"/>
      <c r="Q1121" s="10"/>
      <c r="R1121" s="10"/>
      <c r="S1121" s="10"/>
      <c r="T1121" s="10"/>
      <c r="U1121" s="10"/>
    </row>
    <row r="1122" spans="15:25" ht="17.100000000000001" customHeight="1" x14ac:dyDescent="0.2">
      <c r="O1122" s="42">
        <f>+O1114+1</f>
        <v>141</v>
      </c>
      <c r="P1122" s="93"/>
      <c r="Q1122" s="10"/>
      <c r="R1122" s="10"/>
      <c r="S1122" s="10"/>
      <c r="T1122" s="10"/>
    </row>
    <row r="1123" spans="15:25" ht="17.100000000000001" customHeight="1" x14ac:dyDescent="0.2">
      <c r="O1123" s="10"/>
      <c r="P1123" s="38" t="s">
        <v>433</v>
      </c>
      <c r="Q1123" s="38" t="s">
        <v>0</v>
      </c>
      <c r="R1123" s="38" t="s">
        <v>35</v>
      </c>
      <c r="S1123" s="38" t="s">
        <v>0</v>
      </c>
      <c r="T1123" s="38" t="s">
        <v>35</v>
      </c>
      <c r="U1123" s="10"/>
    </row>
    <row r="1124" spans="15:25" ht="17.100000000000001" customHeight="1" x14ac:dyDescent="0.2">
      <c r="O1124" s="10"/>
      <c r="P1124" s="96" t="e">
        <f>AVERAGE(V1124:Z1124)</f>
        <v>#DIV/0!</v>
      </c>
      <c r="Q1124" s="94"/>
      <c r="R1124" s="94"/>
      <c r="S1124" s="10" t="e">
        <f>+Q1124*P1124</f>
        <v>#DIV/0!</v>
      </c>
      <c r="T1124" s="10" t="e">
        <f>+R1124*P1124</f>
        <v>#DIV/0!</v>
      </c>
      <c r="U1124" s="10"/>
      <c r="V1124" s="95"/>
      <c r="W1124" s="95"/>
      <c r="X1124" s="95"/>
      <c r="Y1124" s="95"/>
    </row>
    <row r="1125" spans="15:25" ht="17.100000000000001" customHeight="1" x14ac:dyDescent="0.2">
      <c r="O1125" s="10"/>
      <c r="P1125" s="96" t="e">
        <f>AVERAGE(V1125:Y1125)</f>
        <v>#DIV/0!</v>
      </c>
      <c r="Q1125" s="94"/>
      <c r="R1125" s="94"/>
      <c r="S1125" s="10" t="e">
        <f>+Q1125*P1125</f>
        <v>#DIV/0!</v>
      </c>
      <c r="T1125" s="10" t="e">
        <f>+R1125*P1125</f>
        <v>#DIV/0!</v>
      </c>
      <c r="U1125" s="10"/>
      <c r="V1125" s="95"/>
      <c r="W1125" s="95"/>
      <c r="X1125" s="95"/>
    </row>
    <row r="1126" spans="15:25" ht="17.100000000000001" customHeight="1" x14ac:dyDescent="0.2">
      <c r="O1126" s="10"/>
      <c r="P1126" s="96" t="e">
        <f>AVERAGE(V1126:Y1126)</f>
        <v>#DIV/0!</v>
      </c>
      <c r="Q1126" s="94"/>
      <c r="R1126" s="94"/>
      <c r="S1126" s="10" t="e">
        <f>+Q1126*P1126</f>
        <v>#DIV/0!</v>
      </c>
      <c r="T1126" s="10" t="e">
        <f>+R1126*P1126</f>
        <v>#DIV/0!</v>
      </c>
      <c r="U1126" s="10"/>
      <c r="V1126" s="95"/>
      <c r="W1126" s="95"/>
      <c r="X1126" s="95"/>
    </row>
    <row r="1127" spans="15:25" ht="17.100000000000001" customHeight="1" x14ac:dyDescent="0.2">
      <c r="O1127" s="43" t="s">
        <v>36</v>
      </c>
      <c r="P1127" s="10" t="e">
        <f>SUM(P1124:P1126)</f>
        <v>#DIV/0!</v>
      </c>
      <c r="Q1127" s="10">
        <f t="shared" ref="Q1127:R1127" si="310">SUM(Q1124:Q1126)</f>
        <v>0</v>
      </c>
      <c r="R1127" s="10">
        <f t="shared" si="310"/>
        <v>0</v>
      </c>
      <c r="S1127" s="42" t="e">
        <f>SUM(S1124:S1126)</f>
        <v>#DIV/0!</v>
      </c>
      <c r="T1127" s="42" t="e">
        <f>SUM(T1124:T1126)</f>
        <v>#DIV/0!</v>
      </c>
      <c r="U1127" s="10"/>
    </row>
    <row r="1128" spans="15:25" ht="17.100000000000001" customHeight="1" x14ac:dyDescent="0.2">
      <c r="O1128" s="43" t="s">
        <v>37</v>
      </c>
      <c r="P1128" s="44" t="e">
        <f t="shared" ref="P1128:Q1128" si="311">AVERAGE(P1124:P1126)</f>
        <v>#DIV/0!</v>
      </c>
      <c r="Q1128" s="44" t="e">
        <f t="shared" si="311"/>
        <v>#DIV/0!</v>
      </c>
      <c r="R1128" s="44" t="e">
        <f>AVERAGE(R1124:R1126)</f>
        <v>#DIV/0!</v>
      </c>
      <c r="S1128" s="45" t="e">
        <f>+S1127/P1127</f>
        <v>#DIV/0!</v>
      </c>
      <c r="T1128" s="45" t="e">
        <f>+T1127/P1127</f>
        <v>#DIV/0!</v>
      </c>
      <c r="U1128" s="10"/>
    </row>
    <row r="1129" spans="15:25" ht="17.100000000000001" customHeight="1" x14ac:dyDescent="0.2">
      <c r="P1129" s="10"/>
      <c r="Q1129" s="10"/>
      <c r="R1129" s="10"/>
      <c r="S1129" s="10"/>
      <c r="T1129" s="10"/>
      <c r="U1129" s="10"/>
    </row>
    <row r="1130" spans="15:25" ht="17.100000000000001" customHeight="1" x14ac:dyDescent="0.2">
      <c r="O1130" s="42">
        <f>+O1122+1</f>
        <v>142</v>
      </c>
      <c r="P1130" s="93"/>
      <c r="Q1130" s="10"/>
      <c r="R1130" s="10"/>
      <c r="S1130" s="10"/>
      <c r="T1130" s="10"/>
    </row>
    <row r="1131" spans="15:25" ht="17.100000000000001" customHeight="1" x14ac:dyDescent="0.2">
      <c r="O1131" s="10"/>
      <c r="P1131" s="38" t="s">
        <v>433</v>
      </c>
      <c r="Q1131" s="38" t="s">
        <v>0</v>
      </c>
      <c r="R1131" s="38" t="s">
        <v>35</v>
      </c>
      <c r="S1131" s="38" t="s">
        <v>0</v>
      </c>
      <c r="T1131" s="38" t="s">
        <v>35</v>
      </c>
      <c r="U1131" s="10"/>
    </row>
    <row r="1132" spans="15:25" ht="17.100000000000001" customHeight="1" x14ac:dyDescent="0.2">
      <c r="O1132" s="10"/>
      <c r="P1132" s="96" t="e">
        <f>AVERAGE(V1132:Z1132)</f>
        <v>#DIV/0!</v>
      </c>
      <c r="Q1132" s="94"/>
      <c r="R1132" s="94"/>
      <c r="S1132" s="10" t="e">
        <f>+Q1132*P1132</f>
        <v>#DIV/0!</v>
      </c>
      <c r="T1132" s="10" t="e">
        <f>+R1132*P1132</f>
        <v>#DIV/0!</v>
      </c>
      <c r="U1132" s="10"/>
      <c r="V1132" s="95"/>
      <c r="W1132" s="95"/>
      <c r="X1132" s="95"/>
      <c r="Y1132" s="95"/>
    </row>
    <row r="1133" spans="15:25" ht="17.100000000000001" customHeight="1" x14ac:dyDescent="0.2">
      <c r="O1133" s="10"/>
      <c r="P1133" s="96" t="e">
        <f>AVERAGE(V1133:Y1133)</f>
        <v>#DIV/0!</v>
      </c>
      <c r="Q1133" s="94"/>
      <c r="R1133" s="94"/>
      <c r="S1133" s="10" t="e">
        <f>+Q1133*P1133</f>
        <v>#DIV/0!</v>
      </c>
      <c r="T1133" s="10" t="e">
        <f>+R1133*P1133</f>
        <v>#DIV/0!</v>
      </c>
      <c r="U1133" s="10"/>
      <c r="V1133" s="95"/>
      <c r="W1133" s="95"/>
      <c r="X1133" s="95"/>
    </row>
    <row r="1134" spans="15:25" ht="17.100000000000001" customHeight="1" x14ac:dyDescent="0.2">
      <c r="O1134" s="10"/>
      <c r="P1134" s="96" t="e">
        <f>AVERAGE(V1134:Y1134)</f>
        <v>#DIV/0!</v>
      </c>
      <c r="Q1134" s="94"/>
      <c r="R1134" s="94"/>
      <c r="S1134" s="10" t="e">
        <f>+Q1134*P1134</f>
        <v>#DIV/0!</v>
      </c>
      <c r="T1134" s="10" t="e">
        <f>+R1134*P1134</f>
        <v>#DIV/0!</v>
      </c>
      <c r="U1134" s="10"/>
      <c r="V1134" s="95"/>
      <c r="W1134" s="95"/>
      <c r="X1134" s="95"/>
    </row>
    <row r="1135" spans="15:25" ht="17.100000000000001" customHeight="1" x14ac:dyDescent="0.2">
      <c r="O1135" s="43" t="s">
        <v>36</v>
      </c>
      <c r="P1135" s="10" t="e">
        <f>SUM(P1132:P1134)</f>
        <v>#DIV/0!</v>
      </c>
      <c r="Q1135" s="10">
        <f t="shared" ref="Q1135:R1135" si="312">SUM(Q1132:Q1134)</f>
        <v>0</v>
      </c>
      <c r="R1135" s="10">
        <f t="shared" si="312"/>
        <v>0</v>
      </c>
      <c r="S1135" s="42" t="e">
        <f>SUM(S1132:S1134)</f>
        <v>#DIV/0!</v>
      </c>
      <c r="T1135" s="42" t="e">
        <f>SUM(T1132:T1134)</f>
        <v>#DIV/0!</v>
      </c>
      <c r="U1135" s="10"/>
    </row>
    <row r="1136" spans="15:25" ht="17.100000000000001" customHeight="1" x14ac:dyDescent="0.2">
      <c r="O1136" s="43" t="s">
        <v>37</v>
      </c>
      <c r="P1136" s="44" t="e">
        <f t="shared" ref="P1136:Q1136" si="313">AVERAGE(P1132:P1134)</f>
        <v>#DIV/0!</v>
      </c>
      <c r="Q1136" s="44" t="e">
        <f t="shared" si="313"/>
        <v>#DIV/0!</v>
      </c>
      <c r="R1136" s="44" t="e">
        <f>AVERAGE(R1132:R1134)</f>
        <v>#DIV/0!</v>
      </c>
      <c r="S1136" s="45" t="e">
        <f>+S1135/P1135</f>
        <v>#DIV/0!</v>
      </c>
      <c r="T1136" s="45" t="e">
        <f>+T1135/P1135</f>
        <v>#DIV/0!</v>
      </c>
      <c r="U1136" s="10"/>
    </row>
    <row r="1138" spans="15:25" ht="17.100000000000001" customHeight="1" x14ac:dyDescent="0.2">
      <c r="O1138" s="42">
        <f>+O1130+1</f>
        <v>143</v>
      </c>
      <c r="P1138" s="93"/>
      <c r="Q1138" s="10"/>
      <c r="R1138" s="10"/>
      <c r="S1138" s="10"/>
      <c r="T1138" s="10"/>
    </row>
    <row r="1139" spans="15:25" ht="17.100000000000001" customHeight="1" x14ac:dyDescent="0.2">
      <c r="O1139" s="10"/>
      <c r="P1139" s="38" t="s">
        <v>433</v>
      </c>
      <c r="Q1139" s="38" t="s">
        <v>0</v>
      </c>
      <c r="R1139" s="38" t="s">
        <v>35</v>
      </c>
      <c r="S1139" s="38" t="s">
        <v>0</v>
      </c>
      <c r="T1139" s="38" t="s">
        <v>35</v>
      </c>
      <c r="U1139" s="10"/>
    </row>
    <row r="1140" spans="15:25" ht="17.100000000000001" customHeight="1" x14ac:dyDescent="0.2">
      <c r="O1140" s="10"/>
      <c r="P1140" s="96" t="e">
        <f>AVERAGE(V1140:Z1140)</f>
        <v>#DIV/0!</v>
      </c>
      <c r="Q1140" s="94"/>
      <c r="R1140" s="94"/>
      <c r="S1140" s="10" t="e">
        <f>+Q1140*P1140</f>
        <v>#DIV/0!</v>
      </c>
      <c r="T1140" s="10" t="e">
        <f>+R1140*P1140</f>
        <v>#DIV/0!</v>
      </c>
      <c r="U1140" s="10"/>
      <c r="V1140" s="95"/>
      <c r="W1140" s="95"/>
      <c r="X1140" s="95"/>
      <c r="Y1140" s="95"/>
    </row>
    <row r="1141" spans="15:25" ht="17.100000000000001" customHeight="1" x14ac:dyDescent="0.2">
      <c r="O1141" s="10"/>
      <c r="P1141" s="96" t="e">
        <f>AVERAGE(V1141:Y1141)</f>
        <v>#DIV/0!</v>
      </c>
      <c r="Q1141" s="94"/>
      <c r="R1141" s="94"/>
      <c r="S1141" s="10" t="e">
        <f>+Q1141*P1141</f>
        <v>#DIV/0!</v>
      </c>
      <c r="T1141" s="10" t="e">
        <f>+R1141*P1141</f>
        <v>#DIV/0!</v>
      </c>
      <c r="U1141" s="10"/>
      <c r="V1141" s="95"/>
      <c r="W1141" s="95"/>
      <c r="X1141" s="95"/>
    </row>
    <row r="1142" spans="15:25" ht="17.100000000000001" customHeight="1" x14ac:dyDescent="0.2">
      <c r="O1142" s="10"/>
      <c r="P1142" s="96" t="e">
        <f>AVERAGE(V1142:Y1142)</f>
        <v>#DIV/0!</v>
      </c>
      <c r="Q1142" s="94"/>
      <c r="R1142" s="94"/>
      <c r="S1142" s="10" t="e">
        <f>+Q1142*P1142</f>
        <v>#DIV/0!</v>
      </c>
      <c r="T1142" s="10" t="e">
        <f>+R1142*P1142</f>
        <v>#DIV/0!</v>
      </c>
      <c r="U1142" s="10"/>
      <c r="V1142" s="95"/>
      <c r="W1142" s="95"/>
      <c r="X1142" s="95"/>
    </row>
    <row r="1143" spans="15:25" ht="17.100000000000001" customHeight="1" x14ac:dyDescent="0.2">
      <c r="O1143" s="43" t="s">
        <v>36</v>
      </c>
      <c r="P1143" s="10" t="e">
        <f>SUM(P1140:P1142)</f>
        <v>#DIV/0!</v>
      </c>
      <c r="Q1143" s="10">
        <f t="shared" ref="Q1143:R1143" si="314">SUM(Q1140:Q1142)</f>
        <v>0</v>
      </c>
      <c r="R1143" s="10">
        <f t="shared" si="314"/>
        <v>0</v>
      </c>
      <c r="S1143" s="42" t="e">
        <f>SUM(S1140:S1142)</f>
        <v>#DIV/0!</v>
      </c>
      <c r="T1143" s="42" t="e">
        <f>SUM(T1140:T1142)</f>
        <v>#DIV/0!</v>
      </c>
      <c r="U1143" s="10"/>
    </row>
    <row r="1144" spans="15:25" ht="17.100000000000001" customHeight="1" x14ac:dyDescent="0.2">
      <c r="O1144" s="43" t="s">
        <v>37</v>
      </c>
      <c r="P1144" s="44" t="e">
        <f t="shared" ref="P1144:Q1144" si="315">AVERAGE(P1140:P1142)</f>
        <v>#DIV/0!</v>
      </c>
      <c r="Q1144" s="44" t="e">
        <f t="shared" si="315"/>
        <v>#DIV/0!</v>
      </c>
      <c r="R1144" s="44" t="e">
        <f>AVERAGE(R1140:R1142)</f>
        <v>#DIV/0!</v>
      </c>
      <c r="S1144" s="45" t="e">
        <f>+S1143/P1143</f>
        <v>#DIV/0!</v>
      </c>
      <c r="T1144" s="45" t="e">
        <f>+T1143/P1143</f>
        <v>#DIV/0!</v>
      </c>
      <c r="U1144" s="10"/>
    </row>
    <row r="1146" spans="15:25" ht="17.100000000000001" customHeight="1" x14ac:dyDescent="0.2">
      <c r="O1146" s="42">
        <f>+O1138+1</f>
        <v>144</v>
      </c>
      <c r="P1146" s="93"/>
      <c r="Q1146" s="10"/>
      <c r="R1146" s="10"/>
      <c r="S1146" s="10"/>
      <c r="T1146" s="10"/>
    </row>
    <row r="1147" spans="15:25" ht="17.100000000000001" customHeight="1" x14ac:dyDescent="0.2">
      <c r="O1147" s="10"/>
      <c r="P1147" s="38" t="s">
        <v>433</v>
      </c>
      <c r="Q1147" s="38" t="s">
        <v>0</v>
      </c>
      <c r="R1147" s="38" t="s">
        <v>35</v>
      </c>
      <c r="S1147" s="38" t="s">
        <v>0</v>
      </c>
      <c r="T1147" s="38" t="s">
        <v>35</v>
      </c>
      <c r="U1147" s="10"/>
    </row>
    <row r="1148" spans="15:25" ht="17.100000000000001" customHeight="1" x14ac:dyDescent="0.2">
      <c r="O1148" s="10"/>
      <c r="P1148" s="96" t="e">
        <f>AVERAGE(V1148:Z1148)</f>
        <v>#DIV/0!</v>
      </c>
      <c r="Q1148" s="94"/>
      <c r="R1148" s="94"/>
      <c r="S1148" s="10" t="e">
        <f>+Q1148*P1148</f>
        <v>#DIV/0!</v>
      </c>
      <c r="T1148" s="10" t="e">
        <f>+R1148*P1148</f>
        <v>#DIV/0!</v>
      </c>
      <c r="U1148" s="10"/>
      <c r="V1148" s="95"/>
      <c r="W1148" s="95"/>
      <c r="X1148" s="95"/>
      <c r="Y1148" s="95"/>
    </row>
    <row r="1149" spans="15:25" ht="17.100000000000001" customHeight="1" x14ac:dyDescent="0.2">
      <c r="O1149" s="10"/>
      <c r="P1149" s="96" t="e">
        <f>AVERAGE(V1149:Y1149)</f>
        <v>#DIV/0!</v>
      </c>
      <c r="Q1149" s="94"/>
      <c r="R1149" s="94"/>
      <c r="S1149" s="10" t="e">
        <f>+Q1149*P1149</f>
        <v>#DIV/0!</v>
      </c>
      <c r="T1149" s="10" t="e">
        <f>+R1149*P1149</f>
        <v>#DIV/0!</v>
      </c>
      <c r="U1149" s="10"/>
      <c r="V1149" s="95"/>
      <c r="W1149" s="95"/>
      <c r="X1149" s="95"/>
    </row>
    <row r="1150" spans="15:25" ht="17.100000000000001" customHeight="1" x14ac:dyDescent="0.2">
      <c r="O1150" s="10"/>
      <c r="P1150" s="96" t="e">
        <f>AVERAGE(V1150:Y1150)</f>
        <v>#DIV/0!</v>
      </c>
      <c r="Q1150" s="94"/>
      <c r="R1150" s="94"/>
      <c r="S1150" s="10" t="e">
        <f>+Q1150*P1150</f>
        <v>#DIV/0!</v>
      </c>
      <c r="T1150" s="10" t="e">
        <f>+R1150*P1150</f>
        <v>#DIV/0!</v>
      </c>
      <c r="U1150" s="10"/>
      <c r="V1150" s="95"/>
      <c r="W1150" s="95"/>
      <c r="X1150" s="95"/>
    </row>
    <row r="1151" spans="15:25" ht="17.100000000000001" customHeight="1" x14ac:dyDescent="0.2">
      <c r="O1151" s="43" t="s">
        <v>36</v>
      </c>
      <c r="P1151" s="10" t="e">
        <f>SUM(P1148:P1150)</f>
        <v>#DIV/0!</v>
      </c>
      <c r="Q1151" s="10">
        <f t="shared" ref="Q1151:R1151" si="316">SUM(Q1148:Q1150)</f>
        <v>0</v>
      </c>
      <c r="R1151" s="10">
        <f t="shared" si="316"/>
        <v>0</v>
      </c>
      <c r="S1151" s="42" t="e">
        <f>SUM(S1148:S1150)</f>
        <v>#DIV/0!</v>
      </c>
      <c r="T1151" s="42" t="e">
        <f>SUM(T1148:T1150)</f>
        <v>#DIV/0!</v>
      </c>
      <c r="U1151" s="10"/>
    </row>
    <row r="1152" spans="15:25" ht="17.100000000000001" customHeight="1" x14ac:dyDescent="0.2">
      <c r="O1152" s="43" t="s">
        <v>37</v>
      </c>
      <c r="P1152" s="44" t="e">
        <f t="shared" ref="P1152:Q1152" si="317">AVERAGE(P1148:P1150)</f>
        <v>#DIV/0!</v>
      </c>
      <c r="Q1152" s="44" t="e">
        <f t="shared" si="317"/>
        <v>#DIV/0!</v>
      </c>
      <c r="R1152" s="44" t="e">
        <f>AVERAGE(R1148:R1150)</f>
        <v>#DIV/0!</v>
      </c>
      <c r="S1152" s="45" t="e">
        <f>+S1151/P1151</f>
        <v>#DIV/0!</v>
      </c>
      <c r="T1152" s="45" t="e">
        <f>+T1151/P1151</f>
        <v>#DIV/0!</v>
      </c>
      <c r="U1152" s="10"/>
    </row>
    <row r="1153" spans="15:25" ht="17.100000000000001" customHeight="1" x14ac:dyDescent="0.2">
      <c r="P1153" s="10"/>
      <c r="Q1153" s="10"/>
      <c r="R1153" s="10"/>
      <c r="S1153" s="10"/>
      <c r="T1153" s="10"/>
      <c r="U1153" s="10"/>
    </row>
    <row r="1154" spans="15:25" ht="17.100000000000001" customHeight="1" x14ac:dyDescent="0.2">
      <c r="O1154" s="42">
        <f>+O1146+1</f>
        <v>145</v>
      </c>
      <c r="P1154" s="93"/>
      <c r="Q1154" s="10"/>
      <c r="R1154" s="10"/>
      <c r="S1154" s="10"/>
      <c r="T1154" s="10"/>
    </row>
    <row r="1155" spans="15:25" ht="17.100000000000001" customHeight="1" x14ac:dyDescent="0.2">
      <c r="O1155" s="10"/>
      <c r="P1155" s="38" t="s">
        <v>433</v>
      </c>
      <c r="Q1155" s="38" t="s">
        <v>0</v>
      </c>
      <c r="R1155" s="38" t="s">
        <v>35</v>
      </c>
      <c r="S1155" s="38" t="s">
        <v>0</v>
      </c>
      <c r="T1155" s="38" t="s">
        <v>35</v>
      </c>
      <c r="U1155" s="10"/>
    </row>
    <row r="1156" spans="15:25" ht="17.100000000000001" customHeight="1" x14ac:dyDescent="0.2">
      <c r="O1156" s="10"/>
      <c r="P1156" s="96" t="e">
        <f>AVERAGE(V1156:Z1156)</f>
        <v>#DIV/0!</v>
      </c>
      <c r="Q1156" s="94"/>
      <c r="R1156" s="94"/>
      <c r="S1156" s="10" t="e">
        <f>+Q1156*P1156</f>
        <v>#DIV/0!</v>
      </c>
      <c r="T1156" s="10" t="e">
        <f>+R1156*P1156</f>
        <v>#DIV/0!</v>
      </c>
      <c r="U1156" s="10"/>
      <c r="V1156" s="95"/>
      <c r="W1156" s="95"/>
      <c r="X1156" s="95"/>
      <c r="Y1156" s="95"/>
    </row>
    <row r="1157" spans="15:25" ht="17.100000000000001" customHeight="1" x14ac:dyDescent="0.2">
      <c r="O1157" s="10"/>
      <c r="P1157" s="96" t="e">
        <f>AVERAGE(V1157:Y1157)</f>
        <v>#DIV/0!</v>
      </c>
      <c r="Q1157" s="94"/>
      <c r="R1157" s="94"/>
      <c r="S1157" s="10" t="e">
        <f>+Q1157*P1157</f>
        <v>#DIV/0!</v>
      </c>
      <c r="T1157" s="10" t="e">
        <f>+R1157*P1157</f>
        <v>#DIV/0!</v>
      </c>
      <c r="U1157" s="10"/>
      <c r="V1157" s="95"/>
      <c r="W1157" s="95"/>
      <c r="X1157" s="95"/>
    </row>
    <row r="1158" spans="15:25" ht="17.100000000000001" customHeight="1" x14ac:dyDescent="0.2">
      <c r="O1158" s="10"/>
      <c r="P1158" s="96" t="e">
        <f>AVERAGE(V1158:Y1158)</f>
        <v>#DIV/0!</v>
      </c>
      <c r="Q1158" s="94"/>
      <c r="R1158" s="94"/>
      <c r="S1158" s="10" t="e">
        <f>+Q1158*P1158</f>
        <v>#DIV/0!</v>
      </c>
      <c r="T1158" s="10" t="e">
        <f>+R1158*P1158</f>
        <v>#DIV/0!</v>
      </c>
      <c r="U1158" s="10"/>
      <c r="V1158" s="95"/>
      <c r="W1158" s="95"/>
      <c r="X1158" s="95"/>
    </row>
    <row r="1159" spans="15:25" ht="17.100000000000001" customHeight="1" x14ac:dyDescent="0.2">
      <c r="O1159" s="43" t="s">
        <v>36</v>
      </c>
      <c r="P1159" s="10" t="e">
        <f>SUM(P1156:P1158)</f>
        <v>#DIV/0!</v>
      </c>
      <c r="Q1159" s="10">
        <f t="shared" ref="Q1159:R1159" si="318">SUM(Q1156:Q1158)</f>
        <v>0</v>
      </c>
      <c r="R1159" s="10">
        <f t="shared" si="318"/>
        <v>0</v>
      </c>
      <c r="S1159" s="42" t="e">
        <f>SUM(S1156:S1158)</f>
        <v>#DIV/0!</v>
      </c>
      <c r="T1159" s="42" t="e">
        <f>SUM(T1156:T1158)</f>
        <v>#DIV/0!</v>
      </c>
      <c r="U1159" s="10"/>
    </row>
    <row r="1160" spans="15:25" ht="17.100000000000001" customHeight="1" x14ac:dyDescent="0.2">
      <c r="O1160" s="43" t="s">
        <v>37</v>
      </c>
      <c r="P1160" s="44" t="e">
        <f t="shared" ref="P1160:Q1160" si="319">AVERAGE(P1156:P1158)</f>
        <v>#DIV/0!</v>
      </c>
      <c r="Q1160" s="44" t="e">
        <f t="shared" si="319"/>
        <v>#DIV/0!</v>
      </c>
      <c r="R1160" s="44" t="e">
        <f>AVERAGE(R1156:R1158)</f>
        <v>#DIV/0!</v>
      </c>
      <c r="S1160" s="45" t="e">
        <f>+S1159/P1159</f>
        <v>#DIV/0!</v>
      </c>
      <c r="T1160" s="45" t="e">
        <f>+T1159/P1159</f>
        <v>#DIV/0!</v>
      </c>
      <c r="U1160" s="10"/>
    </row>
    <row r="1161" spans="15:25" ht="17.100000000000001" customHeight="1" x14ac:dyDescent="0.2">
      <c r="P1161" s="10"/>
      <c r="Q1161" s="10"/>
      <c r="R1161" s="10"/>
      <c r="S1161" s="10"/>
      <c r="T1161" s="10"/>
      <c r="U1161" s="10"/>
    </row>
    <row r="1162" spans="15:25" ht="17.100000000000001" customHeight="1" x14ac:dyDescent="0.2">
      <c r="O1162" s="42">
        <f>+O1154+1</f>
        <v>146</v>
      </c>
      <c r="P1162" s="93"/>
      <c r="Q1162" s="10"/>
      <c r="R1162" s="10"/>
      <c r="S1162" s="10"/>
      <c r="T1162" s="10"/>
    </row>
    <row r="1163" spans="15:25" ht="17.100000000000001" customHeight="1" x14ac:dyDescent="0.2">
      <c r="O1163" s="10"/>
      <c r="P1163" s="38" t="s">
        <v>433</v>
      </c>
      <c r="Q1163" s="38" t="s">
        <v>0</v>
      </c>
      <c r="R1163" s="38" t="s">
        <v>35</v>
      </c>
      <c r="S1163" s="38" t="s">
        <v>0</v>
      </c>
      <c r="T1163" s="38" t="s">
        <v>35</v>
      </c>
      <c r="U1163" s="10"/>
    </row>
    <row r="1164" spans="15:25" ht="17.100000000000001" customHeight="1" x14ac:dyDescent="0.2">
      <c r="O1164" s="10"/>
      <c r="P1164" s="96" t="e">
        <f>AVERAGE(V1164:Z1164)</f>
        <v>#DIV/0!</v>
      </c>
      <c r="Q1164" s="94"/>
      <c r="R1164" s="94"/>
      <c r="S1164" s="10" t="e">
        <f>+Q1164*P1164</f>
        <v>#DIV/0!</v>
      </c>
      <c r="T1164" s="10" t="e">
        <f>+R1164*P1164</f>
        <v>#DIV/0!</v>
      </c>
      <c r="U1164" s="10"/>
      <c r="V1164" s="95"/>
      <c r="W1164" s="95"/>
      <c r="X1164" s="95"/>
      <c r="Y1164" s="95"/>
    </row>
    <row r="1165" spans="15:25" ht="17.100000000000001" customHeight="1" x14ac:dyDescent="0.2">
      <c r="O1165" s="10"/>
      <c r="P1165" s="96" t="e">
        <f>AVERAGE(V1165:Y1165)</f>
        <v>#DIV/0!</v>
      </c>
      <c r="Q1165" s="94"/>
      <c r="R1165" s="94"/>
      <c r="S1165" s="10" t="e">
        <f>+Q1165*P1165</f>
        <v>#DIV/0!</v>
      </c>
      <c r="T1165" s="10" t="e">
        <f>+R1165*P1165</f>
        <v>#DIV/0!</v>
      </c>
      <c r="U1165" s="10"/>
      <c r="V1165" s="95"/>
      <c r="W1165" s="95"/>
      <c r="X1165" s="95"/>
    </row>
    <row r="1166" spans="15:25" ht="17.100000000000001" customHeight="1" x14ac:dyDescent="0.2">
      <c r="O1166" s="10"/>
      <c r="P1166" s="96" t="e">
        <f>AVERAGE(V1166:Y1166)</f>
        <v>#DIV/0!</v>
      </c>
      <c r="Q1166" s="94"/>
      <c r="R1166" s="94"/>
      <c r="S1166" s="10" t="e">
        <f>+Q1166*P1166</f>
        <v>#DIV/0!</v>
      </c>
      <c r="T1166" s="10" t="e">
        <f>+R1166*P1166</f>
        <v>#DIV/0!</v>
      </c>
      <c r="U1166" s="10"/>
      <c r="V1166" s="95"/>
      <c r="W1166" s="95"/>
      <c r="X1166" s="95"/>
    </row>
    <row r="1167" spans="15:25" ht="17.100000000000001" customHeight="1" x14ac:dyDescent="0.2">
      <c r="O1167" s="43" t="s">
        <v>36</v>
      </c>
      <c r="P1167" s="10" t="e">
        <f>SUM(P1164:P1166)</f>
        <v>#DIV/0!</v>
      </c>
      <c r="Q1167" s="10">
        <f t="shared" ref="Q1167:R1167" si="320">SUM(Q1164:Q1166)</f>
        <v>0</v>
      </c>
      <c r="R1167" s="10">
        <f t="shared" si="320"/>
        <v>0</v>
      </c>
      <c r="S1167" s="42" t="e">
        <f>SUM(S1164:S1166)</f>
        <v>#DIV/0!</v>
      </c>
      <c r="T1167" s="42" t="e">
        <f>SUM(T1164:T1166)</f>
        <v>#DIV/0!</v>
      </c>
      <c r="U1167" s="10"/>
    </row>
    <row r="1168" spans="15:25" ht="17.100000000000001" customHeight="1" x14ac:dyDescent="0.2">
      <c r="O1168" s="43" t="s">
        <v>37</v>
      </c>
      <c r="P1168" s="44" t="e">
        <f t="shared" ref="P1168:Q1168" si="321">AVERAGE(P1164:P1166)</f>
        <v>#DIV/0!</v>
      </c>
      <c r="Q1168" s="44" t="e">
        <f t="shared" si="321"/>
        <v>#DIV/0!</v>
      </c>
      <c r="R1168" s="44" t="e">
        <f>AVERAGE(R1164:R1166)</f>
        <v>#DIV/0!</v>
      </c>
      <c r="S1168" s="45" t="e">
        <f>+S1167/P1167</f>
        <v>#DIV/0!</v>
      </c>
      <c r="T1168" s="45" t="e">
        <f>+T1167/P1167</f>
        <v>#DIV/0!</v>
      </c>
      <c r="U1168" s="10"/>
    </row>
    <row r="1170" spans="15:25" ht="17.100000000000001" customHeight="1" x14ac:dyDescent="0.2">
      <c r="O1170" s="42">
        <f>+O1162+1</f>
        <v>147</v>
      </c>
      <c r="P1170" s="93"/>
      <c r="Q1170" s="10"/>
      <c r="R1170" s="10"/>
      <c r="S1170" s="10"/>
      <c r="T1170" s="10"/>
    </row>
    <row r="1171" spans="15:25" ht="17.100000000000001" customHeight="1" x14ac:dyDescent="0.2">
      <c r="O1171" s="10"/>
      <c r="P1171" s="38" t="s">
        <v>433</v>
      </c>
      <c r="Q1171" s="38" t="s">
        <v>0</v>
      </c>
      <c r="R1171" s="38" t="s">
        <v>35</v>
      </c>
      <c r="S1171" s="38" t="s">
        <v>0</v>
      </c>
      <c r="T1171" s="38" t="s">
        <v>35</v>
      </c>
      <c r="U1171" s="10"/>
    </row>
    <row r="1172" spans="15:25" ht="17.100000000000001" customHeight="1" x14ac:dyDescent="0.2">
      <c r="O1172" s="10"/>
      <c r="P1172" s="96" t="e">
        <f>AVERAGE(V1172:Z1172)</f>
        <v>#DIV/0!</v>
      </c>
      <c r="Q1172" s="94"/>
      <c r="R1172" s="94"/>
      <c r="S1172" s="10" t="e">
        <f>+Q1172*P1172</f>
        <v>#DIV/0!</v>
      </c>
      <c r="T1172" s="10" t="e">
        <f>+R1172*P1172</f>
        <v>#DIV/0!</v>
      </c>
      <c r="U1172" s="10"/>
      <c r="V1172" s="95"/>
      <c r="W1172" s="95"/>
      <c r="X1172" s="95"/>
      <c r="Y1172" s="95"/>
    </row>
    <row r="1173" spans="15:25" ht="17.100000000000001" customHeight="1" x14ac:dyDescent="0.2">
      <c r="O1173" s="10"/>
      <c r="P1173" s="96" t="e">
        <f>AVERAGE(V1173:Y1173)</f>
        <v>#DIV/0!</v>
      </c>
      <c r="Q1173" s="94"/>
      <c r="R1173" s="94"/>
      <c r="S1173" s="10" t="e">
        <f>+Q1173*P1173</f>
        <v>#DIV/0!</v>
      </c>
      <c r="T1173" s="10" t="e">
        <f>+R1173*P1173</f>
        <v>#DIV/0!</v>
      </c>
      <c r="U1173" s="10"/>
      <c r="V1173" s="95"/>
      <c r="W1173" s="95"/>
      <c r="X1173" s="95"/>
    </row>
    <row r="1174" spans="15:25" ht="17.100000000000001" customHeight="1" x14ac:dyDescent="0.2">
      <c r="O1174" s="10"/>
      <c r="P1174" s="96" t="e">
        <f>AVERAGE(V1174:Y1174)</f>
        <v>#DIV/0!</v>
      </c>
      <c r="Q1174" s="94"/>
      <c r="R1174" s="94"/>
      <c r="S1174" s="10" t="e">
        <f>+Q1174*P1174</f>
        <v>#DIV/0!</v>
      </c>
      <c r="T1174" s="10" t="e">
        <f>+R1174*P1174</f>
        <v>#DIV/0!</v>
      </c>
      <c r="U1174" s="10"/>
      <c r="V1174" s="95"/>
      <c r="W1174" s="95"/>
      <c r="X1174" s="95"/>
    </row>
    <row r="1175" spans="15:25" ht="17.100000000000001" customHeight="1" x14ac:dyDescent="0.2">
      <c r="O1175" s="43" t="s">
        <v>36</v>
      </c>
      <c r="P1175" s="10" t="e">
        <f>SUM(P1172:P1174)</f>
        <v>#DIV/0!</v>
      </c>
      <c r="Q1175" s="10">
        <f t="shared" ref="Q1175:R1175" si="322">SUM(Q1172:Q1174)</f>
        <v>0</v>
      </c>
      <c r="R1175" s="10">
        <f t="shared" si="322"/>
        <v>0</v>
      </c>
      <c r="S1175" s="42" t="e">
        <f>SUM(S1172:S1174)</f>
        <v>#DIV/0!</v>
      </c>
      <c r="T1175" s="42" t="e">
        <f>SUM(T1172:T1174)</f>
        <v>#DIV/0!</v>
      </c>
      <c r="U1175" s="10"/>
    </row>
    <row r="1176" spans="15:25" ht="17.100000000000001" customHeight="1" x14ac:dyDescent="0.2">
      <c r="O1176" s="43" t="s">
        <v>37</v>
      </c>
      <c r="P1176" s="44" t="e">
        <f t="shared" ref="P1176:Q1176" si="323">AVERAGE(P1172:P1174)</f>
        <v>#DIV/0!</v>
      </c>
      <c r="Q1176" s="44" t="e">
        <f t="shared" si="323"/>
        <v>#DIV/0!</v>
      </c>
      <c r="R1176" s="44" t="e">
        <f>AVERAGE(R1172:R1174)</f>
        <v>#DIV/0!</v>
      </c>
      <c r="S1176" s="45" t="e">
        <f>+S1175/P1175</f>
        <v>#DIV/0!</v>
      </c>
      <c r="T1176" s="45" t="e">
        <f>+T1175/P1175</f>
        <v>#DIV/0!</v>
      </c>
      <c r="U1176" s="10"/>
    </row>
    <row r="1177" spans="15:25" ht="17.100000000000001" customHeight="1" x14ac:dyDescent="0.2">
      <c r="P1177" s="10"/>
      <c r="Q1177" s="10"/>
      <c r="R1177" s="10"/>
      <c r="S1177" s="10"/>
      <c r="T1177" s="10"/>
      <c r="U1177" s="10"/>
    </row>
    <row r="1178" spans="15:25" ht="17.100000000000001" customHeight="1" x14ac:dyDescent="0.2">
      <c r="O1178" s="42">
        <f>+O1170+1</f>
        <v>148</v>
      </c>
      <c r="P1178" s="93"/>
      <c r="Q1178" s="10"/>
      <c r="R1178" s="10"/>
      <c r="S1178" s="10"/>
      <c r="T1178" s="10"/>
    </row>
    <row r="1179" spans="15:25" ht="17.100000000000001" customHeight="1" x14ac:dyDescent="0.2">
      <c r="O1179" s="10"/>
      <c r="P1179" s="38" t="s">
        <v>433</v>
      </c>
      <c r="Q1179" s="38" t="s">
        <v>0</v>
      </c>
      <c r="R1179" s="38" t="s">
        <v>35</v>
      </c>
      <c r="S1179" s="38" t="s">
        <v>0</v>
      </c>
      <c r="T1179" s="38" t="s">
        <v>35</v>
      </c>
      <c r="U1179" s="10"/>
    </row>
    <row r="1180" spans="15:25" ht="17.100000000000001" customHeight="1" x14ac:dyDescent="0.2">
      <c r="O1180" s="10"/>
      <c r="P1180" s="96" t="e">
        <f>AVERAGE(V1180:Z1180)</f>
        <v>#DIV/0!</v>
      </c>
      <c r="Q1180" s="94"/>
      <c r="R1180" s="94"/>
      <c r="S1180" s="10" t="e">
        <f>+Q1180*P1180</f>
        <v>#DIV/0!</v>
      </c>
      <c r="T1180" s="10" t="e">
        <f>+R1180*P1180</f>
        <v>#DIV/0!</v>
      </c>
      <c r="U1180" s="10"/>
      <c r="V1180" s="95"/>
      <c r="W1180" s="95"/>
      <c r="X1180" s="95"/>
      <c r="Y1180" s="95"/>
    </row>
    <row r="1181" spans="15:25" ht="17.100000000000001" customHeight="1" x14ac:dyDescent="0.2">
      <c r="O1181" s="10"/>
      <c r="P1181" s="96" t="e">
        <f>AVERAGE(V1181:Y1181)</f>
        <v>#DIV/0!</v>
      </c>
      <c r="Q1181" s="94"/>
      <c r="R1181" s="94"/>
      <c r="S1181" s="10" t="e">
        <f>+Q1181*P1181</f>
        <v>#DIV/0!</v>
      </c>
      <c r="T1181" s="10" t="e">
        <f>+R1181*P1181</f>
        <v>#DIV/0!</v>
      </c>
      <c r="U1181" s="10"/>
      <c r="V1181" s="95"/>
      <c r="W1181" s="95"/>
      <c r="X1181" s="95"/>
    </row>
    <row r="1182" spans="15:25" ht="17.100000000000001" customHeight="1" x14ac:dyDescent="0.2">
      <c r="O1182" s="10"/>
      <c r="P1182" s="96" t="e">
        <f>AVERAGE(V1182:Y1182)</f>
        <v>#DIV/0!</v>
      </c>
      <c r="Q1182" s="94"/>
      <c r="R1182" s="94"/>
      <c r="S1182" s="10" t="e">
        <f>+Q1182*P1182</f>
        <v>#DIV/0!</v>
      </c>
      <c r="T1182" s="10" t="e">
        <f>+R1182*P1182</f>
        <v>#DIV/0!</v>
      </c>
      <c r="U1182" s="10"/>
      <c r="V1182" s="95"/>
      <c r="W1182" s="95"/>
      <c r="X1182" s="95"/>
    </row>
    <row r="1183" spans="15:25" ht="17.100000000000001" customHeight="1" x14ac:dyDescent="0.2">
      <c r="O1183" s="43" t="s">
        <v>36</v>
      </c>
      <c r="P1183" s="10" t="e">
        <f>SUM(P1180:P1182)</f>
        <v>#DIV/0!</v>
      </c>
      <c r="Q1183" s="10">
        <f t="shared" ref="Q1183:R1183" si="324">SUM(Q1180:Q1182)</f>
        <v>0</v>
      </c>
      <c r="R1183" s="10">
        <f t="shared" si="324"/>
        <v>0</v>
      </c>
      <c r="S1183" s="42" t="e">
        <f>SUM(S1180:S1182)</f>
        <v>#DIV/0!</v>
      </c>
      <c r="T1183" s="42" t="e">
        <f>SUM(T1180:T1182)</f>
        <v>#DIV/0!</v>
      </c>
      <c r="U1183" s="10"/>
    </row>
    <row r="1184" spans="15:25" ht="17.100000000000001" customHeight="1" x14ac:dyDescent="0.2">
      <c r="O1184" s="43" t="s">
        <v>37</v>
      </c>
      <c r="P1184" s="44" t="e">
        <f t="shared" ref="P1184:Q1184" si="325">AVERAGE(P1180:P1182)</f>
        <v>#DIV/0!</v>
      </c>
      <c r="Q1184" s="44" t="e">
        <f t="shared" si="325"/>
        <v>#DIV/0!</v>
      </c>
      <c r="R1184" s="44" t="e">
        <f>AVERAGE(R1180:R1182)</f>
        <v>#DIV/0!</v>
      </c>
      <c r="S1184" s="45" t="e">
        <f>+S1183/P1183</f>
        <v>#DIV/0!</v>
      </c>
      <c r="T1184" s="45" t="e">
        <f>+T1183/P1183</f>
        <v>#DIV/0!</v>
      </c>
      <c r="U1184" s="10"/>
    </row>
    <row r="1185" spans="15:25" ht="17.100000000000001" customHeight="1" x14ac:dyDescent="0.2">
      <c r="P1185" s="10"/>
      <c r="Q1185" s="10"/>
      <c r="R1185" s="10"/>
      <c r="S1185" s="10"/>
      <c r="T1185" s="10"/>
      <c r="U1185" s="10"/>
    </row>
    <row r="1186" spans="15:25" ht="17.100000000000001" customHeight="1" x14ac:dyDescent="0.2">
      <c r="O1186" s="42">
        <f>+O1178+1</f>
        <v>149</v>
      </c>
      <c r="P1186" s="93"/>
      <c r="Q1186" s="10"/>
      <c r="R1186" s="10"/>
      <c r="S1186" s="10"/>
      <c r="T1186" s="10"/>
    </row>
    <row r="1187" spans="15:25" ht="17.100000000000001" customHeight="1" x14ac:dyDescent="0.2">
      <c r="O1187" s="10"/>
      <c r="P1187" s="38" t="s">
        <v>433</v>
      </c>
      <c r="Q1187" s="38" t="s">
        <v>0</v>
      </c>
      <c r="R1187" s="38" t="s">
        <v>35</v>
      </c>
      <c r="S1187" s="38" t="s">
        <v>0</v>
      </c>
      <c r="T1187" s="38" t="s">
        <v>35</v>
      </c>
      <c r="U1187" s="10"/>
    </row>
    <row r="1188" spans="15:25" ht="17.100000000000001" customHeight="1" x14ac:dyDescent="0.2">
      <c r="O1188" s="10"/>
      <c r="P1188" s="96" t="e">
        <f>AVERAGE(V1188:Z1188)</f>
        <v>#DIV/0!</v>
      </c>
      <c r="Q1188" s="94"/>
      <c r="R1188" s="94"/>
      <c r="S1188" s="10" t="e">
        <f>+Q1188*P1188</f>
        <v>#DIV/0!</v>
      </c>
      <c r="T1188" s="10" t="e">
        <f>+R1188*P1188</f>
        <v>#DIV/0!</v>
      </c>
      <c r="U1188" s="10"/>
      <c r="V1188" s="95"/>
      <c r="W1188" s="95"/>
      <c r="X1188" s="95"/>
      <c r="Y1188" s="95"/>
    </row>
    <row r="1189" spans="15:25" ht="17.100000000000001" customHeight="1" x14ac:dyDescent="0.2">
      <c r="O1189" s="10"/>
      <c r="P1189" s="96" t="e">
        <f>AVERAGE(V1189:Y1189)</f>
        <v>#DIV/0!</v>
      </c>
      <c r="Q1189" s="94"/>
      <c r="R1189" s="94"/>
      <c r="S1189" s="10" t="e">
        <f>+Q1189*P1189</f>
        <v>#DIV/0!</v>
      </c>
      <c r="T1189" s="10" t="e">
        <f>+R1189*P1189</f>
        <v>#DIV/0!</v>
      </c>
      <c r="U1189" s="10"/>
      <c r="V1189" s="95"/>
      <c r="W1189" s="95"/>
      <c r="X1189" s="95"/>
    </row>
    <row r="1190" spans="15:25" ht="17.100000000000001" customHeight="1" x14ac:dyDescent="0.2">
      <c r="O1190" s="10"/>
      <c r="P1190" s="96" t="e">
        <f>AVERAGE(V1190:Y1190)</f>
        <v>#DIV/0!</v>
      </c>
      <c r="Q1190" s="94"/>
      <c r="R1190" s="94"/>
      <c r="S1190" s="10" t="e">
        <f>+Q1190*P1190</f>
        <v>#DIV/0!</v>
      </c>
      <c r="T1190" s="10" t="e">
        <f>+R1190*P1190</f>
        <v>#DIV/0!</v>
      </c>
      <c r="U1190" s="10"/>
      <c r="V1190" s="95"/>
      <c r="W1190" s="95"/>
      <c r="X1190" s="95"/>
    </row>
    <row r="1191" spans="15:25" ht="17.100000000000001" customHeight="1" x14ac:dyDescent="0.2">
      <c r="O1191" s="43" t="s">
        <v>36</v>
      </c>
      <c r="P1191" s="10" t="e">
        <f>SUM(P1188:P1190)</f>
        <v>#DIV/0!</v>
      </c>
      <c r="Q1191" s="10">
        <f t="shared" ref="Q1191:R1191" si="326">SUM(Q1188:Q1190)</f>
        <v>0</v>
      </c>
      <c r="R1191" s="10">
        <f t="shared" si="326"/>
        <v>0</v>
      </c>
      <c r="S1191" s="42" t="e">
        <f>SUM(S1188:S1190)</f>
        <v>#DIV/0!</v>
      </c>
      <c r="T1191" s="42" t="e">
        <f>SUM(T1188:T1190)</f>
        <v>#DIV/0!</v>
      </c>
      <c r="U1191" s="10"/>
    </row>
    <row r="1192" spans="15:25" ht="17.100000000000001" customHeight="1" x14ac:dyDescent="0.2">
      <c r="O1192" s="43" t="s">
        <v>37</v>
      </c>
      <c r="P1192" s="44" t="e">
        <f t="shared" ref="P1192:Q1192" si="327">AVERAGE(P1188:P1190)</f>
        <v>#DIV/0!</v>
      </c>
      <c r="Q1192" s="44" t="e">
        <f t="shared" si="327"/>
        <v>#DIV/0!</v>
      </c>
      <c r="R1192" s="44" t="e">
        <f>AVERAGE(R1188:R1190)</f>
        <v>#DIV/0!</v>
      </c>
      <c r="S1192" s="45" t="e">
        <f>+S1191/P1191</f>
        <v>#DIV/0!</v>
      </c>
      <c r="T1192" s="45" t="e">
        <f>+T1191/P1191</f>
        <v>#DIV/0!</v>
      </c>
      <c r="U1192" s="10"/>
    </row>
    <row r="1194" spans="15:25" ht="17.100000000000001" customHeight="1" x14ac:dyDescent="0.2">
      <c r="O1194" s="42">
        <f>+O1186+1</f>
        <v>150</v>
      </c>
      <c r="P1194" s="93"/>
      <c r="Q1194" s="10"/>
      <c r="R1194" s="10"/>
      <c r="S1194" s="10"/>
      <c r="T1194" s="10"/>
    </row>
    <row r="1195" spans="15:25" ht="17.100000000000001" customHeight="1" x14ac:dyDescent="0.2">
      <c r="O1195" s="10"/>
      <c r="P1195" s="38" t="s">
        <v>433</v>
      </c>
      <c r="Q1195" s="38" t="s">
        <v>0</v>
      </c>
      <c r="R1195" s="38" t="s">
        <v>35</v>
      </c>
      <c r="S1195" s="38" t="s">
        <v>0</v>
      </c>
      <c r="T1195" s="38" t="s">
        <v>35</v>
      </c>
      <c r="U1195" s="10"/>
    </row>
    <row r="1196" spans="15:25" ht="17.100000000000001" customHeight="1" x14ac:dyDescent="0.2">
      <c r="O1196" s="10"/>
      <c r="P1196" s="96" t="e">
        <f>AVERAGE(V1196:Z1196)</f>
        <v>#DIV/0!</v>
      </c>
      <c r="Q1196" s="94"/>
      <c r="R1196" s="94"/>
      <c r="S1196" s="10" t="e">
        <f>+Q1196*P1196</f>
        <v>#DIV/0!</v>
      </c>
      <c r="T1196" s="10" t="e">
        <f>+R1196*P1196</f>
        <v>#DIV/0!</v>
      </c>
      <c r="U1196" s="10"/>
      <c r="V1196" s="95"/>
      <c r="W1196" s="95"/>
      <c r="X1196" s="95"/>
      <c r="Y1196" s="95"/>
    </row>
    <row r="1197" spans="15:25" ht="17.100000000000001" customHeight="1" x14ac:dyDescent="0.2">
      <c r="O1197" s="10"/>
      <c r="P1197" s="96" t="e">
        <f>AVERAGE(V1197:Y1197)</f>
        <v>#DIV/0!</v>
      </c>
      <c r="Q1197" s="94"/>
      <c r="R1197" s="94"/>
      <c r="S1197" s="10" t="e">
        <f>+Q1197*P1197</f>
        <v>#DIV/0!</v>
      </c>
      <c r="T1197" s="10" t="e">
        <f>+R1197*P1197</f>
        <v>#DIV/0!</v>
      </c>
      <c r="U1197" s="10"/>
      <c r="V1197" s="95"/>
      <c r="W1197" s="95"/>
      <c r="X1197" s="95"/>
    </row>
    <row r="1198" spans="15:25" ht="17.100000000000001" customHeight="1" x14ac:dyDescent="0.2">
      <c r="O1198" s="10"/>
      <c r="P1198" s="96" t="e">
        <f>AVERAGE(V1198:Y1198)</f>
        <v>#DIV/0!</v>
      </c>
      <c r="Q1198" s="94"/>
      <c r="R1198" s="94"/>
      <c r="S1198" s="10" t="e">
        <f>+Q1198*P1198</f>
        <v>#DIV/0!</v>
      </c>
      <c r="T1198" s="10" t="e">
        <f>+R1198*P1198</f>
        <v>#DIV/0!</v>
      </c>
      <c r="U1198" s="10"/>
      <c r="V1198" s="95"/>
      <c r="W1198" s="95"/>
      <c r="X1198" s="95"/>
    </row>
    <row r="1199" spans="15:25" ht="17.100000000000001" customHeight="1" x14ac:dyDescent="0.2">
      <c r="O1199" s="43" t="s">
        <v>36</v>
      </c>
      <c r="P1199" s="10" t="e">
        <f>SUM(P1196:P1198)</f>
        <v>#DIV/0!</v>
      </c>
      <c r="Q1199" s="10">
        <f t="shared" ref="Q1199:R1199" si="328">SUM(Q1196:Q1198)</f>
        <v>0</v>
      </c>
      <c r="R1199" s="10">
        <f t="shared" si="328"/>
        <v>0</v>
      </c>
      <c r="S1199" s="42" t="e">
        <f>SUM(S1196:S1198)</f>
        <v>#DIV/0!</v>
      </c>
      <c r="T1199" s="42" t="e">
        <f>SUM(T1196:T1198)</f>
        <v>#DIV/0!</v>
      </c>
      <c r="U1199" s="10"/>
    </row>
    <row r="1200" spans="15:25" ht="17.100000000000001" customHeight="1" x14ac:dyDescent="0.2">
      <c r="O1200" s="43" t="s">
        <v>37</v>
      </c>
      <c r="P1200" s="44" t="e">
        <f t="shared" ref="P1200:Q1200" si="329">AVERAGE(P1196:P1198)</f>
        <v>#DIV/0!</v>
      </c>
      <c r="Q1200" s="44" t="e">
        <f t="shared" si="329"/>
        <v>#DIV/0!</v>
      </c>
      <c r="R1200" s="44" t="e">
        <f>AVERAGE(R1196:R1198)</f>
        <v>#DIV/0!</v>
      </c>
      <c r="S1200" s="45" t="e">
        <f>+S1199/P1199</f>
        <v>#DIV/0!</v>
      </c>
      <c r="T1200" s="45" t="e">
        <f>+T1199/P1199</f>
        <v>#DIV/0!</v>
      </c>
      <c r="U1200" s="10"/>
    </row>
    <row r="1201" spans="15:25" ht="17.100000000000001" customHeight="1" x14ac:dyDescent="0.2">
      <c r="P1201" s="10"/>
      <c r="Q1201" s="10"/>
      <c r="R1201" s="10"/>
      <c r="S1201" s="10"/>
      <c r="T1201" s="10"/>
      <c r="U1201" s="10"/>
    </row>
    <row r="1202" spans="15:25" ht="17.100000000000001" customHeight="1" x14ac:dyDescent="0.2">
      <c r="O1202" s="42">
        <f>+O1194+1</f>
        <v>151</v>
      </c>
      <c r="P1202" s="93"/>
      <c r="Q1202" s="10"/>
      <c r="R1202" s="10"/>
      <c r="S1202" s="10"/>
      <c r="T1202" s="10"/>
    </row>
    <row r="1203" spans="15:25" ht="17.100000000000001" customHeight="1" x14ac:dyDescent="0.2">
      <c r="O1203" s="10"/>
      <c r="P1203" s="38" t="s">
        <v>433</v>
      </c>
      <c r="Q1203" s="38" t="s">
        <v>0</v>
      </c>
      <c r="R1203" s="38" t="s">
        <v>35</v>
      </c>
      <c r="S1203" s="38" t="s">
        <v>0</v>
      </c>
      <c r="T1203" s="38" t="s">
        <v>35</v>
      </c>
      <c r="U1203" s="10"/>
    </row>
    <row r="1204" spans="15:25" ht="17.100000000000001" customHeight="1" x14ac:dyDescent="0.2">
      <c r="O1204" s="10"/>
      <c r="P1204" s="96" t="e">
        <f>AVERAGE(V1204:Z1204)</f>
        <v>#DIV/0!</v>
      </c>
      <c r="Q1204" s="94"/>
      <c r="R1204" s="94"/>
      <c r="S1204" s="10" t="e">
        <f>+Q1204*P1204</f>
        <v>#DIV/0!</v>
      </c>
      <c r="T1204" s="10" t="e">
        <f>+R1204*P1204</f>
        <v>#DIV/0!</v>
      </c>
      <c r="U1204" s="10"/>
      <c r="V1204" s="95"/>
      <c r="W1204" s="95"/>
      <c r="X1204" s="95"/>
      <c r="Y1204" s="95"/>
    </row>
    <row r="1205" spans="15:25" ht="17.100000000000001" customHeight="1" x14ac:dyDescent="0.2">
      <c r="O1205" s="10"/>
      <c r="P1205" s="96" t="e">
        <f>AVERAGE(V1205:Y1205)</f>
        <v>#DIV/0!</v>
      </c>
      <c r="Q1205" s="94"/>
      <c r="R1205" s="94"/>
      <c r="S1205" s="10" t="e">
        <f>+Q1205*P1205</f>
        <v>#DIV/0!</v>
      </c>
      <c r="T1205" s="10" t="e">
        <f>+R1205*P1205</f>
        <v>#DIV/0!</v>
      </c>
      <c r="U1205" s="10"/>
      <c r="V1205" s="95"/>
      <c r="W1205" s="95"/>
      <c r="X1205" s="95"/>
    </row>
    <row r="1206" spans="15:25" ht="17.100000000000001" customHeight="1" x14ac:dyDescent="0.2">
      <c r="O1206" s="10"/>
      <c r="P1206" s="96" t="e">
        <f>AVERAGE(V1206:Y1206)</f>
        <v>#DIV/0!</v>
      </c>
      <c r="Q1206" s="94"/>
      <c r="R1206" s="94"/>
      <c r="S1206" s="10" t="e">
        <f>+Q1206*P1206</f>
        <v>#DIV/0!</v>
      </c>
      <c r="T1206" s="10" t="e">
        <f>+R1206*P1206</f>
        <v>#DIV/0!</v>
      </c>
      <c r="U1206" s="10"/>
      <c r="V1206" s="95"/>
      <c r="W1206" s="95"/>
      <c r="X1206" s="95"/>
    </row>
    <row r="1207" spans="15:25" ht="17.100000000000001" customHeight="1" x14ac:dyDescent="0.2">
      <c r="O1207" s="43" t="s">
        <v>36</v>
      </c>
      <c r="P1207" s="10" t="e">
        <f>SUM(P1204:P1206)</f>
        <v>#DIV/0!</v>
      </c>
      <c r="Q1207" s="10">
        <f t="shared" ref="Q1207:R1207" si="330">SUM(Q1204:Q1206)</f>
        <v>0</v>
      </c>
      <c r="R1207" s="10">
        <f t="shared" si="330"/>
        <v>0</v>
      </c>
      <c r="S1207" s="42" t="e">
        <f>SUM(S1204:S1206)</f>
        <v>#DIV/0!</v>
      </c>
      <c r="T1207" s="42" t="e">
        <f>SUM(T1204:T1206)</f>
        <v>#DIV/0!</v>
      </c>
      <c r="U1207" s="10"/>
    </row>
    <row r="1208" spans="15:25" ht="17.100000000000001" customHeight="1" x14ac:dyDescent="0.2">
      <c r="O1208" s="43" t="s">
        <v>37</v>
      </c>
      <c r="P1208" s="44" t="e">
        <f t="shared" ref="P1208:Q1208" si="331">AVERAGE(P1204:P1206)</f>
        <v>#DIV/0!</v>
      </c>
      <c r="Q1208" s="44" t="e">
        <f t="shared" si="331"/>
        <v>#DIV/0!</v>
      </c>
      <c r="R1208" s="44" t="e">
        <f>AVERAGE(R1204:R1206)</f>
        <v>#DIV/0!</v>
      </c>
      <c r="S1208" s="45" t="e">
        <f>+S1207/P1207</f>
        <v>#DIV/0!</v>
      </c>
      <c r="T1208" s="45" t="e">
        <f>+T1207/P1207</f>
        <v>#DIV/0!</v>
      </c>
      <c r="U1208" s="10"/>
    </row>
    <row r="1209" spans="15:25" ht="17.100000000000001" customHeight="1" x14ac:dyDescent="0.2">
      <c r="P1209" s="10"/>
      <c r="Q1209" s="10"/>
      <c r="R1209" s="10"/>
      <c r="S1209" s="10"/>
      <c r="T1209" s="10"/>
      <c r="U1209" s="10"/>
    </row>
    <row r="1210" spans="15:25" ht="17.100000000000001" customHeight="1" x14ac:dyDescent="0.2">
      <c r="O1210" s="42">
        <f>+O1202+1</f>
        <v>152</v>
      </c>
      <c r="P1210" s="93"/>
      <c r="Q1210" s="10"/>
      <c r="R1210" s="10"/>
      <c r="S1210" s="10"/>
      <c r="T1210" s="10"/>
    </row>
    <row r="1211" spans="15:25" ht="17.100000000000001" customHeight="1" x14ac:dyDescent="0.2">
      <c r="O1211" s="10"/>
      <c r="P1211" s="38" t="s">
        <v>433</v>
      </c>
      <c r="Q1211" s="38" t="s">
        <v>0</v>
      </c>
      <c r="R1211" s="38" t="s">
        <v>35</v>
      </c>
      <c r="S1211" s="38" t="s">
        <v>0</v>
      </c>
      <c r="T1211" s="38" t="s">
        <v>35</v>
      </c>
      <c r="U1211" s="10"/>
    </row>
    <row r="1212" spans="15:25" ht="17.100000000000001" customHeight="1" x14ac:dyDescent="0.2">
      <c r="O1212" s="10"/>
      <c r="P1212" s="96" t="e">
        <f>AVERAGE(V1212:Z1212)</f>
        <v>#DIV/0!</v>
      </c>
      <c r="Q1212" s="94"/>
      <c r="R1212" s="94"/>
      <c r="S1212" s="10" t="e">
        <f>+Q1212*P1212</f>
        <v>#DIV/0!</v>
      </c>
      <c r="T1212" s="10" t="e">
        <f>+R1212*P1212</f>
        <v>#DIV/0!</v>
      </c>
      <c r="U1212" s="10"/>
      <c r="V1212" s="95"/>
      <c r="W1212" s="95"/>
      <c r="X1212" s="95"/>
      <c r="Y1212" s="95"/>
    </row>
    <row r="1213" spans="15:25" ht="17.100000000000001" customHeight="1" x14ac:dyDescent="0.2">
      <c r="O1213" s="10"/>
      <c r="P1213" s="96" t="e">
        <f>AVERAGE(V1213:Y1213)</f>
        <v>#DIV/0!</v>
      </c>
      <c r="Q1213" s="94"/>
      <c r="R1213" s="94"/>
      <c r="S1213" s="10" t="e">
        <f>+Q1213*P1213</f>
        <v>#DIV/0!</v>
      </c>
      <c r="T1213" s="10" t="e">
        <f>+R1213*P1213</f>
        <v>#DIV/0!</v>
      </c>
      <c r="U1213" s="10"/>
      <c r="V1213" s="95"/>
      <c r="W1213" s="95"/>
      <c r="X1213" s="95"/>
    </row>
    <row r="1214" spans="15:25" ht="17.100000000000001" customHeight="1" x14ac:dyDescent="0.2">
      <c r="O1214" s="10"/>
      <c r="P1214" s="96" t="e">
        <f>AVERAGE(V1214:Y1214)</f>
        <v>#DIV/0!</v>
      </c>
      <c r="Q1214" s="94"/>
      <c r="R1214" s="94"/>
      <c r="S1214" s="10" t="e">
        <f>+Q1214*P1214</f>
        <v>#DIV/0!</v>
      </c>
      <c r="T1214" s="10" t="e">
        <f>+R1214*P1214</f>
        <v>#DIV/0!</v>
      </c>
      <c r="U1214" s="10"/>
      <c r="V1214" s="95"/>
      <c r="W1214" s="95"/>
      <c r="X1214" s="95"/>
    </row>
    <row r="1215" spans="15:25" ht="17.100000000000001" customHeight="1" x14ac:dyDescent="0.2">
      <c r="O1215" s="43" t="s">
        <v>36</v>
      </c>
      <c r="P1215" s="10" t="e">
        <f>SUM(P1212:P1214)</f>
        <v>#DIV/0!</v>
      </c>
      <c r="Q1215" s="10">
        <f t="shared" ref="Q1215:R1215" si="332">SUM(Q1212:Q1214)</f>
        <v>0</v>
      </c>
      <c r="R1215" s="10">
        <f t="shared" si="332"/>
        <v>0</v>
      </c>
      <c r="S1215" s="42" t="e">
        <f>SUM(S1212:S1214)</f>
        <v>#DIV/0!</v>
      </c>
      <c r="T1215" s="42" t="e">
        <f>SUM(T1212:T1214)</f>
        <v>#DIV/0!</v>
      </c>
      <c r="U1215" s="10"/>
    </row>
    <row r="1216" spans="15:25" ht="17.100000000000001" customHeight="1" x14ac:dyDescent="0.2">
      <c r="O1216" s="43" t="s">
        <v>37</v>
      </c>
      <c r="P1216" s="44" t="e">
        <f t="shared" ref="P1216:Q1216" si="333">AVERAGE(P1212:P1214)</f>
        <v>#DIV/0!</v>
      </c>
      <c r="Q1216" s="44" t="e">
        <f t="shared" si="333"/>
        <v>#DIV/0!</v>
      </c>
      <c r="R1216" s="44" t="e">
        <f>AVERAGE(R1212:R1214)</f>
        <v>#DIV/0!</v>
      </c>
      <c r="S1216" s="45" t="e">
        <f>+S1215/P1215</f>
        <v>#DIV/0!</v>
      </c>
      <c r="T1216" s="45" t="e">
        <f>+T1215/P1215</f>
        <v>#DIV/0!</v>
      </c>
      <c r="U1216" s="10"/>
    </row>
  </sheetData>
  <sheetProtection algorithmName="SHA-512" hashValue="Ud+ITDcVuhE8WWzkvgtKus8UKOfKQOJoxsRXThP0EcMWhn/lyiH5Ui+3FXrySZEXA6AyFxdLJrHfJbvLFbuReg==" saltValue="jkyTB2K+IatF0M55ce6X5A==" spinCount="100000" sheet="1" formatCells="0" formatColumns="0" formatRows="0" insertColumns="0" insertRows="0" insertHyperlinks="0" deleteColumns="0" deleteRows="0" sort="0" autoFilter="0" pivotTables="0"/>
  <mergeCells count="153">
    <mergeCell ref="B8:C8"/>
    <mergeCell ref="B9:C9"/>
    <mergeCell ref="B10:C10"/>
    <mergeCell ref="B11:C11"/>
    <mergeCell ref="B12:C12"/>
    <mergeCell ref="B13:C13"/>
    <mergeCell ref="B1:F1"/>
    <mergeCell ref="B2:F2"/>
    <mergeCell ref="B3:F3"/>
    <mergeCell ref="B4:F4"/>
    <mergeCell ref="B6:F6"/>
    <mergeCell ref="B7:C7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52:C152"/>
    <mergeCell ref="B153:C153"/>
    <mergeCell ref="B154:C154"/>
    <mergeCell ref="B146:C146"/>
    <mergeCell ref="B147:C147"/>
    <mergeCell ref="B148:C148"/>
    <mergeCell ref="B149:C149"/>
    <mergeCell ref="B150:C150"/>
    <mergeCell ref="B151:C151"/>
  </mergeCells>
  <printOptions horizontalCentered="1"/>
  <pageMargins left="0.98425196850393704" right="0.98425196850393704" top="1.1811023622047245" bottom="0.78740157480314965" header="0" footer="0.59055118110236227"/>
  <pageSetup scale="88" orientation="portrait" r:id="rId1"/>
  <headerFooter alignWithMargins="0"/>
  <colBreaks count="2" manualBreakCount="2">
    <brk id="7" max="1024" man="1"/>
    <brk id="11" max="10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Parametros</vt:lpstr>
      <vt:lpstr>Cargas_municipios</vt:lpstr>
      <vt:lpstr>Autodecl</vt:lpstr>
      <vt:lpstr>Autodecl Barranca</vt:lpstr>
      <vt:lpstr>Barranca</vt:lpstr>
      <vt:lpstr>Autodecl!Área_de_impresión</vt:lpstr>
      <vt:lpstr>'Autodecl Barranca'!Área_de_impresión</vt:lpstr>
      <vt:lpstr>Barranca!Área_de_impresión</vt:lpstr>
    </vt:vector>
  </TitlesOfParts>
  <Company>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</dc:creator>
  <cp:lastModifiedBy>Vladimir I</cp:lastModifiedBy>
  <cp:lastPrinted>2018-07-30T21:50:15Z</cp:lastPrinted>
  <dcterms:created xsi:type="dcterms:W3CDTF">2003-07-03T18:33:39Z</dcterms:created>
  <dcterms:modified xsi:type="dcterms:W3CDTF">2018-12-20T21:16:25Z</dcterms:modified>
</cp:coreProperties>
</file>